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ranasinghe\Documents\M7X01806 Health &amp; Safety Management\"/>
    </mc:Choice>
  </mc:AlternateContent>
  <bookViews>
    <workbookView xWindow="0" yWindow="0" windowWidth="22560" windowHeight="11290" activeTab="1"/>
  </bookViews>
  <sheets>
    <sheet name="Introduction" sheetId="5" r:id="rId1"/>
    <sheet name="HML" sheetId="1" r:id="rId2"/>
    <sheet name="Octave Band" sheetId="2" r:id="rId3"/>
    <sheet name="SNR" sheetId="3" r:id="rId4"/>
    <sheet name="Flags" sheetId="4" state="hidden" r:id="rId5"/>
  </sheets>
  <definedNames>
    <definedName name="H">HML!$C$6</definedName>
    <definedName name="L">HML!$E$6</definedName>
    <definedName name="M">HML!$D$6</definedName>
    <definedName name="SNR">SNR!$C$6</definedName>
  </definedNames>
  <calcPr calcId="162913"/>
</workbook>
</file>

<file path=xl/calcChain.xml><?xml version="1.0" encoding="utf-8"?>
<calcChain xmlns="http://schemas.openxmlformats.org/spreadsheetml/2006/main">
  <c r="E19" i="4" l="1"/>
  <c r="D19" i="4"/>
  <c r="C19" i="4"/>
  <c r="C16" i="4"/>
  <c r="C28" i="4"/>
  <c r="D28" i="4"/>
  <c r="D21" i="4"/>
  <c r="D22" i="4"/>
  <c r="J12" i="4"/>
  <c r="I12" i="4"/>
  <c r="H12" i="4"/>
  <c r="G12" i="4"/>
  <c r="F12" i="4"/>
  <c r="E12" i="4"/>
  <c r="D12" i="4"/>
  <c r="C12" i="4"/>
  <c r="J11" i="4"/>
  <c r="I11" i="4"/>
  <c r="H11" i="4"/>
  <c r="G11" i="4"/>
  <c r="F11" i="4"/>
  <c r="E11" i="4"/>
  <c r="D11" i="4"/>
  <c r="C11" i="4"/>
  <c r="C9" i="4"/>
  <c r="D9" i="4"/>
  <c r="E9" i="4"/>
  <c r="F9" i="4"/>
  <c r="G9" i="4"/>
  <c r="H9" i="4"/>
  <c r="I9" i="4"/>
  <c r="J9" i="4"/>
  <c r="J3" i="4"/>
  <c r="J4" i="4" s="1"/>
  <c r="I3" i="4"/>
  <c r="I4" i="4"/>
  <c r="H3" i="4"/>
  <c r="H4" i="4" s="1"/>
  <c r="G3" i="4"/>
  <c r="G4" i="4" s="1"/>
  <c r="F3" i="4"/>
  <c r="F4" i="4" s="1"/>
  <c r="E3" i="4"/>
  <c r="E4" i="4" s="1"/>
  <c r="D3" i="4"/>
  <c r="D4" i="4" s="1"/>
  <c r="C3" i="4"/>
  <c r="C4" i="4" s="1"/>
  <c r="J1" i="4"/>
  <c r="J2" i="4" s="1"/>
  <c r="I1" i="4"/>
  <c r="I2" i="4" s="1"/>
  <c r="H1" i="4"/>
  <c r="H2" i="4" s="1"/>
  <c r="G1" i="4"/>
  <c r="G2" i="4" s="1"/>
  <c r="F1" i="4"/>
  <c r="F2" i="4" s="1"/>
  <c r="E1" i="4"/>
  <c r="E2" i="4"/>
  <c r="D1" i="4"/>
  <c r="D2" i="4" s="1"/>
  <c r="C1" i="4"/>
  <c r="C2" i="4" s="1"/>
  <c r="B24" i="1"/>
  <c r="B23" i="1"/>
  <c r="B28" i="2"/>
  <c r="B27" i="2"/>
  <c r="F18" i="2"/>
  <c r="D18" i="2"/>
  <c r="B18" i="2"/>
  <c r="D16" i="2"/>
  <c r="B22" i="3"/>
  <c r="B21" i="3"/>
  <c r="B12" i="3"/>
  <c r="F12" i="3"/>
  <c r="D10" i="3"/>
  <c r="E28" i="4" l="1"/>
  <c r="C10" i="3" s="1"/>
  <c r="C12" i="3" s="1"/>
  <c r="K11" i="2"/>
  <c r="L9" i="4"/>
  <c r="C16" i="2" s="1"/>
  <c r="C18" i="2" s="1"/>
  <c r="D25" i="4"/>
  <c r="C12" i="1" s="1"/>
  <c r="C14" i="1" s="1"/>
</calcChain>
</file>

<file path=xl/sharedStrings.xml><?xml version="1.0" encoding="utf-8"?>
<sst xmlns="http://schemas.openxmlformats.org/spreadsheetml/2006/main" count="70" uniqueCount="54">
  <si>
    <t>H</t>
  </si>
  <si>
    <t>M</t>
  </si>
  <si>
    <t>L</t>
  </si>
  <si>
    <t>Octave band method</t>
  </si>
  <si>
    <t>You can use this method if you know both the A-weighted and C-weighted noise levels</t>
  </si>
  <si>
    <t xml:space="preserve">You can use this method if you know the noise levels in frequency bands </t>
  </si>
  <si>
    <t>Noise levels</t>
  </si>
  <si>
    <t>Noise levels (dB)</t>
  </si>
  <si>
    <t>Data on the hearing protector</t>
  </si>
  <si>
    <t>Mean attenuation (dB)</t>
  </si>
  <si>
    <t>Standard deviation in attenuation (dB)</t>
  </si>
  <si>
    <t>A-weighting</t>
  </si>
  <si>
    <t>dB at the ear</t>
  </si>
  <si>
    <t>A-weighted</t>
  </si>
  <si>
    <t>Octave band centre frequency (Hz)</t>
  </si>
  <si>
    <t>HML Calculation</t>
  </si>
  <si>
    <t>dB</t>
  </si>
  <si>
    <r>
      <t>Calculated level at the ear according to BS EN ISO 4869-2:1995 (</t>
    </r>
    <r>
      <rPr>
        <sz val="10"/>
        <rFont val="Symbol"/>
        <family val="1"/>
        <charset val="2"/>
      </rPr>
      <t>a</t>
    </r>
    <r>
      <rPr>
        <sz val="10"/>
        <rFont val="Arial"/>
      </rPr>
      <t>=1)</t>
    </r>
  </si>
  <si>
    <t>HSE recommends allowing 4dB for 'real-world' factors. Assume that this device will give:</t>
  </si>
  <si>
    <t>HML Method</t>
  </si>
  <si>
    <t>SNR Method</t>
  </si>
  <si>
    <t>You can use this method if you know the C-weighted noise levels</t>
  </si>
  <si>
    <t>SNR</t>
  </si>
  <si>
    <t>HML Formatting flags</t>
  </si>
  <si>
    <t>OB Formatting flags</t>
  </si>
  <si>
    <t>SNR Formatting flags</t>
  </si>
  <si>
    <r>
      <t>A-weighted noise level, L</t>
    </r>
    <r>
      <rPr>
        <b/>
        <vertAlign val="subscript"/>
        <sz val="10"/>
        <rFont val="Arial"/>
        <family val="2"/>
      </rPr>
      <t>A</t>
    </r>
  </si>
  <si>
    <r>
      <t>C-weighted noise level, L</t>
    </r>
    <r>
      <rPr>
        <b/>
        <vertAlign val="subscript"/>
        <sz val="10"/>
        <rFont val="Arial"/>
        <family val="2"/>
      </rPr>
      <t>C</t>
    </r>
  </si>
  <si>
    <t>Select a protector so that daily exposure is reduced to at least below 85 dB.  Ideally, aim for between 80 and 75 at the ear.  Avoid protectors resulting in less than 70 dB at the ear - this is 'over-protection' (see BS EN 458:2004).</t>
  </si>
  <si>
    <t>This spreadsheet contains calculators for three different methods of estimating the performance of hearing protection.</t>
  </si>
  <si>
    <t>Each of the methods requires you to have information about the noise, and about the capabilities of the protector you are assessing.</t>
  </si>
  <si>
    <t>The HML method can be used if you know both the A-weighted and C-weighted noise levels</t>
  </si>
  <si>
    <t xml:space="preserve">The octave band method can be used if you know the noise levels in frequency bands </t>
  </si>
  <si>
    <t>The SNR method can be used if you know the C-weighted noise levels</t>
  </si>
  <si>
    <t>Each calculator is on a separate 'tab' within the spreadsheet. Click on the tab to go to the appropriate calculator.</t>
  </si>
  <si>
    <t>You can also move between the tabbed sheets by pressing Ctrl+Page Up or Ctrl+Page Down.</t>
  </si>
  <si>
    <t>Colour codes:</t>
  </si>
  <si>
    <t>Protector does not give adequate protection, or it 'over-protects'</t>
  </si>
  <si>
    <t>Protector gives adequate protection, and does not 'over-protect'</t>
  </si>
  <si>
    <t>All three methods are nearly equivalent in their accuracy in the majority of noise situations.</t>
  </si>
  <si>
    <t>Enter values in both white cells.</t>
  </si>
  <si>
    <t>Enter values in all  white cells.</t>
  </si>
  <si>
    <t>Enter values in all white cells. If the hearing protector data is stated in terms of 'Assumed Protection Values', APV or similar, then enter the APV values in the 'Mean' row, and leave the 'Standard deviation' row blank or with zeros.</t>
  </si>
  <si>
    <t>A-weighted noise level (dB)</t>
  </si>
  <si>
    <t>Select a protector with an SNR of …</t>
  </si>
  <si>
    <t>85-90</t>
  </si>
  <si>
    <t>90-95</t>
  </si>
  <si>
    <t>95-100</t>
  </si>
  <si>
    <t>100-105</t>
  </si>
  <si>
    <t>20 or less</t>
  </si>
  <si>
    <t>20-30</t>
  </si>
  <si>
    <t>25-35</t>
  </si>
  <si>
    <t>30 or more</t>
  </si>
  <si>
    <t>The table below gives an indication of the protector factor that is likely to be suitable for different levels of noise. It based on the single number rating (SNR) value provided with a hearing protection device. The information is intended as a guide rather than a substitute for using one of the three methods, and in particular will not be appropriate if there are significant low frequency components to the noise in question. Examples of noise environments which may contain significant low-frequency components, and for which this table is not suitable, include press shops, generators and generator test bays, plant rooms, boiler houses, concrete shaker tables, moulding presses and punch presses.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</si>
</sst>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7" formatCode="0.0"/>
  </numFmts>
  <fonts count="5" x14ac:knownFonts="1">
    <font>
      <sz val="10"/>
      <name val="Arial"/>
    </font>
    <font>
      <b/>
      <sz val="10"/>
      <name val="Arial"/>
      <family val="2"/>
    </font>
    <font>
      <b/>
      <vertAlign val="subscript"/>
      <sz val="10"/>
      <name val="Arial"/>
      <family val="2"/>
    </font>
    <font>
      <b/>
      <i/>
      <sz val="10"/>
      <name val="Arial"/>
      <family val="2"/>
    </font>
    <font>
      <sz val="10"/>
      <name val="Symbol"/>
      <family val="1"/>
      <charset val="2"/>
    </font>
  </fonts>
  <fills count="8">
    <fill>
      <patternFill patternType="none"/>
    </fill>
    <fill>
      <patternFill patternType="gray125"/>
    </fill>
    <fill>
      <patternFill patternType="solid">
        <fgColor indexed="47"/>
        <bgColor indexed="64"/>
      </patternFill>
    </fill>
    <fill>
      <patternFill patternType="solid">
        <fgColor indexed="44"/>
        <bgColor indexed="64"/>
      </patternFill>
    </fill>
    <fill>
      <patternFill patternType="solid">
        <fgColor indexed="46"/>
        <bgColor indexed="64"/>
      </patternFill>
    </fill>
    <fill>
      <patternFill patternType="solid">
        <fgColor indexed="9"/>
        <bgColor indexed="64"/>
      </patternFill>
    </fill>
    <fill>
      <patternFill patternType="solid">
        <fgColor indexed="11"/>
        <bgColor indexed="64"/>
      </patternFill>
    </fill>
    <fill>
      <patternFill patternType="solid">
        <fgColor indexed="10"/>
        <bgColor indexed="64"/>
      </patternFill>
    </fill>
  </fills>
  <borders count="12">
    <border>
      <left/>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167" fontId="1" fillId="2" borderId="0">
      <alignment horizontal="center"/>
    </xf>
  </cellStyleXfs>
  <cellXfs count="43">
    <xf numFmtId="0" fontId="0" fillId="0" borderId="0" xfId="0"/>
    <xf numFmtId="0" fontId="0" fillId="3" borderId="0" xfId="0" applyFill="1"/>
    <xf numFmtId="0" fontId="0" fillId="4" borderId="1" xfId="0" applyFill="1" applyBorder="1"/>
    <xf numFmtId="0" fontId="0" fillId="4" borderId="2" xfId="0" applyFill="1" applyBorder="1"/>
    <xf numFmtId="0" fontId="0" fillId="4" borderId="0" xfId="0" applyFill="1" applyBorder="1"/>
    <xf numFmtId="0" fontId="0" fillId="3" borderId="3" xfId="0" applyFill="1" applyBorder="1"/>
    <xf numFmtId="0" fontId="0" fillId="3" borderId="0" xfId="0" applyFill="1" applyProtection="1">
      <protection hidden="1"/>
    </xf>
    <xf numFmtId="0" fontId="1" fillId="4" borderId="2" xfId="0" applyFont="1" applyFill="1" applyBorder="1"/>
    <xf numFmtId="0" fontId="0" fillId="3" borderId="0" xfId="0" applyFill="1" applyAlignment="1">
      <alignment wrapText="1"/>
    </xf>
    <xf numFmtId="0" fontId="0" fillId="4" borderId="0" xfId="0" applyFill="1" applyBorder="1" applyAlignment="1">
      <alignment horizontal="center"/>
    </xf>
    <xf numFmtId="0" fontId="0" fillId="4" borderId="3" xfId="0" applyFill="1" applyBorder="1"/>
    <xf numFmtId="0" fontId="0" fillId="4" borderId="4" xfId="0" applyFill="1" applyBorder="1"/>
    <xf numFmtId="0" fontId="0" fillId="4" borderId="5" xfId="0" applyFill="1" applyBorder="1" applyAlignment="1">
      <alignment vertical="top" wrapText="1"/>
    </xf>
    <xf numFmtId="0" fontId="0" fillId="4" borderId="6" xfId="0" applyFill="1" applyBorder="1" applyAlignment="1">
      <alignment vertical="top"/>
    </xf>
    <xf numFmtId="0" fontId="0" fillId="4" borderId="0" xfId="0" applyFill="1" applyBorder="1" applyAlignment="1">
      <alignment wrapText="1"/>
    </xf>
    <xf numFmtId="0" fontId="0" fillId="3" borderId="7" xfId="0" applyFill="1" applyBorder="1"/>
    <xf numFmtId="0" fontId="1" fillId="4" borderId="0" xfId="0" applyFont="1" applyFill="1" applyBorder="1" applyAlignment="1">
      <alignment horizontal="center"/>
    </xf>
    <xf numFmtId="0" fontId="1" fillId="4" borderId="0" xfId="0" applyFont="1" applyFill="1" applyBorder="1"/>
    <xf numFmtId="0" fontId="3" fillId="4" borderId="2" xfId="0" applyFont="1" applyFill="1" applyBorder="1"/>
    <xf numFmtId="0" fontId="0" fillId="4" borderId="3" xfId="0" applyFill="1" applyBorder="1" applyProtection="1">
      <protection hidden="1"/>
    </xf>
    <xf numFmtId="0" fontId="1" fillId="4" borderId="8" xfId="0" applyNumberFormat="1" applyFont="1" applyFill="1" applyBorder="1" applyAlignment="1" applyProtection="1">
      <alignment horizontal="center" vertical="top" wrapText="1"/>
      <protection hidden="1"/>
    </xf>
    <xf numFmtId="167" fontId="1" fillId="4" borderId="0" xfId="0" applyNumberFormat="1" applyFont="1" applyFill="1" applyBorder="1" applyAlignment="1" applyProtection="1">
      <alignment horizontal="center" vertical="top" wrapText="1"/>
      <protection hidden="1"/>
    </xf>
    <xf numFmtId="0" fontId="0" fillId="3" borderId="0" xfId="0" applyFill="1" applyBorder="1"/>
    <xf numFmtId="0" fontId="0" fillId="3" borderId="2" xfId="0" applyFill="1" applyBorder="1"/>
    <xf numFmtId="0" fontId="1" fillId="4" borderId="9" xfId="0" applyFont="1" applyFill="1" applyBorder="1" applyAlignment="1">
      <alignment vertical="top"/>
    </xf>
    <xf numFmtId="0" fontId="1" fillId="4" borderId="2" xfId="0" applyFont="1" applyFill="1" applyBorder="1" applyAlignment="1">
      <alignment horizontal="right"/>
    </xf>
    <xf numFmtId="0" fontId="1" fillId="4" borderId="10" xfId="0" applyFont="1" applyFill="1" applyBorder="1" applyAlignment="1">
      <alignment vertical="top"/>
    </xf>
    <xf numFmtId="0" fontId="1" fillId="3" borderId="0" xfId="0" applyFont="1" applyFill="1"/>
    <xf numFmtId="0" fontId="0" fillId="5" borderId="11" xfId="0" applyFill="1" applyBorder="1" applyAlignment="1" applyProtection="1">
      <alignment horizontal="center"/>
      <protection locked="0"/>
    </xf>
    <xf numFmtId="0" fontId="0" fillId="3" borderId="0" xfId="0" applyFill="1" applyAlignment="1">
      <alignment horizontal="left"/>
    </xf>
    <xf numFmtId="0" fontId="1" fillId="3" borderId="0" xfId="0" applyFont="1" applyFill="1" applyAlignment="1">
      <alignment horizontal="left"/>
    </xf>
    <xf numFmtId="0" fontId="0" fillId="3" borderId="0" xfId="0" applyFill="1" applyAlignment="1">
      <alignment vertical="top" wrapText="1"/>
    </xf>
    <xf numFmtId="0" fontId="0" fillId="0" borderId="0" xfId="0" applyAlignment="1"/>
    <xf numFmtId="0" fontId="1" fillId="6" borderId="0" xfId="0" applyFont="1" applyFill="1" applyAlignment="1">
      <alignment horizontal="center" vertical="center"/>
    </xf>
    <xf numFmtId="0" fontId="1" fillId="7" borderId="0" xfId="0" applyFont="1" applyFill="1" applyAlignment="1">
      <alignment horizontal="center" vertical="center"/>
    </xf>
    <xf numFmtId="0" fontId="1" fillId="4" borderId="2" xfId="0" applyFont="1" applyFill="1" applyBorder="1" applyAlignment="1">
      <alignment horizontal="right"/>
    </xf>
    <xf numFmtId="0" fontId="0" fillId="0" borderId="0" xfId="0" applyAlignment="1">
      <alignment horizontal="right"/>
    </xf>
    <xf numFmtId="0" fontId="0" fillId="4" borderId="2" xfId="0" applyFill="1" applyBorder="1" applyAlignment="1">
      <alignment horizontal="right" wrapText="1"/>
    </xf>
    <xf numFmtId="0" fontId="0" fillId="0" borderId="7" xfId="0" applyBorder="1" applyAlignment="1">
      <alignment horizontal="right" wrapText="1"/>
    </xf>
    <xf numFmtId="0" fontId="0" fillId="4" borderId="2" xfId="0" applyFill="1" applyBorder="1" applyAlignment="1">
      <alignment wrapText="1"/>
    </xf>
    <xf numFmtId="0" fontId="0" fillId="4" borderId="0" xfId="0" applyFill="1" applyBorder="1" applyAlignment="1">
      <alignment wrapText="1"/>
    </xf>
    <xf numFmtId="0" fontId="0" fillId="0" borderId="0" xfId="0" applyAlignment="1">
      <alignment wrapText="1"/>
    </xf>
    <xf numFmtId="0" fontId="0" fillId="0" borderId="0" xfId="0"/>
  </cellXfs>
  <cellStyles count="2">
    <cellStyle name="Data" xfId="1"/>
    <cellStyle name="Normal" xfId="0" builtinId="0"/>
  </cellStyles>
  <dxfs count="9">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1</xdr:row>
      <xdr:rowOff>6350</xdr:rowOff>
    </xdr:from>
    <xdr:to>
      <xdr:col>0</xdr:col>
      <xdr:colOff>1206500</xdr:colOff>
      <xdr:row>6</xdr:row>
      <xdr:rowOff>63500</xdr:rowOff>
    </xdr:to>
    <xdr:pic>
      <xdr:nvPicPr>
        <xdr:cNvPr id="4097" name="Picture 1" descr="hse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65100"/>
          <a:ext cx="996950" cy="850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1</xdr:row>
      <xdr:rowOff>6350</xdr:rowOff>
    </xdr:from>
    <xdr:to>
      <xdr:col>0</xdr:col>
      <xdr:colOff>1066800</xdr:colOff>
      <xdr:row>5</xdr:row>
      <xdr:rowOff>95250</xdr:rowOff>
    </xdr:to>
    <xdr:pic>
      <xdr:nvPicPr>
        <xdr:cNvPr id="1025" name="Picture 1" descr="hse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65100"/>
          <a:ext cx="1009650" cy="86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1</xdr:row>
      <xdr:rowOff>0</xdr:rowOff>
    </xdr:from>
    <xdr:to>
      <xdr:col>0</xdr:col>
      <xdr:colOff>1060450</xdr:colOff>
      <xdr:row>5</xdr:row>
      <xdr:rowOff>82550</xdr:rowOff>
    </xdr:to>
    <xdr:pic>
      <xdr:nvPicPr>
        <xdr:cNvPr id="2049" name="Picture 1" descr="hse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8750"/>
          <a:ext cx="1003300" cy="86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50800</xdr:colOff>
      <xdr:row>1</xdr:row>
      <xdr:rowOff>0</xdr:rowOff>
    </xdr:from>
    <xdr:to>
      <xdr:col>0</xdr:col>
      <xdr:colOff>1047750</xdr:colOff>
      <xdr:row>5</xdr:row>
      <xdr:rowOff>88900</xdr:rowOff>
    </xdr:to>
    <xdr:pic>
      <xdr:nvPicPr>
        <xdr:cNvPr id="3073" name="Picture 1" descr="hse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800" y="158750"/>
          <a:ext cx="996950" cy="86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7"/>
  <sheetViews>
    <sheetView workbookViewId="0"/>
  </sheetViews>
  <sheetFormatPr defaultColWidth="9.1796875" defaultRowHeight="12.5" x14ac:dyDescent="0.25"/>
  <cols>
    <col min="1" max="1" width="19.7265625" style="1" customWidth="1"/>
    <col min="2" max="2" width="9.1796875" style="1"/>
    <col min="3" max="3" width="27.54296875" style="1" customWidth="1"/>
    <col min="4" max="4" width="34.1796875" style="1" customWidth="1"/>
    <col min="5" max="16384" width="9.1796875" style="1"/>
  </cols>
  <sheetData>
    <row r="2" spans="2:10" x14ac:dyDescent="0.25">
      <c r="B2" s="1" t="s">
        <v>29</v>
      </c>
    </row>
    <row r="4" spans="2:10" x14ac:dyDescent="0.25">
      <c r="B4" s="1" t="s">
        <v>30</v>
      </c>
    </row>
    <row r="6" spans="2:10" x14ac:dyDescent="0.25">
      <c r="B6" s="1" t="s">
        <v>31</v>
      </c>
    </row>
    <row r="7" spans="2:10" x14ac:dyDescent="0.25">
      <c r="B7" s="1" t="s">
        <v>32</v>
      </c>
    </row>
    <row r="8" spans="2:10" x14ac:dyDescent="0.25">
      <c r="B8" s="1" t="s">
        <v>33</v>
      </c>
    </row>
    <row r="10" spans="2:10" x14ac:dyDescent="0.25">
      <c r="B10" s="1" t="s">
        <v>39</v>
      </c>
    </row>
    <row r="12" spans="2:10" x14ac:dyDescent="0.25">
      <c r="B12" s="1" t="s">
        <v>34</v>
      </c>
    </row>
    <row r="13" spans="2:10" x14ac:dyDescent="0.25">
      <c r="B13" s="1" t="s">
        <v>35</v>
      </c>
    </row>
    <row r="14" spans="2:10" x14ac:dyDescent="0.25">
      <c r="B14" s="8"/>
      <c r="C14" s="8"/>
      <c r="D14" s="8"/>
      <c r="E14" s="8"/>
      <c r="F14" s="8"/>
      <c r="G14" s="8"/>
      <c r="H14" s="8"/>
      <c r="I14" s="8"/>
      <c r="J14" s="8"/>
    </row>
    <row r="15" spans="2:10" ht="12.75" customHeight="1" x14ac:dyDescent="0.25">
      <c r="B15" s="31" t="s">
        <v>53</v>
      </c>
      <c r="C15" s="31"/>
      <c r="D15" s="31"/>
      <c r="E15" s="31"/>
      <c r="F15" s="31"/>
      <c r="G15" s="31"/>
      <c r="H15" s="31"/>
    </row>
    <row r="16" spans="2:10" x14ac:dyDescent="0.25">
      <c r="B16" s="31"/>
      <c r="C16" s="31"/>
      <c r="D16" s="31"/>
      <c r="E16" s="31"/>
      <c r="F16" s="31"/>
      <c r="G16" s="31"/>
      <c r="H16" s="31"/>
    </row>
    <row r="17" spans="2:8" x14ac:dyDescent="0.25">
      <c r="B17" s="31"/>
      <c r="C17" s="31"/>
      <c r="D17" s="31"/>
      <c r="E17" s="31"/>
      <c r="F17" s="31"/>
      <c r="G17" s="31"/>
      <c r="H17" s="31"/>
    </row>
    <row r="18" spans="2:8" x14ac:dyDescent="0.25">
      <c r="B18" s="31"/>
      <c r="C18" s="31"/>
      <c r="D18" s="31"/>
      <c r="E18" s="31"/>
      <c r="F18" s="31"/>
      <c r="G18" s="31"/>
      <c r="H18" s="31"/>
    </row>
    <row r="19" spans="2:8" x14ac:dyDescent="0.25">
      <c r="B19" s="31"/>
      <c r="C19" s="31"/>
      <c r="D19" s="31"/>
      <c r="E19" s="31"/>
      <c r="F19" s="31"/>
      <c r="G19" s="31"/>
      <c r="H19" s="31"/>
    </row>
    <row r="20" spans="2:8" x14ac:dyDescent="0.25">
      <c r="B20" s="31"/>
      <c r="C20" s="31"/>
      <c r="D20" s="31"/>
      <c r="E20" s="31"/>
      <c r="F20" s="31"/>
      <c r="G20" s="31"/>
      <c r="H20" s="31"/>
    </row>
    <row r="21" spans="2:8" x14ac:dyDescent="0.25">
      <c r="B21" s="31"/>
      <c r="C21" s="31"/>
      <c r="D21" s="31"/>
      <c r="E21" s="31"/>
      <c r="F21" s="31"/>
      <c r="G21" s="31"/>
      <c r="H21" s="31"/>
    </row>
    <row r="23" spans="2:8" ht="13" x14ac:dyDescent="0.3">
      <c r="C23" s="30" t="s">
        <v>43</v>
      </c>
      <c r="D23" s="30" t="s">
        <v>44</v>
      </c>
    </row>
    <row r="24" spans="2:8" x14ac:dyDescent="0.25">
      <c r="C24" s="29" t="s">
        <v>45</v>
      </c>
      <c r="D24" s="29" t="s">
        <v>49</v>
      </c>
    </row>
    <row r="25" spans="2:8" x14ac:dyDescent="0.25">
      <c r="C25" s="29" t="s">
        <v>46</v>
      </c>
      <c r="D25" s="29" t="s">
        <v>50</v>
      </c>
    </row>
    <row r="26" spans="2:8" x14ac:dyDescent="0.25">
      <c r="C26" s="29" t="s">
        <v>47</v>
      </c>
      <c r="D26" s="29" t="s">
        <v>51</v>
      </c>
    </row>
    <row r="27" spans="2:8" x14ac:dyDescent="0.25">
      <c r="C27" s="29" t="s">
        <v>48</v>
      </c>
      <c r="D27" s="29" t="s">
        <v>52</v>
      </c>
    </row>
  </sheetData>
  <sheetProtection password="CC7C" sheet="1" objects="1" scenarios="1"/>
  <mergeCells count="1">
    <mergeCell ref="B15:H21"/>
  </mergeCells>
  <phoneticPr fontId="0" type="noConversion"/>
  <pageMargins left="0.75" right="0.75" top="1" bottom="1" header="0.5" footer="0.5"/>
  <pageSetup paperSize="9" orientation="portrait"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2:L61"/>
  <sheetViews>
    <sheetView showRowColHeaders="0" tabSelected="1" zoomScale="90" workbookViewId="0">
      <selection activeCell="F19" sqref="F19"/>
    </sheetView>
  </sheetViews>
  <sheetFormatPr defaultColWidth="9.1796875" defaultRowHeight="12.5" x14ac:dyDescent="0.25"/>
  <cols>
    <col min="1" max="1" width="16" style="1" customWidth="1"/>
    <col min="2" max="2" width="34.7265625" style="1" customWidth="1"/>
    <col min="3" max="11" width="12.7265625" style="1" customWidth="1"/>
    <col min="12" max="16384" width="9.1796875" style="1"/>
  </cols>
  <sheetData>
    <row r="2" spans="2:12" ht="23.25" customHeight="1" x14ac:dyDescent="0.25">
      <c r="B2" s="24" t="s">
        <v>19</v>
      </c>
      <c r="C2" s="5"/>
      <c r="D2" s="5"/>
      <c r="E2" s="5"/>
      <c r="F2" s="5"/>
    </row>
    <row r="3" spans="2:12" ht="13" x14ac:dyDescent="0.3">
      <c r="B3" s="7" t="s">
        <v>4</v>
      </c>
      <c r="C3" s="4"/>
      <c r="D3" s="4"/>
      <c r="E3" s="4"/>
      <c r="F3" s="2"/>
      <c r="H3" s="1" t="s">
        <v>41</v>
      </c>
    </row>
    <row r="4" spans="2:12" x14ac:dyDescent="0.25">
      <c r="B4" s="3"/>
      <c r="C4" s="4"/>
      <c r="D4" s="4"/>
      <c r="E4" s="4"/>
      <c r="F4" s="2"/>
    </row>
    <row r="5" spans="2:12" ht="13" x14ac:dyDescent="0.3">
      <c r="B5" s="18" t="s">
        <v>8</v>
      </c>
      <c r="C5" s="16" t="s">
        <v>0</v>
      </c>
      <c r="D5" s="16" t="s">
        <v>1</v>
      </c>
      <c r="E5" s="16" t="s">
        <v>2</v>
      </c>
      <c r="F5" s="2"/>
      <c r="H5" s="6"/>
      <c r="I5" s="6"/>
      <c r="J5" s="6"/>
      <c r="K5" s="6"/>
      <c r="L5" s="6"/>
    </row>
    <row r="6" spans="2:12" x14ac:dyDescent="0.25">
      <c r="B6" s="3"/>
      <c r="C6" s="28">
        <v>29</v>
      </c>
      <c r="D6" s="28">
        <v>23</v>
      </c>
      <c r="E6" s="28">
        <v>16</v>
      </c>
      <c r="F6" s="2"/>
      <c r="H6" s="6"/>
      <c r="I6" s="6"/>
    </row>
    <row r="7" spans="2:12" x14ac:dyDescent="0.25">
      <c r="B7" s="3"/>
      <c r="C7" s="4"/>
      <c r="D7" s="4"/>
      <c r="E7" s="4"/>
      <c r="F7" s="2"/>
      <c r="H7" s="6"/>
      <c r="I7" s="6"/>
    </row>
    <row r="8" spans="2:12" ht="13" x14ac:dyDescent="0.3">
      <c r="B8" s="18" t="s">
        <v>6</v>
      </c>
      <c r="C8" s="9"/>
      <c r="D8" s="9"/>
      <c r="E8" s="9"/>
      <c r="F8" s="2"/>
      <c r="H8" s="6"/>
      <c r="I8" s="6"/>
    </row>
    <row r="9" spans="2:12" ht="15" x14ac:dyDescent="0.4">
      <c r="B9" s="35" t="s">
        <v>26</v>
      </c>
      <c r="C9" s="36"/>
      <c r="D9" s="28">
        <v>120</v>
      </c>
      <c r="E9" s="4" t="s">
        <v>16</v>
      </c>
      <c r="F9" s="2"/>
      <c r="I9" s="6"/>
    </row>
    <row r="10" spans="2:12" ht="15" x14ac:dyDescent="0.4">
      <c r="B10" s="35" t="s">
        <v>27</v>
      </c>
      <c r="C10" s="36"/>
      <c r="D10" s="28">
        <v>100</v>
      </c>
      <c r="E10" s="4" t="s">
        <v>16</v>
      </c>
      <c r="F10" s="2"/>
      <c r="H10" s="6"/>
      <c r="I10" s="6"/>
    </row>
    <row r="11" spans="2:12" ht="21.75" customHeight="1" x14ac:dyDescent="0.25">
      <c r="B11" s="37" t="s">
        <v>17</v>
      </c>
      <c r="C11" s="4"/>
      <c r="D11" s="4"/>
      <c r="E11" s="4"/>
      <c r="F11" s="2"/>
      <c r="H11" s="6"/>
      <c r="I11" s="6"/>
    </row>
    <row r="12" spans="2:12" x14ac:dyDescent="0.25">
      <c r="B12" s="38"/>
      <c r="C12" s="19">
        <f>IF(Flags!D25=0,"",ROUND(D9-Flags!C16,0))</f>
        <v>64</v>
      </c>
      <c r="D12" s="10" t="s">
        <v>16</v>
      </c>
      <c r="E12" s="10"/>
      <c r="F12" s="11"/>
      <c r="H12" s="6"/>
      <c r="I12" s="6"/>
    </row>
    <row r="13" spans="2:12" x14ac:dyDescent="0.25">
      <c r="H13" s="6"/>
      <c r="I13" s="6"/>
    </row>
    <row r="14" spans="2:12" ht="39.75" customHeight="1" x14ac:dyDescent="0.25">
      <c r="B14" s="12" t="s">
        <v>18</v>
      </c>
      <c r="C14" s="20">
        <f>IF(C12="","",C12+4)</f>
        <v>68</v>
      </c>
      <c r="D14" s="13" t="s">
        <v>12</v>
      </c>
      <c r="F14" s="31" t="s">
        <v>28</v>
      </c>
      <c r="G14" s="31"/>
      <c r="H14" s="31"/>
      <c r="I14" s="31"/>
      <c r="J14" s="31"/>
      <c r="K14" s="32"/>
    </row>
    <row r="15" spans="2:12" s="22" customFormat="1" x14ac:dyDescent="0.25"/>
    <row r="16" spans="2:12" s="22" customFormat="1" x14ac:dyDescent="0.25"/>
    <row r="17" spans="2:4" ht="13" x14ac:dyDescent="0.3">
      <c r="B17" s="27" t="s">
        <v>36</v>
      </c>
    </row>
    <row r="18" spans="2:4" ht="27.75" customHeight="1" x14ac:dyDescent="0.25">
      <c r="B18" s="33" t="s">
        <v>38</v>
      </c>
      <c r="C18" s="33"/>
      <c r="D18" s="33"/>
    </row>
    <row r="19" spans="2:4" ht="27.75" customHeight="1" x14ac:dyDescent="0.25">
      <c r="B19" s="34" t="s">
        <v>37</v>
      </c>
      <c r="C19" s="34"/>
      <c r="D19" s="34"/>
    </row>
    <row r="23" spans="2:4" x14ac:dyDescent="0.25">
      <c r="B23" s="1" t="str">
        <f>Introduction!B12</f>
        <v>Each calculator is on a separate 'tab' within the spreadsheet. Click on the tab to go to the appropriate calculator.</v>
      </c>
    </row>
    <row r="24" spans="2:4" x14ac:dyDescent="0.25">
      <c r="B24" s="1" t="str">
        <f>Introduction!B13</f>
        <v>You can also move between the tabbed sheets by pressing Ctrl+Page Up or Ctrl+Page Down.</v>
      </c>
    </row>
    <row r="29" spans="2:4" ht="12.75" customHeight="1" x14ac:dyDescent="0.25"/>
    <row r="33" spans="2:2" s="22" customFormat="1" x14ac:dyDescent="0.25"/>
    <row r="35" spans="2:2" x14ac:dyDescent="0.25">
      <c r="B35" s="8"/>
    </row>
    <row r="48" spans="2:2" x14ac:dyDescent="0.25">
      <c r="B48" s="8"/>
    </row>
    <row r="51" ht="12.75" customHeight="1" x14ac:dyDescent="0.25"/>
    <row r="52" ht="12.75" customHeight="1" x14ac:dyDescent="0.25"/>
    <row r="53" ht="12.75" customHeight="1" x14ac:dyDescent="0.25"/>
    <row r="54" ht="12.75" customHeight="1" x14ac:dyDescent="0.25"/>
    <row r="55" ht="12.75" customHeight="1" x14ac:dyDescent="0.25"/>
    <row r="56" ht="14.25" customHeight="1" x14ac:dyDescent="0.25"/>
    <row r="57" ht="14.25" customHeight="1" x14ac:dyDescent="0.25"/>
    <row r="58" ht="12.75" customHeight="1" x14ac:dyDescent="0.25"/>
    <row r="59" ht="12.75" customHeight="1" x14ac:dyDescent="0.25"/>
    <row r="60" ht="12.75" customHeight="1" x14ac:dyDescent="0.25"/>
    <row r="61" ht="38.25" customHeight="1" x14ac:dyDescent="0.25"/>
  </sheetData>
  <sheetProtection password="CC7C" sheet="1" objects="1" scenarios="1"/>
  <mergeCells count="6">
    <mergeCell ref="F14:K14"/>
    <mergeCell ref="B18:D18"/>
    <mergeCell ref="B19:D19"/>
    <mergeCell ref="B9:C9"/>
    <mergeCell ref="B10:C10"/>
    <mergeCell ref="B11:B12"/>
  </mergeCells>
  <phoneticPr fontId="0" type="noConversion"/>
  <conditionalFormatting sqref="C14">
    <cfRule type="cellIs" dxfId="8" priority="1" stopIfTrue="1" operator="greaterThanOrEqual">
      <formula>85</formula>
    </cfRule>
    <cfRule type="cellIs" dxfId="7" priority="2" stopIfTrue="1" operator="lessThanOrEqual">
      <formula>70</formula>
    </cfRule>
    <cfRule type="cellIs" dxfId="6" priority="3" stopIfTrue="1" operator="between">
      <formula>85</formula>
      <formula>70</formula>
    </cfRule>
  </conditionalFormatting>
  <dataValidations count="1">
    <dataValidation type="decimal" operator="greaterThan" allowBlank="1" showErrorMessage="1" errorTitle="Input Error" error="Enter a value greater than 0" sqref="C6:E6 D9:D10">
      <formula1>0</formula1>
    </dataValidation>
  </dataValidations>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L28"/>
  <sheetViews>
    <sheetView showRowColHeaders="0" workbookViewId="0">
      <selection activeCell="C12" sqref="C12"/>
    </sheetView>
  </sheetViews>
  <sheetFormatPr defaultColWidth="9.1796875" defaultRowHeight="12.5" x14ac:dyDescent="0.25"/>
  <cols>
    <col min="1" max="1" width="16" style="1" customWidth="1"/>
    <col min="2" max="2" width="35.26953125" style="1" customWidth="1"/>
    <col min="3" max="3" width="9.1796875" style="1"/>
    <col min="4" max="4" width="13.54296875" style="1" customWidth="1"/>
    <col min="5" max="16384" width="9.1796875" style="1"/>
  </cols>
  <sheetData>
    <row r="2" spans="2:12" ht="23.25" customHeight="1" x14ac:dyDescent="0.25">
      <c r="B2" s="26" t="s">
        <v>3</v>
      </c>
      <c r="C2" s="15"/>
      <c r="D2" s="5"/>
      <c r="E2" s="5"/>
      <c r="F2" s="5"/>
      <c r="G2" s="5"/>
      <c r="H2" s="5"/>
      <c r="I2" s="5"/>
      <c r="J2" s="5"/>
      <c r="K2" s="5"/>
      <c r="L2" s="5"/>
    </row>
    <row r="3" spans="2:12" ht="13" x14ac:dyDescent="0.3">
      <c r="B3" s="7" t="s">
        <v>5</v>
      </c>
      <c r="C3" s="4"/>
      <c r="D3" s="4"/>
      <c r="E3" s="4"/>
      <c r="F3" s="4"/>
      <c r="G3" s="4"/>
      <c r="H3" s="4"/>
      <c r="I3" s="4"/>
      <c r="J3" s="4"/>
      <c r="K3" s="4"/>
      <c r="L3" s="2"/>
    </row>
    <row r="4" spans="2:12" x14ac:dyDescent="0.25">
      <c r="B4" s="3"/>
      <c r="C4" s="4"/>
      <c r="D4" s="4"/>
      <c r="E4" s="4"/>
      <c r="F4" s="4"/>
      <c r="G4" s="4"/>
      <c r="H4" s="4"/>
      <c r="I4" s="4"/>
      <c r="J4" s="4"/>
      <c r="K4" s="4"/>
      <c r="L4" s="2"/>
    </row>
    <row r="5" spans="2:12" ht="13" x14ac:dyDescent="0.3">
      <c r="B5" s="7" t="s">
        <v>14</v>
      </c>
      <c r="C5" s="16">
        <v>63</v>
      </c>
      <c r="D5" s="16">
        <v>125</v>
      </c>
      <c r="E5" s="16">
        <v>250</v>
      </c>
      <c r="F5" s="16">
        <v>500</v>
      </c>
      <c r="G5" s="16">
        <v>1000</v>
      </c>
      <c r="H5" s="16">
        <v>2000</v>
      </c>
      <c r="I5" s="16">
        <v>4000</v>
      </c>
      <c r="J5" s="16">
        <v>8000</v>
      </c>
      <c r="K5" s="17" t="s">
        <v>13</v>
      </c>
      <c r="L5" s="2"/>
    </row>
    <row r="6" spans="2:12" x14ac:dyDescent="0.25">
      <c r="B6" s="3"/>
      <c r="C6" s="9"/>
      <c r="D6" s="9"/>
      <c r="E6" s="9"/>
      <c r="F6" s="9"/>
      <c r="G6" s="9"/>
      <c r="H6" s="9"/>
      <c r="I6" s="9"/>
      <c r="J6" s="9"/>
      <c r="K6" s="4"/>
      <c r="L6" s="2"/>
    </row>
    <row r="7" spans="2:12" ht="13" x14ac:dyDescent="0.3">
      <c r="B7" s="7" t="s">
        <v>8</v>
      </c>
      <c r="C7" s="9"/>
      <c r="D7" s="9"/>
      <c r="E7" s="9"/>
      <c r="F7" s="9"/>
      <c r="G7" s="9"/>
      <c r="H7" s="9"/>
      <c r="I7" s="9"/>
      <c r="J7" s="9"/>
      <c r="K7" s="4"/>
      <c r="L7" s="2"/>
    </row>
    <row r="8" spans="2:12" ht="13" x14ac:dyDescent="0.3">
      <c r="B8" s="18" t="s">
        <v>9</v>
      </c>
      <c r="C8" s="28">
        <v>20</v>
      </c>
      <c r="D8" s="28">
        <v>21.1</v>
      </c>
      <c r="E8" s="28">
        <v>17.899999999999999</v>
      </c>
      <c r="F8" s="28">
        <v>27</v>
      </c>
      <c r="G8" s="28">
        <v>26.8</v>
      </c>
      <c r="H8" s="28">
        <v>30.5</v>
      </c>
      <c r="I8" s="28">
        <v>38.299999999999997</v>
      </c>
      <c r="J8" s="28">
        <v>36.4</v>
      </c>
      <c r="K8" s="4"/>
      <c r="L8" s="2"/>
    </row>
    <row r="9" spans="2:12" ht="13" x14ac:dyDescent="0.3">
      <c r="B9" s="18" t="s">
        <v>10</v>
      </c>
      <c r="C9" s="28">
        <v>0</v>
      </c>
      <c r="D9" s="28">
        <v>4.3</v>
      </c>
      <c r="E9" s="28">
        <v>3.1</v>
      </c>
      <c r="F9" s="28">
        <v>3.8</v>
      </c>
      <c r="G9" s="28">
        <v>3</v>
      </c>
      <c r="H9" s="28">
        <v>3</v>
      </c>
      <c r="I9" s="28">
        <v>3.7</v>
      </c>
      <c r="J9" s="28">
        <v>5.4</v>
      </c>
      <c r="K9" s="4"/>
      <c r="L9" s="2"/>
    </row>
    <row r="10" spans="2:12" x14ac:dyDescent="0.25">
      <c r="B10" s="3"/>
      <c r="C10" s="9"/>
      <c r="D10" s="9"/>
      <c r="E10" s="9"/>
      <c r="F10" s="9"/>
      <c r="G10" s="9"/>
      <c r="H10" s="9"/>
      <c r="I10" s="9"/>
      <c r="J10" s="9"/>
      <c r="K10" s="4"/>
      <c r="L10" s="2"/>
    </row>
    <row r="11" spans="2:12" ht="13" x14ac:dyDescent="0.3">
      <c r="B11" s="18" t="s">
        <v>7</v>
      </c>
      <c r="C11" s="28">
        <v>3.5</v>
      </c>
      <c r="D11" s="28">
        <v>7.8</v>
      </c>
      <c r="E11" s="28">
        <v>14.8</v>
      </c>
      <c r="F11" s="28">
        <v>23.2</v>
      </c>
      <c r="G11" s="28">
        <v>23.8</v>
      </c>
      <c r="H11" s="28">
        <v>27.5</v>
      </c>
      <c r="I11" s="28">
        <v>34.6</v>
      </c>
      <c r="J11" s="28">
        <v>31</v>
      </c>
      <c r="K11" s="21">
        <f>IF('Octave Band'!G11="","",10*LOG(SUM(Flags!C4:J4)))</f>
        <v>37.558307972850507</v>
      </c>
      <c r="L11" s="2"/>
    </row>
    <row r="12" spans="2:12" x14ac:dyDescent="0.25">
      <c r="B12" s="3"/>
      <c r="C12" s="4"/>
      <c r="D12" s="4"/>
      <c r="E12" s="4"/>
      <c r="F12" s="4"/>
      <c r="G12" s="4"/>
      <c r="H12" s="4"/>
      <c r="I12" s="4"/>
      <c r="J12" s="4"/>
      <c r="K12" s="4"/>
      <c r="L12" s="2"/>
    </row>
    <row r="13" spans="2:12" ht="12.75" customHeight="1" x14ac:dyDescent="0.25">
      <c r="B13" s="39" t="s">
        <v>42</v>
      </c>
      <c r="C13" s="40"/>
      <c r="D13" s="40"/>
      <c r="E13" s="40"/>
      <c r="F13" s="40"/>
      <c r="G13" s="41"/>
      <c r="H13" s="41"/>
      <c r="I13" s="41"/>
      <c r="J13" s="4"/>
      <c r="K13" s="4"/>
      <c r="L13" s="2"/>
    </row>
    <row r="14" spans="2:12" x14ac:dyDescent="0.25">
      <c r="B14" s="39"/>
      <c r="C14" s="40"/>
      <c r="D14" s="40"/>
      <c r="E14" s="40"/>
      <c r="F14" s="40"/>
      <c r="G14" s="41"/>
      <c r="H14" s="41"/>
      <c r="I14" s="41"/>
      <c r="J14" s="4"/>
      <c r="K14" s="4"/>
      <c r="L14" s="2"/>
    </row>
    <row r="15" spans="2:12" ht="21.75" customHeight="1" x14ac:dyDescent="0.25">
      <c r="B15" s="37" t="s">
        <v>17</v>
      </c>
      <c r="C15" s="14"/>
      <c r="D15" s="14"/>
      <c r="E15" s="14"/>
      <c r="F15" s="14"/>
      <c r="G15" s="4"/>
      <c r="H15" s="4"/>
      <c r="I15" s="4"/>
      <c r="J15" s="4"/>
      <c r="K15" s="4"/>
      <c r="L15" s="2"/>
    </row>
    <row r="16" spans="2:12" x14ac:dyDescent="0.25">
      <c r="B16" s="38"/>
      <c r="C16" s="19">
        <f>IF(Flags!L9=0,"",ROUND(10*LOG(SUM(Flags!C2:J2)),0))</f>
        <v>7</v>
      </c>
      <c r="D16" s="10" t="str">
        <f>HML!D12</f>
        <v>dB</v>
      </c>
      <c r="E16" s="10"/>
      <c r="F16" s="10"/>
      <c r="G16" s="10"/>
      <c r="H16" s="10"/>
      <c r="I16" s="10"/>
      <c r="J16" s="10"/>
      <c r="K16" s="10"/>
      <c r="L16" s="11"/>
    </row>
    <row r="18" spans="2:12" ht="39.75" customHeight="1" x14ac:dyDescent="0.25">
      <c r="B18" s="12" t="str">
        <f>HML!B14</f>
        <v>HSE recommends allowing 4dB for 'real-world' factors. Assume that this device will give:</v>
      </c>
      <c r="C18" s="20">
        <f>IF(C16="","",C16+4)</f>
        <v>11</v>
      </c>
      <c r="D18" s="13" t="str">
        <f>HML!D14</f>
        <v>dB at the ear</v>
      </c>
      <c r="F18" s="31" t="str">
        <f>HML!F14</f>
        <v>Select a protector so that daily exposure is reduced to at least below 85 dB.  Ideally, aim for between 80 and 75 at the ear.  Avoid protectors resulting in less than 70 dB at the ear - this is 'over-protection' (see BS EN 458:2004).</v>
      </c>
      <c r="G18" s="31"/>
      <c r="H18" s="31"/>
      <c r="I18" s="31"/>
      <c r="J18" s="31"/>
      <c r="K18" s="32"/>
      <c r="L18" s="32"/>
    </row>
    <row r="21" spans="2:12" ht="13" x14ac:dyDescent="0.3">
      <c r="B21" s="27" t="s">
        <v>36</v>
      </c>
    </row>
    <row r="22" spans="2:12" ht="27.75" customHeight="1" x14ac:dyDescent="0.25">
      <c r="B22" s="33" t="s">
        <v>38</v>
      </c>
      <c r="C22" s="33"/>
      <c r="D22" s="33"/>
    </row>
    <row r="23" spans="2:12" ht="27.75" customHeight="1" x14ac:dyDescent="0.25">
      <c r="B23" s="34" t="s">
        <v>37</v>
      </c>
      <c r="C23" s="34"/>
      <c r="D23" s="34"/>
    </row>
    <row r="27" spans="2:12" x14ac:dyDescent="0.25">
      <c r="B27" s="1" t="str">
        <f>Introduction!B12</f>
        <v>Each calculator is on a separate 'tab' within the spreadsheet. Click on the tab to go to the appropriate calculator.</v>
      </c>
    </row>
    <row r="28" spans="2:12" x14ac:dyDescent="0.25">
      <c r="B28" s="1" t="str">
        <f>Introduction!B13</f>
        <v>You can also move between the tabbed sheets by pressing Ctrl+Page Up or Ctrl+Page Down.</v>
      </c>
    </row>
  </sheetData>
  <sheetProtection password="CC7C" sheet="1" objects="1" scenarios="1"/>
  <mergeCells count="5">
    <mergeCell ref="B23:D23"/>
    <mergeCell ref="B15:B16"/>
    <mergeCell ref="B13:I14"/>
    <mergeCell ref="F18:L18"/>
    <mergeCell ref="B22:D22"/>
  </mergeCells>
  <phoneticPr fontId="0" type="noConversion"/>
  <conditionalFormatting sqref="C18">
    <cfRule type="cellIs" dxfId="5" priority="1" stopIfTrue="1" operator="greaterThanOrEqual">
      <formula>85</formula>
    </cfRule>
    <cfRule type="cellIs" dxfId="4" priority="2" stopIfTrue="1" operator="lessThanOrEqual">
      <formula>70</formula>
    </cfRule>
    <cfRule type="cellIs" dxfId="3" priority="3" stopIfTrue="1" operator="between">
      <formula>85</formula>
      <formula>70</formula>
    </cfRule>
  </conditionalFormatting>
  <dataValidations count="2">
    <dataValidation type="decimal" operator="greaterThan" allowBlank="1" showErrorMessage="1" errorTitle="Input Error" error="Enter a value greater than 0" sqref="C11:J11 C8:J8">
      <formula1>0</formula1>
    </dataValidation>
    <dataValidation type="decimal" operator="greaterThanOrEqual" allowBlank="1" showErrorMessage="1" errorTitle="Input Error" error="Enter a value greater than or equal to 0" sqref="C9:J9">
      <formula1>0</formula1>
    </dataValidation>
  </dataValidations>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L22"/>
  <sheetViews>
    <sheetView showRowColHeaders="0" workbookViewId="0">
      <selection activeCell="E9" sqref="E9"/>
    </sheetView>
  </sheetViews>
  <sheetFormatPr defaultColWidth="9.1796875" defaultRowHeight="12.5" x14ac:dyDescent="0.25"/>
  <cols>
    <col min="1" max="1" width="16" style="1" customWidth="1"/>
    <col min="2" max="2" width="38" style="1" customWidth="1"/>
    <col min="3" max="3" width="9.1796875" style="1"/>
    <col min="4" max="4" width="12" style="1" customWidth="1"/>
    <col min="5" max="16384" width="9.1796875" style="1"/>
  </cols>
  <sheetData>
    <row r="2" spans="2:12" ht="23.25" customHeight="1" x14ac:dyDescent="0.25">
      <c r="B2" s="24" t="s">
        <v>20</v>
      </c>
      <c r="C2" s="5"/>
      <c r="D2" s="5"/>
      <c r="E2" s="5"/>
      <c r="F2" s="22"/>
    </row>
    <row r="3" spans="2:12" ht="13" x14ac:dyDescent="0.3">
      <c r="B3" s="7" t="s">
        <v>21</v>
      </c>
      <c r="C3" s="4"/>
      <c r="D3" s="4"/>
      <c r="E3" s="2"/>
      <c r="F3" s="23"/>
      <c r="G3" s="1" t="s">
        <v>40</v>
      </c>
    </row>
    <row r="4" spans="2:12" x14ac:dyDescent="0.25">
      <c r="B4" s="3"/>
      <c r="C4" s="4"/>
      <c r="D4" s="4"/>
      <c r="E4" s="2"/>
    </row>
    <row r="5" spans="2:12" ht="13" x14ac:dyDescent="0.3">
      <c r="B5" s="18" t="s">
        <v>8</v>
      </c>
      <c r="C5" s="16"/>
      <c r="D5" s="16"/>
      <c r="E5" s="2"/>
      <c r="H5" s="6"/>
      <c r="I5" s="6"/>
      <c r="J5" s="6"/>
    </row>
    <row r="6" spans="2:12" ht="13" x14ac:dyDescent="0.3">
      <c r="B6" s="25" t="s">
        <v>22</v>
      </c>
      <c r="C6" s="28">
        <v>26</v>
      </c>
      <c r="D6" s="16"/>
      <c r="E6" s="2"/>
      <c r="H6" s="6"/>
      <c r="I6" s="6"/>
    </row>
    <row r="7" spans="2:12" ht="13" x14ac:dyDescent="0.3">
      <c r="B7" s="18" t="s">
        <v>6</v>
      </c>
      <c r="C7" s="9"/>
      <c r="D7" s="9"/>
      <c r="E7" s="2"/>
      <c r="H7" s="6"/>
      <c r="I7" s="6"/>
    </row>
    <row r="8" spans="2:12" ht="15" x14ac:dyDescent="0.4">
      <c r="B8" s="25" t="s">
        <v>27</v>
      </c>
      <c r="C8" s="28">
        <v>100</v>
      </c>
      <c r="D8" s="9" t="s">
        <v>16</v>
      </c>
      <c r="E8" s="2"/>
      <c r="I8" s="6"/>
    </row>
    <row r="9" spans="2:12" ht="21.75" customHeight="1" x14ac:dyDescent="0.25">
      <c r="B9" s="37" t="s">
        <v>17</v>
      </c>
      <c r="C9" s="4"/>
      <c r="D9" s="4"/>
      <c r="E9" s="2"/>
      <c r="H9" s="6"/>
      <c r="I9" s="6"/>
    </row>
    <row r="10" spans="2:12" x14ac:dyDescent="0.25">
      <c r="B10" s="38"/>
      <c r="C10" s="19">
        <f>IF(Flags!E28=0,"",ROUND(C8-SNR,0))</f>
        <v>74</v>
      </c>
      <c r="D10" s="10" t="str">
        <f>HML!D12</f>
        <v>dB</v>
      </c>
      <c r="E10" s="11"/>
      <c r="H10" s="6"/>
      <c r="I10" s="6"/>
    </row>
    <row r="11" spans="2:12" ht="12.75" customHeight="1" x14ac:dyDescent="0.25">
      <c r="H11" s="6"/>
      <c r="I11" s="6"/>
    </row>
    <row r="12" spans="2:12" ht="39.75" customHeight="1" x14ac:dyDescent="0.25">
      <c r="B12" s="12" t="str">
        <f>HML!B14</f>
        <v>HSE recommends allowing 4dB for 'real-world' factors. Assume that this device will give:</v>
      </c>
      <c r="C12" s="20">
        <f>IF(C10="","",C10+4)</f>
        <v>78</v>
      </c>
      <c r="D12" s="13" t="s">
        <v>12</v>
      </c>
      <c r="F12" s="31" t="str">
        <f>HML!F14</f>
        <v>Select a protector so that daily exposure is reduced to at least below 85 dB.  Ideally, aim for between 80 and 75 at the ear.  Avoid protectors resulting in less than 70 dB at the ear - this is 'over-protection' (see BS EN 458:2004).</v>
      </c>
      <c r="G12" s="42"/>
      <c r="H12" s="42"/>
      <c r="I12" s="42"/>
      <c r="J12" s="42"/>
      <c r="K12" s="42"/>
      <c r="L12" s="42"/>
    </row>
    <row r="15" spans="2:12" ht="13" x14ac:dyDescent="0.3">
      <c r="B15" s="27" t="s">
        <v>36</v>
      </c>
    </row>
    <row r="16" spans="2:12" ht="27.75" customHeight="1" x14ac:dyDescent="0.25">
      <c r="B16" s="33" t="s">
        <v>38</v>
      </c>
      <c r="C16" s="33"/>
      <c r="D16" s="33"/>
    </row>
    <row r="17" spans="2:4" ht="27.75" customHeight="1" x14ac:dyDescent="0.25">
      <c r="B17" s="34" t="s">
        <v>37</v>
      </c>
      <c r="C17" s="34"/>
      <c r="D17" s="34"/>
    </row>
    <row r="21" spans="2:4" x14ac:dyDescent="0.25">
      <c r="B21" s="1" t="str">
        <f>Introduction!B12</f>
        <v>Each calculator is on a separate 'tab' within the spreadsheet. Click on the tab to go to the appropriate calculator.</v>
      </c>
    </row>
    <row r="22" spans="2:4" x14ac:dyDescent="0.25">
      <c r="B22" s="1" t="str">
        <f>Introduction!B13</f>
        <v>You can also move between the tabbed sheets by pressing Ctrl+Page Up or Ctrl+Page Down.</v>
      </c>
    </row>
  </sheetData>
  <sheetProtection password="CC7C" sheet="1" objects="1" scenarios="1"/>
  <mergeCells count="4">
    <mergeCell ref="B9:B10"/>
    <mergeCell ref="F12:L12"/>
    <mergeCell ref="B16:D16"/>
    <mergeCell ref="B17:D17"/>
  </mergeCells>
  <phoneticPr fontId="0" type="noConversion"/>
  <conditionalFormatting sqref="C12">
    <cfRule type="cellIs" dxfId="2" priority="1" stopIfTrue="1" operator="greaterThanOrEqual">
      <formula>85</formula>
    </cfRule>
    <cfRule type="cellIs" dxfId="1" priority="2" stopIfTrue="1" operator="lessThanOrEqual">
      <formula>70</formula>
    </cfRule>
    <cfRule type="cellIs" dxfId="0" priority="3" stopIfTrue="1" operator="between">
      <formula>85</formula>
      <formula>70</formula>
    </cfRule>
  </conditionalFormatting>
  <dataValidations count="1">
    <dataValidation type="decimal" operator="greaterThan" allowBlank="1" showErrorMessage="1" errorTitle="Input Error" error="Enter a vlue greater than 0" sqref="C6 C8">
      <formula1>0</formula1>
    </dataValidation>
  </dataValidations>
  <pageMargins left="0.75" right="0.75" top="1" bottom="1" header="0.5" footer="0.5"/>
  <pageSetup paperSize="9"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workbookViewId="0">
      <selection activeCell="D22" sqref="D22"/>
    </sheetView>
  </sheetViews>
  <sheetFormatPr defaultRowHeight="12.5" x14ac:dyDescent="0.25"/>
  <cols>
    <col min="2" max="2" width="24.453125" customWidth="1"/>
    <col min="4" max="4" width="11.81640625" customWidth="1"/>
    <col min="5" max="5" width="11.54296875" customWidth="1"/>
    <col min="6" max="6" width="10.81640625" customWidth="1"/>
  </cols>
  <sheetData>
    <row r="1" spans="1:12" x14ac:dyDescent="0.25">
      <c r="A1" s="1"/>
      <c r="B1" s="6"/>
      <c r="C1" s="6">
        <f>IF('Octave Band'!C11="","",IF('Octave Band'!C8="","",+'Octave Band'!C11-('Octave Band'!C8-'Octave Band'!C9)+C7))</f>
        <v>-42.7</v>
      </c>
      <c r="D1" s="6">
        <f>'Octave Band'!D11-('Octave Band'!D8-'Octave Band'!D9)+D7</f>
        <v>-25.1</v>
      </c>
      <c r="E1" s="6">
        <f>'Octave Band'!E11-('Octave Band'!E8-'Octave Band'!E9)+E7</f>
        <v>-8.5999999999999979</v>
      </c>
      <c r="F1" s="6">
        <f>'Octave Band'!F11-('Octave Band'!F8-'Octave Band'!F9)+F7</f>
        <v>-3.2</v>
      </c>
      <c r="G1" s="6">
        <f>'Octave Band'!G11-('Octave Band'!G8-'Octave Band'!G9)+G7</f>
        <v>0</v>
      </c>
      <c r="H1" s="6">
        <f>'Octave Band'!H11-('Octave Band'!H8-'Octave Band'!H9)+H7</f>
        <v>1.1000000000000001</v>
      </c>
      <c r="I1" s="6">
        <f>'Octave Band'!I11-('Octave Band'!I8-'Octave Band'!I9)+I7</f>
        <v>1.0000000000000071</v>
      </c>
      <c r="J1" s="6">
        <f>'Octave Band'!J11-('Octave Band'!J8-'Octave Band'!J9)+J7</f>
        <v>-1</v>
      </c>
      <c r="K1" s="1"/>
      <c r="L1" s="1"/>
    </row>
    <row r="2" spans="1:12" x14ac:dyDescent="0.25">
      <c r="A2" s="1"/>
      <c r="B2" s="6"/>
      <c r="C2" s="6">
        <f>IF(C1="","",10^(C1/10))</f>
        <v>5.3703179637025175E-5</v>
      </c>
      <c r="D2" s="6">
        <f t="shared" ref="D2:J2" si="0">10^(D1/10)</f>
        <v>3.0902954325135877E-3</v>
      </c>
      <c r="E2" s="6">
        <f t="shared" si="0"/>
        <v>0.13803842646028855</v>
      </c>
      <c r="F2" s="6">
        <f t="shared" si="0"/>
        <v>0.47863009232263831</v>
      </c>
      <c r="G2" s="6">
        <f t="shared" si="0"/>
        <v>1</v>
      </c>
      <c r="H2" s="6">
        <f t="shared" si="0"/>
        <v>1.288249551693134</v>
      </c>
      <c r="I2" s="6">
        <f t="shared" si="0"/>
        <v>1.2589254117941693</v>
      </c>
      <c r="J2" s="6">
        <f t="shared" si="0"/>
        <v>0.79432823472428149</v>
      </c>
      <c r="K2" s="1"/>
      <c r="L2" s="1"/>
    </row>
    <row r="3" spans="1:12" x14ac:dyDescent="0.25">
      <c r="A3" s="1"/>
      <c r="B3" s="6"/>
      <c r="C3" s="6">
        <f>IF('Octave Band'!C11="","",'Octave Band'!C11+C7)</f>
        <v>-22.7</v>
      </c>
      <c r="D3" s="6">
        <f>'Octave Band'!D11+D7</f>
        <v>-8.3000000000000007</v>
      </c>
      <c r="E3" s="6">
        <f>'Octave Band'!E11+E7</f>
        <v>6.2000000000000011</v>
      </c>
      <c r="F3" s="6">
        <f>'Octave Band'!F11+F7</f>
        <v>20</v>
      </c>
      <c r="G3" s="6">
        <f>'Octave Band'!G11+G7</f>
        <v>23.8</v>
      </c>
      <c r="H3" s="6">
        <f>'Octave Band'!H11+H7</f>
        <v>28.6</v>
      </c>
      <c r="I3" s="6">
        <f>'Octave Band'!I11+I7</f>
        <v>35.6</v>
      </c>
      <c r="J3" s="6">
        <f>'Octave Band'!J11+J7</f>
        <v>30</v>
      </c>
      <c r="K3" s="1"/>
      <c r="L3" s="1"/>
    </row>
    <row r="4" spans="1:12" x14ac:dyDescent="0.25">
      <c r="A4" s="1"/>
      <c r="B4" s="6"/>
      <c r="C4" s="6">
        <f>IF('Octave Band'!C11="","",10^(C3/10))</f>
        <v>5.3703179637025244E-3</v>
      </c>
      <c r="D4" s="6">
        <f t="shared" ref="D4:J4" si="1">10^(D3/10)</f>
        <v>0.14791083881682071</v>
      </c>
      <c r="E4" s="6">
        <f t="shared" si="1"/>
        <v>4.1686938347033555</v>
      </c>
      <c r="F4" s="6">
        <f t="shared" si="1"/>
        <v>100</v>
      </c>
      <c r="G4" s="6">
        <f t="shared" si="1"/>
        <v>239.88329190194912</v>
      </c>
      <c r="H4" s="6">
        <f t="shared" si="1"/>
        <v>724.43596007499082</v>
      </c>
      <c r="I4" s="6">
        <f t="shared" si="1"/>
        <v>3630.7805477010188</v>
      </c>
      <c r="J4" s="6">
        <f t="shared" si="1"/>
        <v>1000</v>
      </c>
      <c r="K4" s="1"/>
      <c r="L4" s="1"/>
    </row>
    <row r="5" spans="1:12" x14ac:dyDescent="0.25">
      <c r="A5" s="1"/>
      <c r="B5" s="6"/>
      <c r="C5" s="6"/>
      <c r="D5" s="6"/>
      <c r="E5" s="6"/>
      <c r="F5" s="6"/>
      <c r="G5" s="6"/>
      <c r="H5" s="6"/>
      <c r="I5" s="6"/>
      <c r="J5" s="6"/>
      <c r="K5" s="1"/>
      <c r="L5" s="1"/>
    </row>
    <row r="6" spans="1:12" x14ac:dyDescent="0.25">
      <c r="A6" s="1"/>
      <c r="B6" s="6"/>
      <c r="C6" s="6"/>
      <c r="D6" s="6"/>
      <c r="E6" s="6"/>
      <c r="F6" s="6"/>
      <c r="G6" s="6"/>
      <c r="H6" s="6"/>
      <c r="I6" s="6"/>
      <c r="J6" s="6"/>
      <c r="K6" s="1"/>
      <c r="L6" s="1"/>
    </row>
    <row r="7" spans="1:12" x14ac:dyDescent="0.25">
      <c r="A7" s="1"/>
      <c r="B7" s="6" t="s">
        <v>11</v>
      </c>
      <c r="C7" s="6">
        <v>-26.2</v>
      </c>
      <c r="D7" s="6">
        <v>-16.100000000000001</v>
      </c>
      <c r="E7" s="6">
        <v>-8.6</v>
      </c>
      <c r="F7" s="6">
        <v>-3.2</v>
      </c>
      <c r="G7" s="6">
        <v>0</v>
      </c>
      <c r="H7" s="6">
        <v>1.1000000000000001</v>
      </c>
      <c r="I7" s="6">
        <v>1</v>
      </c>
      <c r="J7" s="6">
        <v>-1</v>
      </c>
      <c r="K7" s="1"/>
      <c r="L7" s="1"/>
    </row>
    <row r="8" spans="1:12" x14ac:dyDescent="0.25">
      <c r="A8" s="1"/>
      <c r="B8" s="1"/>
      <c r="C8" s="1"/>
      <c r="D8" s="1"/>
      <c r="E8" s="1"/>
      <c r="F8" s="1"/>
      <c r="G8" s="1"/>
      <c r="H8" s="1"/>
      <c r="I8" s="1"/>
      <c r="J8" s="1"/>
      <c r="K8" s="1"/>
      <c r="L8" s="1"/>
    </row>
    <row r="9" spans="1:12" x14ac:dyDescent="0.25">
      <c r="A9" s="1"/>
      <c r="B9" s="1" t="s">
        <v>24</v>
      </c>
      <c r="C9" s="1">
        <f>IF('Octave Band'!C11="",0,1)</f>
        <v>1</v>
      </c>
      <c r="D9" s="1">
        <f>IF('Octave Band'!D11="",0,1)</f>
        <v>1</v>
      </c>
      <c r="E9" s="1">
        <f>IF('Octave Band'!E11="",0,1)</f>
        <v>1</v>
      </c>
      <c r="F9" s="1">
        <f>IF('Octave Band'!F11="",0,1)</f>
        <v>1</v>
      </c>
      <c r="G9" s="1">
        <f>IF('Octave Band'!G11="",0,1)</f>
        <v>1</v>
      </c>
      <c r="H9" s="1">
        <f>IF('Octave Band'!H11="",0,1)</f>
        <v>1</v>
      </c>
      <c r="I9" s="1">
        <f>IF('Octave Band'!I11="",0,1)</f>
        <v>1</v>
      </c>
      <c r="J9" s="1">
        <f>IF('Octave Band'!J11="",0,1)</f>
        <v>1</v>
      </c>
      <c r="K9" s="1"/>
      <c r="L9" s="1">
        <f>PRODUCT(C9:J9,C11:J11)</f>
        <v>1</v>
      </c>
    </row>
    <row r="10" spans="1:12" x14ac:dyDescent="0.25">
      <c r="A10" s="1"/>
      <c r="B10" s="1"/>
      <c r="C10" s="1"/>
      <c r="D10" s="1"/>
      <c r="E10" s="1"/>
      <c r="F10" s="1"/>
      <c r="G10" s="1"/>
      <c r="H10" s="1"/>
      <c r="I10" s="1"/>
      <c r="J10" s="1"/>
      <c r="K10" s="1"/>
      <c r="L10" s="1"/>
    </row>
    <row r="11" spans="1:12" x14ac:dyDescent="0.25">
      <c r="A11" s="1"/>
      <c r="B11" s="1"/>
      <c r="C11" s="1">
        <f>IF('Octave Band'!C8="",0,1)</f>
        <v>1</v>
      </c>
      <c r="D11" s="1">
        <f>IF('Octave Band'!D8="",0,1)</f>
        <v>1</v>
      </c>
      <c r="E11" s="1">
        <f>IF('Octave Band'!E8="",0,1)</f>
        <v>1</v>
      </c>
      <c r="F11" s="1">
        <f>IF('Octave Band'!F8="",0,1)</f>
        <v>1</v>
      </c>
      <c r="G11" s="1">
        <f>IF('Octave Band'!G8="",0,1)</f>
        <v>1</v>
      </c>
      <c r="H11" s="1">
        <f>IF('Octave Band'!H8="",0,1)</f>
        <v>1</v>
      </c>
      <c r="I11" s="1">
        <f>IF('Octave Band'!I8="",0,1)</f>
        <v>1</v>
      </c>
      <c r="J11" s="1">
        <f>IF('Octave Band'!J8="",0,1)</f>
        <v>1</v>
      </c>
      <c r="K11" s="1"/>
      <c r="L11" s="1"/>
    </row>
    <row r="12" spans="1:12" x14ac:dyDescent="0.25">
      <c r="A12" s="1"/>
      <c r="B12" s="1"/>
      <c r="C12" s="1">
        <f>IF('Octave Band'!C9="",0,1)</f>
        <v>1</v>
      </c>
      <c r="D12" s="1">
        <f>IF('Octave Band'!D9="",0,1)</f>
        <v>1</v>
      </c>
      <c r="E12" s="1">
        <f>IF('Octave Band'!E9="",0,1)</f>
        <v>1</v>
      </c>
      <c r="F12" s="1">
        <f>IF('Octave Band'!F9="",0,1)</f>
        <v>1</v>
      </c>
      <c r="G12" s="1">
        <f>IF('Octave Band'!G9="",0,1)</f>
        <v>1</v>
      </c>
      <c r="H12" s="1">
        <f>IF('Octave Band'!H9="",0,1)</f>
        <v>1</v>
      </c>
      <c r="I12" s="1">
        <f>IF('Octave Band'!I9="",0,1)</f>
        <v>1</v>
      </c>
      <c r="J12" s="1">
        <f>IF('Octave Band'!J9="",0,1)</f>
        <v>1</v>
      </c>
      <c r="K12" s="1"/>
      <c r="L12" s="1"/>
    </row>
    <row r="13" spans="1:12" x14ac:dyDescent="0.25">
      <c r="A13" s="1"/>
      <c r="B13" s="1"/>
      <c r="C13" s="1"/>
      <c r="D13" s="1"/>
      <c r="E13" s="1"/>
      <c r="F13" s="1"/>
      <c r="G13" s="1"/>
      <c r="H13" s="1"/>
      <c r="I13" s="1"/>
      <c r="J13" s="1"/>
      <c r="K13" s="1"/>
      <c r="L13" s="1"/>
    </row>
    <row r="14" spans="1:12" x14ac:dyDescent="0.25">
      <c r="A14" s="1"/>
      <c r="B14" s="1"/>
      <c r="C14" s="1"/>
      <c r="D14" s="1"/>
      <c r="E14" s="1"/>
      <c r="F14" s="1"/>
      <c r="G14" s="1"/>
      <c r="H14" s="1"/>
      <c r="I14" s="1"/>
      <c r="J14" s="1"/>
      <c r="K14" s="1"/>
      <c r="L14" s="1"/>
    </row>
    <row r="15" spans="1:12" x14ac:dyDescent="0.25">
      <c r="A15" s="1"/>
      <c r="B15" s="1"/>
      <c r="C15" s="1"/>
      <c r="D15" s="1"/>
      <c r="E15" s="1"/>
      <c r="F15" s="1"/>
      <c r="G15" s="1"/>
      <c r="H15" s="1"/>
      <c r="I15" s="1"/>
      <c r="J15" s="1"/>
      <c r="K15" s="1"/>
      <c r="L15" s="1"/>
    </row>
    <row r="16" spans="1:12" x14ac:dyDescent="0.25">
      <c r="A16" s="1"/>
      <c r="B16" s="1" t="s">
        <v>15</v>
      </c>
      <c r="C16" s="6">
        <f>IF((HML!D10-HML!D9)&gt;2,[0]!M-((HML!D10-HML!D9-2)*([0]!M-[0]!L)/8),[0]!M-((HML!D10-HML!D9-2)*([0]!H-[0]!M)/4))</f>
        <v>56</v>
      </c>
      <c r="D16" s="1"/>
      <c r="E16" s="1"/>
      <c r="F16" s="1"/>
      <c r="G16" s="1"/>
      <c r="H16" s="1"/>
      <c r="I16" s="1"/>
      <c r="J16" s="1"/>
      <c r="K16" s="1"/>
      <c r="L16" s="1"/>
    </row>
    <row r="17" spans="1:12" x14ac:dyDescent="0.25">
      <c r="A17" s="1"/>
      <c r="B17" s="1"/>
      <c r="C17" s="1"/>
      <c r="D17" s="1"/>
      <c r="E17" s="1"/>
      <c r="F17" s="1"/>
      <c r="G17" s="1"/>
      <c r="H17" s="1"/>
      <c r="I17" s="1"/>
      <c r="J17" s="1"/>
      <c r="K17" s="1"/>
      <c r="L17" s="1"/>
    </row>
    <row r="18" spans="1:12" x14ac:dyDescent="0.25">
      <c r="A18" s="1"/>
      <c r="B18" s="1"/>
      <c r="C18" s="1"/>
      <c r="D18" s="1"/>
      <c r="E18" s="1"/>
      <c r="F18" s="1"/>
      <c r="G18" s="1"/>
      <c r="H18" s="1"/>
      <c r="I18" s="1"/>
      <c r="J18" s="1"/>
      <c r="K18" s="1"/>
      <c r="L18" s="1"/>
    </row>
    <row r="19" spans="1:12" x14ac:dyDescent="0.25">
      <c r="A19" s="1"/>
      <c r="B19" s="1" t="s">
        <v>23</v>
      </c>
      <c r="C19" s="6">
        <f>IF([0]!H="",0,1)</f>
        <v>1</v>
      </c>
      <c r="D19" s="6">
        <f>IF([0]!M="",0,1)</f>
        <v>1</v>
      </c>
      <c r="E19" s="6">
        <f>IF([0]!L="",0,1)</f>
        <v>1</v>
      </c>
      <c r="F19" s="1"/>
      <c r="G19" s="1"/>
      <c r="H19" s="1"/>
      <c r="I19" s="1"/>
      <c r="J19" s="1"/>
      <c r="K19" s="1"/>
      <c r="L19" s="1"/>
    </row>
    <row r="20" spans="1:12" x14ac:dyDescent="0.25">
      <c r="A20" s="1"/>
      <c r="B20" s="1"/>
      <c r="C20" s="6"/>
      <c r="D20" s="6"/>
      <c r="E20" s="6"/>
      <c r="F20" s="1"/>
      <c r="G20" s="1"/>
      <c r="H20" s="1"/>
      <c r="I20" s="1"/>
      <c r="J20" s="1"/>
      <c r="K20" s="1"/>
      <c r="L20" s="1"/>
    </row>
    <row r="21" spans="1:12" x14ac:dyDescent="0.25">
      <c r="A21" s="1"/>
      <c r="B21" s="1"/>
      <c r="C21" s="6"/>
      <c r="D21" s="6">
        <f>IF(HML!D9="",0,1)</f>
        <v>1</v>
      </c>
      <c r="E21" s="6"/>
      <c r="F21" s="1"/>
      <c r="G21" s="1"/>
      <c r="H21" s="1"/>
      <c r="I21" s="1"/>
      <c r="J21" s="1"/>
      <c r="K21" s="1"/>
      <c r="L21" s="1"/>
    </row>
    <row r="22" spans="1:12" x14ac:dyDescent="0.25">
      <c r="A22" s="1"/>
      <c r="B22" s="1"/>
      <c r="C22" s="6"/>
      <c r="D22" s="6">
        <f>IF(HML!D10="",0,1)</f>
        <v>1</v>
      </c>
      <c r="E22" s="6"/>
      <c r="F22" s="1"/>
      <c r="G22" s="1"/>
      <c r="H22" s="1"/>
      <c r="I22" s="1"/>
      <c r="J22" s="1"/>
      <c r="K22" s="1"/>
      <c r="L22" s="1"/>
    </row>
    <row r="23" spans="1:12" x14ac:dyDescent="0.25">
      <c r="A23" s="1"/>
      <c r="B23" s="1"/>
      <c r="C23" s="6"/>
      <c r="D23" s="6"/>
      <c r="E23" s="6"/>
      <c r="F23" s="1"/>
      <c r="G23" s="1"/>
      <c r="H23" s="1"/>
      <c r="I23" s="1"/>
      <c r="J23" s="1"/>
      <c r="K23" s="1"/>
      <c r="L23" s="1"/>
    </row>
    <row r="24" spans="1:12" x14ac:dyDescent="0.25">
      <c r="A24" s="1"/>
      <c r="B24" s="1"/>
      <c r="C24" s="6"/>
      <c r="D24" s="6"/>
      <c r="E24" s="6"/>
      <c r="F24" s="1"/>
      <c r="G24" s="1"/>
      <c r="H24" s="1"/>
      <c r="I24" s="1"/>
      <c r="J24" s="1"/>
      <c r="K24" s="1"/>
      <c r="L24" s="1"/>
    </row>
    <row r="25" spans="1:12" x14ac:dyDescent="0.25">
      <c r="A25" s="1"/>
      <c r="B25" s="1"/>
      <c r="C25" s="6"/>
      <c r="D25" s="6">
        <f>PRODUCT(C19:E19,D21:D22)</f>
        <v>1</v>
      </c>
      <c r="E25" s="6"/>
      <c r="F25" s="1"/>
      <c r="G25" s="1"/>
      <c r="H25" s="1"/>
      <c r="I25" s="1"/>
      <c r="J25" s="1"/>
      <c r="K25" s="1"/>
      <c r="L25" s="1"/>
    </row>
    <row r="26" spans="1:12" x14ac:dyDescent="0.25">
      <c r="A26" s="1"/>
      <c r="B26" s="1"/>
      <c r="C26" s="1"/>
      <c r="D26" s="1"/>
      <c r="E26" s="1"/>
      <c r="F26" s="1"/>
      <c r="G26" s="1"/>
      <c r="H26" s="1"/>
      <c r="I26" s="1"/>
      <c r="J26" s="1"/>
      <c r="K26" s="1"/>
      <c r="L26" s="1"/>
    </row>
    <row r="27" spans="1:12" x14ac:dyDescent="0.25">
      <c r="A27" s="1"/>
      <c r="B27" s="1"/>
      <c r="C27" s="1"/>
      <c r="D27" s="1"/>
      <c r="E27" s="1"/>
      <c r="F27" s="1"/>
      <c r="G27" s="1"/>
      <c r="H27" s="1"/>
      <c r="I27" s="1"/>
      <c r="J27" s="1"/>
      <c r="K27" s="1"/>
      <c r="L27" s="1"/>
    </row>
    <row r="28" spans="1:12" x14ac:dyDescent="0.25">
      <c r="A28" s="1"/>
      <c r="B28" s="1" t="s">
        <v>25</v>
      </c>
      <c r="C28" s="6">
        <f>IF(SNR!C6="",0,1)</f>
        <v>1</v>
      </c>
      <c r="D28" s="6">
        <f>IF(SNR!C8="",0,1)</f>
        <v>1</v>
      </c>
      <c r="E28" s="1">
        <f>C28*D28</f>
        <v>1</v>
      </c>
      <c r="F28" s="1"/>
      <c r="G28" s="1"/>
      <c r="H28" s="1"/>
      <c r="I28" s="1"/>
      <c r="J28" s="1"/>
      <c r="K28" s="1"/>
      <c r="L28" s="1"/>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Introduction</vt:lpstr>
      <vt:lpstr>HML</vt:lpstr>
      <vt:lpstr>Octave Band</vt:lpstr>
      <vt:lpstr>SNR</vt:lpstr>
      <vt:lpstr>Flags</vt:lpstr>
      <vt:lpstr>H</vt:lpstr>
      <vt:lpstr>L</vt:lpstr>
      <vt:lpstr>M</vt:lpstr>
      <vt:lpstr>SNR</vt:lpstr>
    </vt:vector>
  </TitlesOfParts>
  <Company>Health &amp; Safety Executive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TWARD</dc:creator>
  <cp:lastModifiedBy>Dr Keerthi Ranasinghe</cp:lastModifiedBy>
  <cp:lastPrinted>2002-03-27T11:53:56Z</cp:lastPrinted>
  <dcterms:created xsi:type="dcterms:W3CDTF">2002-03-21T14:24:32Z</dcterms:created>
  <dcterms:modified xsi:type="dcterms:W3CDTF">2018-12-06T09:54:51Z</dcterms:modified>
</cp:coreProperties>
</file>