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6" documentId="11_EFFB6CB07F485DF84967878F8E701DB5D90F6628" xr6:coauthVersionLast="47" xr6:coauthVersionMax="47" xr10:uidLastSave="{02B69133-9718-4189-A070-99A2CBDC70ED}"/>
  <bookViews>
    <workbookView xWindow="0" yWindow="0" windowWidth="20496" windowHeight="7656" tabRatio="887" activeTab="1" xr2:uid="{00000000-000D-0000-FFFF-FFFF00000000}"/>
  </bookViews>
  <sheets>
    <sheet name="Given Data " sheetId="1" r:id="rId1"/>
    <sheet name="Sheet1" sheetId="11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218" i="11" l="1"/>
  <c r="W2" i="11"/>
  <c r="M202" i="11"/>
  <c r="M203" i="11"/>
  <c r="M204" i="11"/>
  <c r="M205" i="11"/>
  <c r="M206" i="11"/>
  <c r="M207" i="11"/>
  <c r="M201" i="11"/>
  <c r="V218" i="11"/>
  <c r="V2" i="11"/>
  <c r="O218" i="11"/>
  <c r="L178" i="11"/>
  <c r="L179" i="11"/>
  <c r="L180" i="11"/>
  <c r="L181" i="11"/>
  <c r="L182" i="11"/>
  <c r="L183" i="11"/>
  <c r="L184" i="11"/>
  <c r="L185" i="11"/>
  <c r="L186" i="11"/>
  <c r="L187" i="11"/>
  <c r="L188" i="11"/>
  <c r="L189" i="11"/>
  <c r="L190" i="11"/>
  <c r="L191" i="11"/>
  <c r="L192" i="11"/>
  <c r="L193" i="11"/>
  <c r="L194" i="11"/>
  <c r="L195" i="11"/>
  <c r="L196" i="11"/>
  <c r="L197" i="11"/>
  <c r="L198" i="11"/>
  <c r="L199" i="11"/>
  <c r="L200" i="11"/>
  <c r="L201" i="11"/>
  <c r="L202" i="11"/>
  <c r="L203" i="11"/>
  <c r="L204" i="11"/>
  <c r="L205" i="11"/>
  <c r="L206" i="11"/>
  <c r="L207" i="11"/>
  <c r="L208" i="11"/>
  <c r="L209" i="11"/>
  <c r="L210" i="11"/>
  <c r="L211" i="11"/>
  <c r="L212" i="11"/>
  <c r="L213" i="11"/>
  <c r="L214" i="11"/>
  <c r="L215" i="11"/>
  <c r="L216" i="11"/>
  <c r="L217" i="11"/>
  <c r="L218" i="11"/>
  <c r="L177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L145" i="11"/>
  <c r="L146" i="11"/>
  <c r="L147" i="11"/>
  <c r="L148" i="11"/>
  <c r="L149" i="11"/>
  <c r="L150" i="11"/>
  <c r="L151" i="11"/>
  <c r="L152" i="11"/>
  <c r="L153" i="11"/>
  <c r="L154" i="11"/>
  <c r="L155" i="11"/>
  <c r="L156" i="11"/>
  <c r="L157" i="11"/>
  <c r="L158" i="11"/>
  <c r="L159" i="11"/>
  <c r="L160" i="11"/>
  <c r="L161" i="11"/>
  <c r="L162" i="11"/>
  <c r="L163" i="11"/>
  <c r="L164" i="11"/>
  <c r="L165" i="11"/>
  <c r="L166" i="11"/>
  <c r="L167" i="11"/>
  <c r="L168" i="11"/>
  <c r="L169" i="11"/>
  <c r="L170" i="11"/>
  <c r="L171" i="11"/>
  <c r="L172" i="11"/>
  <c r="L173" i="11"/>
  <c r="L174" i="11"/>
  <c r="L175" i="11"/>
  <c r="L176" i="11"/>
  <c r="L118" i="11"/>
  <c r="L4" i="11" l="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94" i="11"/>
  <c r="L95" i="11"/>
  <c r="L96" i="11"/>
  <c r="L97" i="11"/>
  <c r="L98" i="11"/>
  <c r="L99" i="11"/>
  <c r="L100" i="11"/>
  <c r="L101" i="11"/>
  <c r="L102" i="11"/>
  <c r="L103" i="11"/>
  <c r="L104" i="11"/>
  <c r="L105" i="11"/>
  <c r="L106" i="11"/>
  <c r="L107" i="11"/>
  <c r="L108" i="11"/>
  <c r="L109" i="11"/>
  <c r="L110" i="11"/>
  <c r="L111" i="11"/>
  <c r="L112" i="11"/>
  <c r="L113" i="11"/>
  <c r="L114" i="11"/>
  <c r="L115" i="11"/>
  <c r="L116" i="11"/>
  <c r="L117" i="11"/>
  <c r="L3" i="11"/>
  <c r="M112" i="11"/>
  <c r="M113" i="11"/>
  <c r="M114" i="11"/>
  <c r="M115" i="11"/>
  <c r="M116" i="11"/>
  <c r="M117" i="11"/>
  <c r="M118" i="11"/>
  <c r="M111" i="11"/>
  <c r="P2" i="11" l="1"/>
  <c r="J4" i="11"/>
  <c r="K4" i="11" s="1"/>
  <c r="J5" i="11"/>
  <c r="K5" i="11" s="1"/>
  <c r="J6" i="11"/>
  <c r="K6" i="11" s="1"/>
  <c r="J7" i="11"/>
  <c r="K7" i="11" s="1"/>
  <c r="J8" i="11"/>
  <c r="K8" i="11" s="1"/>
  <c r="J9" i="11"/>
  <c r="K9" i="11" s="1"/>
  <c r="J10" i="11"/>
  <c r="K10" i="11" s="1"/>
  <c r="J11" i="11"/>
  <c r="K11" i="11" s="1"/>
  <c r="J12" i="11"/>
  <c r="K12" i="11" s="1"/>
  <c r="J13" i="11"/>
  <c r="K13" i="11" s="1"/>
  <c r="J14" i="11"/>
  <c r="K14" i="11" s="1"/>
  <c r="J15" i="11"/>
  <c r="K15" i="11" s="1"/>
  <c r="J16" i="11"/>
  <c r="K16" i="11" s="1"/>
  <c r="J17" i="11"/>
  <c r="K17" i="11" s="1"/>
  <c r="J18" i="11"/>
  <c r="K18" i="11" s="1"/>
  <c r="J19" i="11"/>
  <c r="K19" i="11" s="1"/>
  <c r="J20" i="11"/>
  <c r="K20" i="11" s="1"/>
  <c r="J21" i="11"/>
  <c r="K21" i="11" s="1"/>
  <c r="J22" i="11"/>
  <c r="K22" i="11" s="1"/>
  <c r="J23" i="11"/>
  <c r="K23" i="11" s="1"/>
  <c r="J24" i="11"/>
  <c r="K24" i="11" s="1"/>
  <c r="J25" i="11"/>
  <c r="K25" i="11" s="1"/>
  <c r="J26" i="11"/>
  <c r="K26" i="11" s="1"/>
  <c r="J27" i="11"/>
  <c r="K27" i="11" s="1"/>
  <c r="J28" i="11"/>
  <c r="K28" i="11" s="1"/>
  <c r="J29" i="11"/>
  <c r="K29" i="11" s="1"/>
  <c r="J30" i="11"/>
  <c r="K30" i="11" s="1"/>
  <c r="J31" i="11"/>
  <c r="K31" i="11" s="1"/>
  <c r="J32" i="11"/>
  <c r="K32" i="11" s="1"/>
  <c r="J33" i="11"/>
  <c r="K33" i="11" s="1"/>
  <c r="J34" i="11"/>
  <c r="K34" i="11" s="1"/>
  <c r="J35" i="11"/>
  <c r="K35" i="11" s="1"/>
  <c r="J36" i="11"/>
  <c r="K36" i="11" s="1"/>
  <c r="J37" i="11"/>
  <c r="K37" i="11" s="1"/>
  <c r="J38" i="11"/>
  <c r="K38" i="11" s="1"/>
  <c r="J39" i="11"/>
  <c r="K39" i="11" s="1"/>
  <c r="J40" i="11"/>
  <c r="K40" i="11" s="1"/>
  <c r="J41" i="11"/>
  <c r="K41" i="11" s="1"/>
  <c r="J42" i="11"/>
  <c r="K42" i="11" s="1"/>
  <c r="J43" i="11"/>
  <c r="K43" i="11" s="1"/>
  <c r="J44" i="11"/>
  <c r="K44" i="11" s="1"/>
  <c r="J45" i="11"/>
  <c r="K45" i="11" s="1"/>
  <c r="J46" i="11"/>
  <c r="K46" i="11" s="1"/>
  <c r="J47" i="11"/>
  <c r="K47" i="11" s="1"/>
  <c r="J48" i="11"/>
  <c r="K48" i="11" s="1"/>
  <c r="J49" i="11"/>
  <c r="K49" i="11" s="1"/>
  <c r="J50" i="11"/>
  <c r="K50" i="11" s="1"/>
  <c r="J51" i="11"/>
  <c r="K51" i="11" s="1"/>
  <c r="J52" i="11"/>
  <c r="K52" i="11" s="1"/>
  <c r="J53" i="11"/>
  <c r="K53" i="11" s="1"/>
  <c r="J54" i="11"/>
  <c r="K54" i="11" s="1"/>
  <c r="J55" i="11"/>
  <c r="K55" i="11" s="1"/>
  <c r="J56" i="11"/>
  <c r="K56" i="11" s="1"/>
  <c r="J57" i="11"/>
  <c r="K57" i="11" s="1"/>
  <c r="J58" i="11"/>
  <c r="K58" i="11" s="1"/>
  <c r="J59" i="11"/>
  <c r="K59" i="11" s="1"/>
  <c r="J60" i="11"/>
  <c r="K60" i="11" s="1"/>
  <c r="J61" i="11"/>
  <c r="K61" i="11" s="1"/>
  <c r="J62" i="11"/>
  <c r="K62" i="11" s="1"/>
  <c r="J63" i="11"/>
  <c r="K63" i="11" s="1"/>
  <c r="J64" i="11"/>
  <c r="K64" i="11" s="1"/>
  <c r="J65" i="11"/>
  <c r="K65" i="11" s="1"/>
  <c r="J66" i="11"/>
  <c r="K66" i="11" s="1"/>
  <c r="J67" i="11"/>
  <c r="K67" i="11" s="1"/>
  <c r="J68" i="11"/>
  <c r="K68" i="11" s="1"/>
  <c r="J69" i="11"/>
  <c r="K69" i="11" s="1"/>
  <c r="J70" i="11"/>
  <c r="K70" i="11" s="1"/>
  <c r="J71" i="11"/>
  <c r="K71" i="11" s="1"/>
  <c r="J72" i="11"/>
  <c r="K72" i="11" s="1"/>
  <c r="J73" i="11"/>
  <c r="K73" i="11" s="1"/>
  <c r="J74" i="11"/>
  <c r="K74" i="11" s="1"/>
  <c r="J75" i="11"/>
  <c r="K75" i="11" s="1"/>
  <c r="J76" i="11"/>
  <c r="K76" i="11" s="1"/>
  <c r="J77" i="11"/>
  <c r="K77" i="11" s="1"/>
  <c r="J78" i="11"/>
  <c r="K78" i="11" s="1"/>
  <c r="J79" i="11"/>
  <c r="K79" i="11" s="1"/>
  <c r="J80" i="11"/>
  <c r="K80" i="11" s="1"/>
  <c r="J81" i="11"/>
  <c r="K81" i="11" s="1"/>
  <c r="J82" i="11"/>
  <c r="K82" i="11" s="1"/>
  <c r="J83" i="11"/>
  <c r="K83" i="11" s="1"/>
  <c r="J84" i="11"/>
  <c r="K84" i="11" s="1"/>
  <c r="J85" i="11"/>
  <c r="K85" i="11" s="1"/>
  <c r="J86" i="11"/>
  <c r="K86" i="11" s="1"/>
  <c r="J87" i="11"/>
  <c r="K87" i="11" s="1"/>
  <c r="J88" i="11"/>
  <c r="K88" i="11" s="1"/>
  <c r="J89" i="11"/>
  <c r="K89" i="11" s="1"/>
  <c r="J90" i="11"/>
  <c r="K90" i="11" s="1"/>
  <c r="J91" i="11"/>
  <c r="K91" i="11" s="1"/>
  <c r="J92" i="11"/>
  <c r="K92" i="11" s="1"/>
  <c r="J93" i="11"/>
  <c r="K93" i="11" s="1"/>
  <c r="J94" i="11"/>
  <c r="K94" i="11" s="1"/>
  <c r="J95" i="11"/>
  <c r="K95" i="11" s="1"/>
  <c r="J96" i="11"/>
  <c r="K96" i="11" s="1"/>
  <c r="J97" i="11"/>
  <c r="K97" i="11" s="1"/>
  <c r="J98" i="11"/>
  <c r="K98" i="11" s="1"/>
  <c r="J99" i="11"/>
  <c r="K99" i="11" s="1"/>
  <c r="J100" i="11"/>
  <c r="K100" i="11" s="1"/>
  <c r="J101" i="11"/>
  <c r="K101" i="11" s="1"/>
  <c r="J102" i="11"/>
  <c r="K102" i="11" s="1"/>
  <c r="J103" i="11"/>
  <c r="K103" i="11" s="1"/>
  <c r="J104" i="11"/>
  <c r="K104" i="11" s="1"/>
  <c r="J105" i="11"/>
  <c r="K105" i="11" s="1"/>
  <c r="J106" i="11"/>
  <c r="K106" i="11" s="1"/>
  <c r="J107" i="11"/>
  <c r="K107" i="11" s="1"/>
  <c r="J108" i="11"/>
  <c r="K108" i="11" s="1"/>
  <c r="J109" i="11"/>
  <c r="K109" i="11" s="1"/>
  <c r="J110" i="11"/>
  <c r="K110" i="11" s="1"/>
  <c r="J111" i="11"/>
  <c r="K111" i="11" s="1"/>
  <c r="J112" i="11"/>
  <c r="K112" i="11" s="1"/>
  <c r="J113" i="11"/>
  <c r="K113" i="11" s="1"/>
  <c r="J114" i="11"/>
  <c r="K114" i="11" s="1"/>
  <c r="J115" i="11"/>
  <c r="K115" i="11" s="1"/>
  <c r="J116" i="11"/>
  <c r="K116" i="11" s="1"/>
  <c r="J117" i="11"/>
  <c r="K117" i="11" s="1"/>
  <c r="J118" i="11"/>
  <c r="K118" i="11" s="1"/>
  <c r="J119" i="11"/>
  <c r="K119" i="11" s="1"/>
  <c r="J120" i="11"/>
  <c r="K120" i="11" s="1"/>
  <c r="J121" i="11"/>
  <c r="K121" i="11" s="1"/>
  <c r="J122" i="11"/>
  <c r="K122" i="11" s="1"/>
  <c r="J123" i="11"/>
  <c r="K123" i="11" s="1"/>
  <c r="J124" i="11"/>
  <c r="K124" i="11" s="1"/>
  <c r="J125" i="11"/>
  <c r="K125" i="11" s="1"/>
  <c r="J126" i="11"/>
  <c r="K126" i="11" s="1"/>
  <c r="J127" i="11"/>
  <c r="K127" i="11" s="1"/>
  <c r="J128" i="11"/>
  <c r="K128" i="11" s="1"/>
  <c r="J129" i="11"/>
  <c r="K129" i="11" s="1"/>
  <c r="J130" i="11"/>
  <c r="K130" i="11" s="1"/>
  <c r="J131" i="11"/>
  <c r="K131" i="11" s="1"/>
  <c r="J132" i="11"/>
  <c r="K132" i="11" s="1"/>
  <c r="J133" i="11"/>
  <c r="K133" i="11" s="1"/>
  <c r="J134" i="11"/>
  <c r="K134" i="11" s="1"/>
  <c r="J135" i="11"/>
  <c r="K135" i="11" s="1"/>
  <c r="J136" i="11"/>
  <c r="K136" i="11" s="1"/>
  <c r="J137" i="11"/>
  <c r="K137" i="11" s="1"/>
  <c r="J138" i="11"/>
  <c r="K138" i="11" s="1"/>
  <c r="J139" i="11"/>
  <c r="K139" i="11" s="1"/>
  <c r="J140" i="11"/>
  <c r="K140" i="11" s="1"/>
  <c r="J141" i="11"/>
  <c r="K141" i="11" s="1"/>
  <c r="J142" i="11"/>
  <c r="K142" i="11" s="1"/>
  <c r="J143" i="11"/>
  <c r="K143" i="11" s="1"/>
  <c r="J144" i="11"/>
  <c r="K144" i="11" s="1"/>
  <c r="J145" i="11"/>
  <c r="K145" i="11" s="1"/>
  <c r="J146" i="11"/>
  <c r="K146" i="11" s="1"/>
  <c r="J147" i="11"/>
  <c r="K147" i="11" s="1"/>
  <c r="J148" i="11"/>
  <c r="K148" i="11" s="1"/>
  <c r="J149" i="11"/>
  <c r="K149" i="11" s="1"/>
  <c r="J150" i="11"/>
  <c r="K150" i="11" s="1"/>
  <c r="J151" i="11"/>
  <c r="K151" i="11" s="1"/>
  <c r="J152" i="11"/>
  <c r="K152" i="11" s="1"/>
  <c r="J153" i="11"/>
  <c r="K153" i="11" s="1"/>
  <c r="J154" i="11"/>
  <c r="K154" i="11" s="1"/>
  <c r="J155" i="11"/>
  <c r="K155" i="11" s="1"/>
  <c r="J156" i="11"/>
  <c r="K156" i="11" s="1"/>
  <c r="J157" i="11"/>
  <c r="K157" i="11" s="1"/>
  <c r="J158" i="11"/>
  <c r="K158" i="11" s="1"/>
  <c r="J159" i="11"/>
  <c r="K159" i="11" s="1"/>
  <c r="J160" i="11"/>
  <c r="K160" i="11" s="1"/>
  <c r="J161" i="11"/>
  <c r="K161" i="11" s="1"/>
  <c r="J162" i="11"/>
  <c r="K162" i="11" s="1"/>
  <c r="J163" i="11"/>
  <c r="K163" i="11" s="1"/>
  <c r="J164" i="11"/>
  <c r="K164" i="11" s="1"/>
  <c r="J165" i="11"/>
  <c r="K165" i="11" s="1"/>
  <c r="J166" i="11"/>
  <c r="K166" i="11" s="1"/>
  <c r="J167" i="11"/>
  <c r="K167" i="11" s="1"/>
  <c r="J168" i="11"/>
  <c r="K168" i="11" s="1"/>
  <c r="J169" i="11"/>
  <c r="K169" i="11" s="1"/>
  <c r="J170" i="11"/>
  <c r="K170" i="11" s="1"/>
  <c r="J171" i="11"/>
  <c r="K171" i="11" s="1"/>
  <c r="J172" i="11"/>
  <c r="K172" i="11" s="1"/>
  <c r="J173" i="11"/>
  <c r="K173" i="11" s="1"/>
  <c r="J174" i="11"/>
  <c r="K174" i="11" s="1"/>
  <c r="J175" i="11"/>
  <c r="K175" i="11" s="1"/>
  <c r="J176" i="11"/>
  <c r="K176" i="11" s="1"/>
  <c r="J177" i="11"/>
  <c r="K177" i="11" s="1"/>
  <c r="J178" i="11"/>
  <c r="K178" i="11" s="1"/>
  <c r="J179" i="11"/>
  <c r="K179" i="11" s="1"/>
  <c r="J180" i="11"/>
  <c r="K180" i="11" s="1"/>
  <c r="J181" i="11"/>
  <c r="K181" i="11" s="1"/>
  <c r="J182" i="11"/>
  <c r="K182" i="11" s="1"/>
  <c r="J183" i="11"/>
  <c r="K183" i="11" s="1"/>
  <c r="J184" i="11"/>
  <c r="K184" i="11" s="1"/>
  <c r="J185" i="11"/>
  <c r="K185" i="11" s="1"/>
  <c r="J186" i="11"/>
  <c r="K186" i="11" s="1"/>
  <c r="J187" i="11"/>
  <c r="K187" i="11" s="1"/>
  <c r="J188" i="11"/>
  <c r="K188" i="11" s="1"/>
  <c r="J189" i="11"/>
  <c r="K189" i="11" s="1"/>
  <c r="J190" i="11"/>
  <c r="K190" i="11" s="1"/>
  <c r="J191" i="11"/>
  <c r="K191" i="11" s="1"/>
  <c r="J192" i="11"/>
  <c r="K192" i="11" s="1"/>
  <c r="J193" i="11"/>
  <c r="K193" i="11" s="1"/>
  <c r="J194" i="11"/>
  <c r="K194" i="11" s="1"/>
  <c r="J195" i="11"/>
  <c r="K195" i="11" s="1"/>
  <c r="J196" i="11"/>
  <c r="K196" i="11" s="1"/>
  <c r="J197" i="11"/>
  <c r="K197" i="11" s="1"/>
  <c r="J198" i="11"/>
  <c r="K198" i="11" s="1"/>
  <c r="J199" i="11"/>
  <c r="K199" i="11" s="1"/>
  <c r="J200" i="11"/>
  <c r="K200" i="11" s="1"/>
  <c r="J201" i="11"/>
  <c r="K201" i="11" s="1"/>
  <c r="J202" i="11"/>
  <c r="K202" i="11" s="1"/>
  <c r="J203" i="11"/>
  <c r="K203" i="11" s="1"/>
  <c r="J204" i="11"/>
  <c r="K204" i="11" s="1"/>
  <c r="J205" i="11"/>
  <c r="K205" i="11" s="1"/>
  <c r="J206" i="11"/>
  <c r="K206" i="11" s="1"/>
  <c r="J207" i="11"/>
  <c r="K207" i="11" s="1"/>
  <c r="J208" i="11"/>
  <c r="K208" i="11" s="1"/>
  <c r="J209" i="11"/>
  <c r="K209" i="11" s="1"/>
  <c r="J210" i="11"/>
  <c r="K210" i="11" s="1"/>
  <c r="J211" i="11"/>
  <c r="K211" i="11" s="1"/>
  <c r="J212" i="11"/>
  <c r="K212" i="11" s="1"/>
  <c r="J213" i="11"/>
  <c r="K213" i="11" s="1"/>
  <c r="J214" i="11"/>
  <c r="K214" i="11" s="1"/>
  <c r="J215" i="11"/>
  <c r="K215" i="11" s="1"/>
  <c r="J216" i="11"/>
  <c r="K216" i="11" s="1"/>
  <c r="J217" i="11"/>
  <c r="K217" i="11" s="1"/>
  <c r="J3" i="11"/>
  <c r="K3" i="11" s="1"/>
  <c r="E218" i="11"/>
  <c r="E217" i="11"/>
  <c r="E211" i="11"/>
  <c r="N211" i="11" s="1"/>
  <c r="E212" i="11"/>
  <c r="N212" i="11" s="1"/>
  <c r="E213" i="11"/>
  <c r="E214" i="11"/>
  <c r="N214" i="11" s="1"/>
  <c r="E215" i="11"/>
  <c r="N215" i="11" s="1"/>
  <c r="E216" i="11"/>
  <c r="E201" i="11"/>
  <c r="N201" i="11" s="1"/>
  <c r="E202" i="11"/>
  <c r="E203" i="11"/>
  <c r="E204" i="11"/>
  <c r="N204" i="11" s="1"/>
  <c r="E205" i="11"/>
  <c r="N205" i="11" s="1"/>
  <c r="E206" i="11"/>
  <c r="E207" i="11"/>
  <c r="E208" i="11"/>
  <c r="N208" i="11" s="1"/>
  <c r="E209" i="11"/>
  <c r="E210" i="11"/>
  <c r="E4" i="11"/>
  <c r="E5" i="11"/>
  <c r="N5" i="11" s="1"/>
  <c r="E6" i="11"/>
  <c r="E7" i="11"/>
  <c r="E8" i="11"/>
  <c r="E9" i="11"/>
  <c r="N9" i="11" s="1"/>
  <c r="E10" i="11"/>
  <c r="E11" i="11"/>
  <c r="N11" i="11" s="1"/>
  <c r="E12" i="11"/>
  <c r="E13" i="11"/>
  <c r="E14" i="11"/>
  <c r="N14" i="11" s="1"/>
  <c r="E15" i="11"/>
  <c r="N15" i="11" s="1"/>
  <c r="E16" i="11"/>
  <c r="N16" i="11" s="1"/>
  <c r="E17" i="11"/>
  <c r="E18" i="11"/>
  <c r="E19" i="11"/>
  <c r="E20" i="11"/>
  <c r="E21" i="11"/>
  <c r="E22" i="11"/>
  <c r="E23" i="11"/>
  <c r="E24" i="11"/>
  <c r="N24" i="11" s="1"/>
  <c r="E25" i="11"/>
  <c r="N25" i="11" s="1"/>
  <c r="E26" i="11"/>
  <c r="E27" i="11"/>
  <c r="E28" i="11"/>
  <c r="E29" i="11"/>
  <c r="N29" i="11" s="1"/>
  <c r="E30" i="11"/>
  <c r="E31" i="11"/>
  <c r="N31" i="11" s="1"/>
  <c r="E32" i="11"/>
  <c r="E33" i="11"/>
  <c r="N33" i="11" s="1"/>
  <c r="E34" i="11"/>
  <c r="E35" i="11"/>
  <c r="N35" i="11" s="1"/>
  <c r="E36" i="11"/>
  <c r="E37" i="11"/>
  <c r="E38" i="11"/>
  <c r="N38" i="11" s="1"/>
  <c r="E39" i="11"/>
  <c r="N39" i="11" s="1"/>
  <c r="E40" i="11"/>
  <c r="N40" i="11" s="1"/>
  <c r="E41" i="11"/>
  <c r="N41" i="11" s="1"/>
  <c r="E42" i="11"/>
  <c r="N42" i="11" s="1"/>
  <c r="E43" i="11"/>
  <c r="N43" i="11" s="1"/>
  <c r="E44" i="11"/>
  <c r="N44" i="11" s="1"/>
  <c r="E45" i="11"/>
  <c r="N45" i="11" s="1"/>
  <c r="E46" i="11"/>
  <c r="E47" i="11"/>
  <c r="N47" i="11" s="1"/>
  <c r="E48" i="11"/>
  <c r="E49" i="11"/>
  <c r="E50" i="11"/>
  <c r="E51" i="11"/>
  <c r="N51" i="11" s="1"/>
  <c r="E52" i="11"/>
  <c r="N52" i="11" s="1"/>
  <c r="E53" i="11"/>
  <c r="N53" i="11" s="1"/>
  <c r="E54" i="11"/>
  <c r="E55" i="11"/>
  <c r="N55" i="11" s="1"/>
  <c r="E56" i="11"/>
  <c r="E57" i="11"/>
  <c r="E58" i="11"/>
  <c r="N58" i="11" s="1"/>
  <c r="E59" i="11"/>
  <c r="N59" i="11" s="1"/>
  <c r="E60" i="11"/>
  <c r="E61" i="11"/>
  <c r="E62" i="11"/>
  <c r="N62" i="11" s="1"/>
  <c r="E63" i="11"/>
  <c r="N63" i="11" s="1"/>
  <c r="E64" i="11"/>
  <c r="N64" i="11" s="1"/>
  <c r="E65" i="11"/>
  <c r="E66" i="11"/>
  <c r="E67" i="11"/>
  <c r="N67" i="11" s="1"/>
  <c r="E68" i="11"/>
  <c r="E69" i="11"/>
  <c r="N69" i="11" s="1"/>
  <c r="E70" i="11"/>
  <c r="E71" i="11"/>
  <c r="E72" i="11"/>
  <c r="E73" i="11"/>
  <c r="N73" i="11" s="1"/>
  <c r="E74" i="11"/>
  <c r="N74" i="11" s="1"/>
  <c r="E75" i="11"/>
  <c r="E76" i="11"/>
  <c r="E77" i="11"/>
  <c r="N77" i="11" s="1"/>
  <c r="E78" i="11"/>
  <c r="N78" i="11" s="1"/>
  <c r="E79" i="11"/>
  <c r="E80" i="11"/>
  <c r="N80" i="11" s="1"/>
  <c r="E81" i="11"/>
  <c r="E82" i="11"/>
  <c r="N82" i="11" s="1"/>
  <c r="E83" i="11"/>
  <c r="N83" i="11" s="1"/>
  <c r="E84" i="11"/>
  <c r="E85" i="11"/>
  <c r="E86" i="11"/>
  <c r="N86" i="11" s="1"/>
  <c r="E87" i="11"/>
  <c r="E88" i="11"/>
  <c r="E89" i="11"/>
  <c r="N89" i="11" s="1"/>
  <c r="E90" i="11"/>
  <c r="N90" i="11" s="1"/>
  <c r="E91" i="11"/>
  <c r="N91" i="11" s="1"/>
  <c r="E92" i="11"/>
  <c r="E93" i="11"/>
  <c r="N93" i="11" s="1"/>
  <c r="E94" i="11"/>
  <c r="N94" i="11" s="1"/>
  <c r="E95" i="11"/>
  <c r="N95" i="11" s="1"/>
  <c r="E96" i="11"/>
  <c r="N96" i="11" s="1"/>
  <c r="E97" i="11"/>
  <c r="N97" i="11" s="1"/>
  <c r="E98" i="11"/>
  <c r="E99" i="11"/>
  <c r="N99" i="11" s="1"/>
  <c r="E100" i="11"/>
  <c r="N100" i="11" s="1"/>
  <c r="E101" i="11"/>
  <c r="E102" i="11"/>
  <c r="E103" i="11"/>
  <c r="N103" i="11" s="1"/>
  <c r="E104" i="11"/>
  <c r="E105" i="11"/>
  <c r="E106" i="11"/>
  <c r="E107" i="11"/>
  <c r="E108" i="11"/>
  <c r="E109" i="11"/>
  <c r="E110" i="11"/>
  <c r="E111" i="11"/>
  <c r="E112" i="11"/>
  <c r="E113" i="11"/>
  <c r="E114" i="11"/>
  <c r="N114" i="11" s="1"/>
  <c r="E115" i="11"/>
  <c r="E116" i="11"/>
  <c r="E117" i="11"/>
  <c r="N117" i="11" s="1"/>
  <c r="E118" i="11"/>
  <c r="N118" i="11" s="1"/>
  <c r="E119" i="11"/>
  <c r="N119" i="11" s="1"/>
  <c r="E120" i="11"/>
  <c r="E121" i="11"/>
  <c r="E122" i="11"/>
  <c r="E123" i="11"/>
  <c r="E124" i="11"/>
  <c r="E125" i="11"/>
  <c r="E126" i="11"/>
  <c r="N126" i="11" s="1"/>
  <c r="E127" i="11"/>
  <c r="E128" i="11"/>
  <c r="E129" i="11"/>
  <c r="N129" i="11" s="1"/>
  <c r="E130" i="11"/>
  <c r="E131" i="11"/>
  <c r="E132" i="11"/>
  <c r="E133" i="11"/>
  <c r="N133" i="11" s="1"/>
  <c r="E134" i="11"/>
  <c r="E135" i="11"/>
  <c r="N135" i="11" s="1"/>
  <c r="E136" i="11"/>
  <c r="E137" i="11"/>
  <c r="N137" i="11" s="1"/>
  <c r="E138" i="11"/>
  <c r="E139" i="11"/>
  <c r="E140" i="11"/>
  <c r="E141" i="11"/>
  <c r="E142" i="11"/>
  <c r="E143" i="11"/>
  <c r="N143" i="11" s="1"/>
  <c r="E144" i="11"/>
  <c r="E145" i="11"/>
  <c r="N145" i="11" s="1"/>
  <c r="E146" i="11"/>
  <c r="E147" i="11"/>
  <c r="E148" i="11"/>
  <c r="H148" i="11" s="1"/>
  <c r="I148" i="11" s="1"/>
  <c r="E149" i="11"/>
  <c r="E150" i="11"/>
  <c r="E151" i="11"/>
  <c r="N151" i="11" s="1"/>
  <c r="E152" i="11"/>
  <c r="E153" i="11"/>
  <c r="E154" i="11"/>
  <c r="N154" i="11" s="1"/>
  <c r="E155" i="11"/>
  <c r="E156" i="11"/>
  <c r="E157" i="11"/>
  <c r="E158" i="11"/>
  <c r="E159" i="11"/>
  <c r="N159" i="11" s="1"/>
  <c r="E160" i="11"/>
  <c r="E161" i="11"/>
  <c r="N161" i="11" s="1"/>
  <c r="E162" i="11"/>
  <c r="E163" i="11"/>
  <c r="E164" i="11"/>
  <c r="E165" i="11"/>
  <c r="N165" i="11" s="1"/>
  <c r="E166" i="11"/>
  <c r="E167" i="11"/>
  <c r="N167" i="11" s="1"/>
  <c r="E168" i="11"/>
  <c r="F168" i="11" s="1"/>
  <c r="E169" i="11"/>
  <c r="N169" i="11" s="1"/>
  <c r="E170" i="11"/>
  <c r="N170" i="11" s="1"/>
  <c r="E171" i="11"/>
  <c r="N171" i="11" s="1"/>
  <c r="E172" i="11"/>
  <c r="E173" i="11"/>
  <c r="E174" i="11"/>
  <c r="N174" i="11" s="1"/>
  <c r="E175" i="11"/>
  <c r="N175" i="11" s="1"/>
  <c r="E176" i="11"/>
  <c r="H176" i="11" s="1"/>
  <c r="I176" i="11" s="1"/>
  <c r="E177" i="11"/>
  <c r="E178" i="11"/>
  <c r="E179" i="11"/>
  <c r="N179" i="11" s="1"/>
  <c r="E180" i="11"/>
  <c r="F180" i="11" s="1"/>
  <c r="E181" i="11"/>
  <c r="N181" i="11" s="1"/>
  <c r="E182" i="11"/>
  <c r="E183" i="11"/>
  <c r="E184" i="11"/>
  <c r="N184" i="11" s="1"/>
  <c r="E185" i="11"/>
  <c r="E186" i="11"/>
  <c r="N186" i="11" s="1"/>
  <c r="E187" i="11"/>
  <c r="N187" i="11" s="1"/>
  <c r="E188" i="11"/>
  <c r="E189" i="11"/>
  <c r="N189" i="11" s="1"/>
  <c r="E190" i="11"/>
  <c r="N190" i="11" s="1"/>
  <c r="E191" i="11"/>
  <c r="N191" i="11" s="1"/>
  <c r="E192" i="11"/>
  <c r="E193" i="11"/>
  <c r="N193" i="11" s="1"/>
  <c r="E194" i="11"/>
  <c r="N194" i="11" s="1"/>
  <c r="E195" i="11"/>
  <c r="N195" i="11" s="1"/>
  <c r="E196" i="11"/>
  <c r="E197" i="11"/>
  <c r="E198" i="11"/>
  <c r="E199" i="11"/>
  <c r="E200" i="11"/>
  <c r="H200" i="11" s="1"/>
  <c r="I200" i="11" s="1"/>
  <c r="E3" i="11"/>
  <c r="N3" i="11" s="1"/>
  <c r="H160" i="11"/>
  <c r="I160" i="11" s="1"/>
  <c r="F11" i="11"/>
  <c r="F15" i="11"/>
  <c r="F17" i="11"/>
  <c r="F25" i="11"/>
  <c r="F29" i="11"/>
  <c r="F31" i="11"/>
  <c r="F33" i="11"/>
  <c r="F35" i="11"/>
  <c r="F41" i="11"/>
  <c r="F43" i="11"/>
  <c r="F47" i="11"/>
  <c r="F51" i="11"/>
  <c r="F52" i="11"/>
  <c r="F63" i="11"/>
  <c r="F64" i="11"/>
  <c r="F73" i="11"/>
  <c r="F74" i="11"/>
  <c r="F83" i="11"/>
  <c r="F94" i="11"/>
  <c r="F95" i="11"/>
  <c r="F99" i="11"/>
  <c r="F109" i="11"/>
  <c r="F119" i="11"/>
  <c r="F135" i="11"/>
  <c r="F159" i="11"/>
  <c r="F165" i="11"/>
  <c r="F169" i="11"/>
  <c r="F175" i="11"/>
  <c r="F179" i="11"/>
  <c r="F181" i="11"/>
  <c r="F185" i="11"/>
  <c r="F186" i="11"/>
  <c r="E2" i="11"/>
  <c r="F2" i="11" s="1"/>
  <c r="C3" i="11"/>
  <c r="C4" i="11" s="1"/>
  <c r="C5" i="11" s="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C47" i="11" s="1"/>
  <c r="C48" i="11" s="1"/>
  <c r="C49" i="11" s="1"/>
  <c r="C50" i="11" s="1"/>
  <c r="C51" i="11" s="1"/>
  <c r="C52" i="11" s="1"/>
  <c r="C53" i="11" s="1"/>
  <c r="C54" i="11" s="1"/>
  <c r="C55" i="11" s="1"/>
  <c r="C56" i="11" s="1"/>
  <c r="C57" i="11" s="1"/>
  <c r="C58" i="11" s="1"/>
  <c r="C59" i="11" s="1"/>
  <c r="C60" i="11" s="1"/>
  <c r="C61" i="11" s="1"/>
  <c r="C62" i="11" s="1"/>
  <c r="C63" i="11" s="1"/>
  <c r="C64" i="11" s="1"/>
  <c r="C65" i="11" s="1"/>
  <c r="C66" i="11" s="1"/>
  <c r="C67" i="11" s="1"/>
  <c r="C68" i="11" s="1"/>
  <c r="C69" i="11" s="1"/>
  <c r="C70" i="11" s="1"/>
  <c r="C71" i="11" s="1"/>
  <c r="C72" i="11" s="1"/>
  <c r="C73" i="11" s="1"/>
  <c r="C74" i="11" s="1"/>
  <c r="C75" i="11" s="1"/>
  <c r="C76" i="11" s="1"/>
  <c r="C77" i="11" s="1"/>
  <c r="C78" i="11" s="1"/>
  <c r="C79" i="11" s="1"/>
  <c r="C80" i="11" s="1"/>
  <c r="C81" i="11" s="1"/>
  <c r="C82" i="11" s="1"/>
  <c r="C83" i="11" s="1"/>
  <c r="C84" i="11" s="1"/>
  <c r="C85" i="11" s="1"/>
  <c r="C86" i="11" s="1"/>
  <c r="C87" i="11" s="1"/>
  <c r="C88" i="11" s="1"/>
  <c r="C89" i="11" s="1"/>
  <c r="C90" i="11" s="1"/>
  <c r="C91" i="11" s="1"/>
  <c r="C92" i="11" s="1"/>
  <c r="C93" i="11" s="1"/>
  <c r="C94" i="11" s="1"/>
  <c r="C95" i="11" s="1"/>
  <c r="C96" i="11" s="1"/>
  <c r="C97" i="11" s="1"/>
  <c r="C98" i="11" s="1"/>
  <c r="C99" i="11" s="1"/>
  <c r="C100" i="11" s="1"/>
  <c r="C101" i="11" s="1"/>
  <c r="C102" i="11" s="1"/>
  <c r="C103" i="11" s="1"/>
  <c r="C104" i="11" s="1"/>
  <c r="C105" i="11" s="1"/>
  <c r="C106" i="11" s="1"/>
  <c r="C107" i="11" s="1"/>
  <c r="C108" i="11" s="1"/>
  <c r="C109" i="11" s="1"/>
  <c r="C110" i="11" s="1"/>
  <c r="C111" i="11" s="1"/>
  <c r="C112" i="11" s="1"/>
  <c r="C113" i="11" s="1"/>
  <c r="C114" i="11" s="1"/>
  <c r="C115" i="11" s="1"/>
  <c r="C116" i="11" s="1"/>
  <c r="C117" i="11" s="1"/>
  <c r="C118" i="11" s="1"/>
  <c r="C119" i="11" s="1"/>
  <c r="C120" i="11" s="1"/>
  <c r="C121" i="11" s="1"/>
  <c r="C122" i="11" s="1"/>
  <c r="C123" i="11" s="1"/>
  <c r="C124" i="11" s="1"/>
  <c r="C125" i="11" s="1"/>
  <c r="C126" i="11" s="1"/>
  <c r="C127" i="11" s="1"/>
  <c r="C128" i="11" s="1"/>
  <c r="C129" i="11" s="1"/>
  <c r="C130" i="11" s="1"/>
  <c r="C131" i="11" s="1"/>
  <c r="C132" i="11" s="1"/>
  <c r="C133" i="11" s="1"/>
  <c r="C134" i="11" s="1"/>
  <c r="C135" i="11" s="1"/>
  <c r="C136" i="11" s="1"/>
  <c r="C137" i="11" s="1"/>
  <c r="C138" i="11" s="1"/>
  <c r="C139" i="11" s="1"/>
  <c r="C140" i="11" s="1"/>
  <c r="C141" i="11" s="1"/>
  <c r="C142" i="11" s="1"/>
  <c r="C143" i="11" s="1"/>
  <c r="C144" i="11" s="1"/>
  <c r="C145" i="11" s="1"/>
  <c r="C146" i="11" s="1"/>
  <c r="C147" i="11" s="1"/>
  <c r="C148" i="11" s="1"/>
  <c r="C149" i="11" s="1"/>
  <c r="C150" i="11" s="1"/>
  <c r="C151" i="11" s="1"/>
  <c r="C152" i="11" s="1"/>
  <c r="C153" i="11" s="1"/>
  <c r="C154" i="11" s="1"/>
  <c r="C155" i="11" s="1"/>
  <c r="C156" i="11" s="1"/>
  <c r="C157" i="11" s="1"/>
  <c r="C158" i="11" s="1"/>
  <c r="C159" i="11" s="1"/>
  <c r="C160" i="11" s="1"/>
  <c r="C161" i="11" s="1"/>
  <c r="C162" i="11" s="1"/>
  <c r="C163" i="11" s="1"/>
  <c r="C164" i="11" s="1"/>
  <c r="C165" i="11" s="1"/>
  <c r="C166" i="11" s="1"/>
  <c r="C167" i="11" s="1"/>
  <c r="C168" i="11" s="1"/>
  <c r="C169" i="11" s="1"/>
  <c r="C170" i="11" s="1"/>
  <c r="C171" i="11" s="1"/>
  <c r="C172" i="11" s="1"/>
  <c r="C173" i="11" s="1"/>
  <c r="C174" i="11" s="1"/>
  <c r="C175" i="11" s="1"/>
  <c r="C176" i="11" s="1"/>
  <c r="C177" i="11" s="1"/>
  <c r="C178" i="11" s="1"/>
  <c r="C179" i="11" s="1"/>
  <c r="C180" i="11" s="1"/>
  <c r="C181" i="11" s="1"/>
  <c r="C182" i="11" s="1"/>
  <c r="C183" i="11" s="1"/>
  <c r="C184" i="11" s="1"/>
  <c r="C185" i="11" s="1"/>
  <c r="C186" i="11" s="1"/>
  <c r="C187" i="11" s="1"/>
  <c r="C188" i="11" s="1"/>
  <c r="C189" i="11" s="1"/>
  <c r="C190" i="11" s="1"/>
  <c r="C191" i="11" s="1"/>
  <c r="C192" i="11" s="1"/>
  <c r="C193" i="11" s="1"/>
  <c r="C194" i="11" s="1"/>
  <c r="C195" i="11" s="1"/>
  <c r="C196" i="11" s="1"/>
  <c r="C197" i="11" s="1"/>
  <c r="C198" i="11" s="1"/>
  <c r="C199" i="11" s="1"/>
  <c r="C200" i="11" s="1"/>
  <c r="C201" i="11" s="1"/>
  <c r="C202" i="11" s="1"/>
  <c r="C203" i="11" s="1"/>
  <c r="C204" i="11" s="1"/>
  <c r="C205" i="11" s="1"/>
  <c r="C206" i="11" s="1"/>
  <c r="C207" i="11" s="1"/>
  <c r="C208" i="11" s="1"/>
  <c r="C209" i="11" s="1"/>
  <c r="C210" i="11" s="1"/>
  <c r="C211" i="11" s="1"/>
  <c r="C212" i="11" s="1"/>
  <c r="C213" i="11" s="1"/>
  <c r="C214" i="11" s="1"/>
  <c r="C215" i="11" s="1"/>
  <c r="C216" i="11" s="1"/>
  <c r="C217" i="11" s="1"/>
  <c r="C218" i="11" s="1"/>
  <c r="O200" i="11" l="1"/>
  <c r="O176" i="11"/>
  <c r="O160" i="11"/>
  <c r="O148" i="11"/>
  <c r="F24" i="11"/>
  <c r="F59" i="11"/>
  <c r="F40" i="11"/>
  <c r="F151" i="11"/>
  <c r="H41" i="11"/>
  <c r="I41" i="11" s="1"/>
  <c r="O41" i="11" s="1"/>
  <c r="P41" i="11" s="1"/>
  <c r="F195" i="11"/>
  <c r="F143" i="11"/>
  <c r="F103" i="11"/>
  <c r="F91" i="11"/>
  <c r="F67" i="11"/>
  <c r="F55" i="11"/>
  <c r="F44" i="11"/>
  <c r="F39" i="11"/>
  <c r="F16" i="11"/>
  <c r="Q2" i="11"/>
  <c r="R2" i="11" s="1"/>
  <c r="AC2" i="11"/>
  <c r="F198" i="11"/>
  <c r="N198" i="11"/>
  <c r="F182" i="11"/>
  <c r="N182" i="11"/>
  <c r="F166" i="11"/>
  <c r="N166" i="11"/>
  <c r="F158" i="11"/>
  <c r="N158" i="11"/>
  <c r="F150" i="11"/>
  <c r="N150" i="11"/>
  <c r="F142" i="11"/>
  <c r="N142" i="11"/>
  <c r="F134" i="11"/>
  <c r="N134" i="11"/>
  <c r="F106" i="11"/>
  <c r="N106" i="11"/>
  <c r="F98" i="11"/>
  <c r="N98" i="11"/>
  <c r="F66" i="11"/>
  <c r="N66" i="11"/>
  <c r="F50" i="11"/>
  <c r="N50" i="11"/>
  <c r="F34" i="11"/>
  <c r="N34" i="11"/>
  <c r="F42" i="11"/>
  <c r="F197" i="11"/>
  <c r="N197" i="11"/>
  <c r="H186" i="11"/>
  <c r="I186" i="11" s="1"/>
  <c r="O186" i="11" s="1"/>
  <c r="P186" i="11" s="1"/>
  <c r="N185" i="11"/>
  <c r="F177" i="11"/>
  <c r="N177" i="11"/>
  <c r="F173" i="11"/>
  <c r="N173" i="11"/>
  <c r="F157" i="11"/>
  <c r="N157" i="11"/>
  <c r="F153" i="11"/>
  <c r="N153" i="11"/>
  <c r="F149" i="11"/>
  <c r="N149" i="11"/>
  <c r="F141" i="11"/>
  <c r="N141" i="11"/>
  <c r="F125" i="11"/>
  <c r="N125" i="11"/>
  <c r="F121" i="11"/>
  <c r="N121" i="11"/>
  <c r="F113" i="11"/>
  <c r="N113" i="11"/>
  <c r="H110" i="11"/>
  <c r="I110" i="11" s="1"/>
  <c r="O110" i="11" s="1"/>
  <c r="N109" i="11"/>
  <c r="F105" i="11"/>
  <c r="N105" i="11"/>
  <c r="F101" i="11"/>
  <c r="N101" i="11"/>
  <c r="F85" i="11"/>
  <c r="N85" i="11"/>
  <c r="F81" i="11"/>
  <c r="N81" i="11"/>
  <c r="F65" i="11"/>
  <c r="N65" i="11"/>
  <c r="F61" i="11"/>
  <c r="N61" i="11"/>
  <c r="F57" i="11"/>
  <c r="N57" i="11"/>
  <c r="F49" i="11"/>
  <c r="N49" i="11"/>
  <c r="F37" i="11"/>
  <c r="N37" i="11"/>
  <c r="F21" i="11"/>
  <c r="N21" i="11"/>
  <c r="H18" i="11"/>
  <c r="I18" i="11" s="1"/>
  <c r="O18" i="11" s="1"/>
  <c r="N17" i="11"/>
  <c r="F13" i="11"/>
  <c r="N13" i="11"/>
  <c r="F216" i="11"/>
  <c r="N216" i="11"/>
  <c r="F178" i="11"/>
  <c r="N178" i="11"/>
  <c r="F162" i="11"/>
  <c r="N162" i="11"/>
  <c r="F122" i="11"/>
  <c r="N122" i="11"/>
  <c r="F110" i="11"/>
  <c r="N110" i="11"/>
  <c r="F54" i="11"/>
  <c r="N54" i="11"/>
  <c r="F46" i="11"/>
  <c r="N46" i="11"/>
  <c r="F30" i="11"/>
  <c r="N30" i="11"/>
  <c r="F26" i="11"/>
  <c r="N26" i="11"/>
  <c r="F22" i="11"/>
  <c r="N22" i="11"/>
  <c r="F18" i="11"/>
  <c r="N18" i="11"/>
  <c r="F6" i="11"/>
  <c r="N6" i="11"/>
  <c r="F209" i="11"/>
  <c r="N209" i="11"/>
  <c r="F213" i="11"/>
  <c r="N213" i="11"/>
  <c r="F170" i="11"/>
  <c r="F126" i="11"/>
  <c r="F58" i="11"/>
  <c r="F200" i="11"/>
  <c r="N200" i="11"/>
  <c r="P200" i="11" s="1"/>
  <c r="F196" i="11"/>
  <c r="N196" i="11"/>
  <c r="F192" i="11"/>
  <c r="N192" i="11"/>
  <c r="F188" i="11"/>
  <c r="N188" i="11"/>
  <c r="H181" i="11"/>
  <c r="I181" i="11" s="1"/>
  <c r="O181" i="11" s="1"/>
  <c r="P181" i="11" s="1"/>
  <c r="N180" i="11"/>
  <c r="F176" i="11"/>
  <c r="N176" i="11"/>
  <c r="P176" i="11" s="1"/>
  <c r="F172" i="11"/>
  <c r="N172" i="11"/>
  <c r="H168" i="11"/>
  <c r="I168" i="11" s="1"/>
  <c r="O168" i="11" s="1"/>
  <c r="N168" i="11"/>
  <c r="H164" i="11"/>
  <c r="I164" i="11" s="1"/>
  <c r="O164" i="11" s="1"/>
  <c r="N164" i="11"/>
  <c r="F160" i="11"/>
  <c r="N160" i="11"/>
  <c r="P160" i="11" s="1"/>
  <c r="H156" i="11"/>
  <c r="I156" i="11" s="1"/>
  <c r="O156" i="11" s="1"/>
  <c r="N156" i="11"/>
  <c r="F152" i="11"/>
  <c r="N152" i="11"/>
  <c r="H149" i="11"/>
  <c r="I149" i="11" s="1"/>
  <c r="O149" i="11" s="1"/>
  <c r="N148" i="11"/>
  <c r="F144" i="11"/>
  <c r="N144" i="11"/>
  <c r="F140" i="11"/>
  <c r="N140" i="11"/>
  <c r="F136" i="11"/>
  <c r="N136" i="11"/>
  <c r="H132" i="11"/>
  <c r="I132" i="11" s="1"/>
  <c r="O132" i="11" s="1"/>
  <c r="N132" i="11"/>
  <c r="F128" i="11"/>
  <c r="N128" i="11"/>
  <c r="F124" i="11"/>
  <c r="N124" i="11"/>
  <c r="F120" i="11"/>
  <c r="N120" i="11"/>
  <c r="F116" i="11"/>
  <c r="N116" i="11"/>
  <c r="F112" i="11"/>
  <c r="N112" i="11"/>
  <c r="F108" i="11"/>
  <c r="N108" i="11"/>
  <c r="F104" i="11"/>
  <c r="N104" i="11"/>
  <c r="F92" i="11"/>
  <c r="N92" i="11"/>
  <c r="F88" i="11"/>
  <c r="N88" i="11"/>
  <c r="F84" i="11"/>
  <c r="N84" i="11"/>
  <c r="F76" i="11"/>
  <c r="N76" i="11"/>
  <c r="F72" i="11"/>
  <c r="N72" i="11"/>
  <c r="F68" i="11"/>
  <c r="N68" i="11"/>
  <c r="F60" i="11"/>
  <c r="N60" i="11"/>
  <c r="F56" i="11"/>
  <c r="N56" i="11"/>
  <c r="F48" i="11"/>
  <c r="N48" i="11"/>
  <c r="F36" i="11"/>
  <c r="N36" i="11"/>
  <c r="F32" i="11"/>
  <c r="N32" i="11"/>
  <c r="F28" i="11"/>
  <c r="N28" i="11"/>
  <c r="F20" i="11"/>
  <c r="N20" i="11"/>
  <c r="F12" i="11"/>
  <c r="N12" i="11"/>
  <c r="F8" i="11"/>
  <c r="N8" i="11"/>
  <c r="F4" i="11"/>
  <c r="N4" i="11"/>
  <c r="F207" i="11"/>
  <c r="N207" i="11"/>
  <c r="F203" i="11"/>
  <c r="N203" i="11"/>
  <c r="F146" i="11"/>
  <c r="N146" i="11"/>
  <c r="F138" i="11"/>
  <c r="N138" i="11"/>
  <c r="F130" i="11"/>
  <c r="N130" i="11"/>
  <c r="F102" i="11"/>
  <c r="N102" i="11"/>
  <c r="F70" i="11"/>
  <c r="N70" i="11"/>
  <c r="F10" i="11"/>
  <c r="N10" i="11"/>
  <c r="F218" i="11"/>
  <c r="N218" i="11"/>
  <c r="P218" i="11" s="1"/>
  <c r="F194" i="11"/>
  <c r="F82" i="11"/>
  <c r="H74" i="11"/>
  <c r="I74" i="11" s="1"/>
  <c r="O74" i="11" s="1"/>
  <c r="P74" i="11" s="1"/>
  <c r="F199" i="11"/>
  <c r="N199" i="11"/>
  <c r="F183" i="11"/>
  <c r="N183" i="11"/>
  <c r="F163" i="11"/>
  <c r="N163" i="11"/>
  <c r="F155" i="11"/>
  <c r="N155" i="11"/>
  <c r="F147" i="11"/>
  <c r="N147" i="11"/>
  <c r="F139" i="11"/>
  <c r="N139" i="11"/>
  <c r="F131" i="11"/>
  <c r="N131" i="11"/>
  <c r="F127" i="11"/>
  <c r="N127" i="11"/>
  <c r="F123" i="11"/>
  <c r="N123" i="11"/>
  <c r="F115" i="11"/>
  <c r="N115" i="11"/>
  <c r="F111" i="11"/>
  <c r="N111" i="11"/>
  <c r="F107" i="11"/>
  <c r="N107" i="11"/>
  <c r="F87" i="11"/>
  <c r="N87" i="11"/>
  <c r="F79" i="11"/>
  <c r="N79" i="11"/>
  <c r="F75" i="11"/>
  <c r="N75" i="11"/>
  <c r="F71" i="11"/>
  <c r="N71" i="11"/>
  <c r="F27" i="11"/>
  <c r="N27" i="11"/>
  <c r="F23" i="11"/>
  <c r="N23" i="11"/>
  <c r="F19" i="11"/>
  <c r="N19" i="11"/>
  <c r="F7" i="11"/>
  <c r="N7" i="11"/>
  <c r="F210" i="11"/>
  <c r="N210" i="11"/>
  <c r="F206" i="11"/>
  <c r="N206" i="11"/>
  <c r="F202" i="11"/>
  <c r="N202" i="11"/>
  <c r="F217" i="11"/>
  <c r="N217" i="11"/>
  <c r="F156" i="11"/>
  <c r="F148" i="11"/>
  <c r="F132" i="11"/>
  <c r="H196" i="11"/>
  <c r="I196" i="11" s="1"/>
  <c r="O196" i="11" s="1"/>
  <c r="H169" i="11"/>
  <c r="I169" i="11" s="1"/>
  <c r="O169" i="11" s="1"/>
  <c r="P169" i="11" s="1"/>
  <c r="H157" i="11"/>
  <c r="I157" i="11" s="1"/>
  <c r="O157" i="11" s="1"/>
  <c r="H37" i="11"/>
  <c r="I37" i="11" s="1"/>
  <c r="O37" i="11" s="1"/>
  <c r="F164" i="11"/>
  <c r="H190" i="11"/>
  <c r="I190" i="11" s="1"/>
  <c r="O190" i="11" s="1"/>
  <c r="P190" i="11" s="1"/>
  <c r="H154" i="11"/>
  <c r="I154" i="11" s="1"/>
  <c r="O154" i="11" s="1"/>
  <c r="P154" i="11" s="1"/>
  <c r="H126" i="11"/>
  <c r="I126" i="11" s="1"/>
  <c r="O126" i="11" s="1"/>
  <c r="P126" i="11" s="1"/>
  <c r="H118" i="11"/>
  <c r="I118" i="11" s="1"/>
  <c r="O118" i="11" s="1"/>
  <c r="P118" i="11" s="1"/>
  <c r="H114" i="11"/>
  <c r="I114" i="11" s="1"/>
  <c r="O114" i="11" s="1"/>
  <c r="P114" i="11" s="1"/>
  <c r="H94" i="11"/>
  <c r="I94" i="11" s="1"/>
  <c r="O94" i="11" s="1"/>
  <c r="P94" i="11" s="1"/>
  <c r="H78" i="11"/>
  <c r="I78" i="11" s="1"/>
  <c r="O78" i="11" s="1"/>
  <c r="P78" i="11" s="1"/>
  <c r="H58" i="11"/>
  <c r="I58" i="11" s="1"/>
  <c r="O58" i="11" s="1"/>
  <c r="P58" i="11" s="1"/>
  <c r="H42" i="11"/>
  <c r="I42" i="11" s="1"/>
  <c r="O42" i="11" s="1"/>
  <c r="P42" i="11" s="1"/>
  <c r="H205" i="11"/>
  <c r="I205" i="11" s="1"/>
  <c r="O205" i="11" s="1"/>
  <c r="P205" i="11" s="1"/>
  <c r="H189" i="11"/>
  <c r="I189" i="11" s="1"/>
  <c r="O189" i="11" s="1"/>
  <c r="P189" i="11" s="1"/>
  <c r="H177" i="11"/>
  <c r="I177" i="11" s="1"/>
  <c r="O177" i="11" s="1"/>
  <c r="H165" i="11"/>
  <c r="I165" i="11" s="1"/>
  <c r="O165" i="11" s="1"/>
  <c r="P165" i="11" s="1"/>
  <c r="H161" i="11"/>
  <c r="I161" i="11" s="1"/>
  <c r="O161" i="11" s="1"/>
  <c r="P161" i="11" s="1"/>
  <c r="H145" i="11"/>
  <c r="I145" i="11" s="1"/>
  <c r="O145" i="11" s="1"/>
  <c r="P145" i="11" s="1"/>
  <c r="H137" i="11"/>
  <c r="I137" i="11" s="1"/>
  <c r="O137" i="11" s="1"/>
  <c r="P137" i="11" s="1"/>
  <c r="H133" i="11"/>
  <c r="I133" i="11" s="1"/>
  <c r="O133" i="11" s="1"/>
  <c r="P133" i="11" s="1"/>
  <c r="H129" i="11"/>
  <c r="I129" i="11" s="1"/>
  <c r="O129" i="11" s="1"/>
  <c r="P129" i="11" s="1"/>
  <c r="H117" i="11"/>
  <c r="I117" i="11" s="1"/>
  <c r="O117" i="11" s="1"/>
  <c r="P117" i="11" s="1"/>
  <c r="H109" i="11"/>
  <c r="I109" i="11" s="1"/>
  <c r="O109" i="11" s="1"/>
  <c r="H93" i="11"/>
  <c r="I93" i="11" s="1"/>
  <c r="O93" i="11" s="1"/>
  <c r="P93" i="11" s="1"/>
  <c r="H89" i="11"/>
  <c r="I89" i="11" s="1"/>
  <c r="O89" i="11" s="1"/>
  <c r="P89" i="11" s="1"/>
  <c r="H85" i="11"/>
  <c r="I85" i="11" s="1"/>
  <c r="O85" i="11" s="1"/>
  <c r="H77" i="11"/>
  <c r="I77" i="11" s="1"/>
  <c r="O77" i="11" s="1"/>
  <c r="P77" i="11" s="1"/>
  <c r="H73" i="11"/>
  <c r="I73" i="11" s="1"/>
  <c r="O73" i="11" s="1"/>
  <c r="P73" i="11" s="1"/>
  <c r="H69" i="11"/>
  <c r="I69" i="11" s="1"/>
  <c r="O69" i="11" s="1"/>
  <c r="P69" i="11" s="1"/>
  <c r="H61" i="11"/>
  <c r="I61" i="11" s="1"/>
  <c r="O61" i="11" s="1"/>
  <c r="H53" i="11"/>
  <c r="I53" i="11" s="1"/>
  <c r="O53" i="11" s="1"/>
  <c r="P53" i="11" s="1"/>
  <c r="H45" i="11"/>
  <c r="I45" i="11" s="1"/>
  <c r="O45" i="11" s="1"/>
  <c r="P45" i="11" s="1"/>
  <c r="H33" i="11"/>
  <c r="I33" i="11" s="1"/>
  <c r="O33" i="11" s="1"/>
  <c r="P33" i="11" s="1"/>
  <c r="H29" i="11"/>
  <c r="I29" i="11" s="1"/>
  <c r="O29" i="11" s="1"/>
  <c r="P29" i="11" s="1"/>
  <c r="H25" i="11"/>
  <c r="I25" i="11" s="1"/>
  <c r="O25" i="11" s="1"/>
  <c r="P25" i="11" s="1"/>
  <c r="H17" i="11"/>
  <c r="I17" i="11" s="1"/>
  <c r="O17" i="11" s="1"/>
  <c r="H13" i="11"/>
  <c r="I13" i="11" s="1"/>
  <c r="O13" i="11" s="1"/>
  <c r="H9" i="11"/>
  <c r="I9" i="11" s="1"/>
  <c r="O9" i="11" s="1"/>
  <c r="P9" i="11" s="1"/>
  <c r="F154" i="11"/>
  <c r="F114" i="11"/>
  <c r="F78" i="11"/>
  <c r="H106" i="11"/>
  <c r="I106" i="11" s="1"/>
  <c r="O106" i="11" s="1"/>
  <c r="H66" i="11"/>
  <c r="I66" i="11" s="1"/>
  <c r="O66" i="11" s="1"/>
  <c r="H170" i="11"/>
  <c r="I170" i="11" s="1"/>
  <c r="O170" i="11" s="1"/>
  <c r="P170" i="11" s="1"/>
  <c r="H98" i="11"/>
  <c r="I98" i="11" s="1"/>
  <c r="O98" i="11" s="1"/>
  <c r="F190" i="11"/>
  <c r="F161" i="11"/>
  <c r="F145" i="11"/>
  <c r="F137" i="11"/>
  <c r="F133" i="11"/>
  <c r="F129" i="11"/>
  <c r="F118" i="11"/>
  <c r="F97" i="11"/>
  <c r="F77" i="11"/>
  <c r="H178" i="11"/>
  <c r="I178" i="11" s="1"/>
  <c r="O178" i="11" s="1"/>
  <c r="H166" i="11"/>
  <c r="I166" i="11" s="1"/>
  <c r="O166" i="11" s="1"/>
  <c r="H26" i="11"/>
  <c r="I26" i="11" s="1"/>
  <c r="O26" i="11" s="1"/>
  <c r="H188" i="11"/>
  <c r="I188" i="11" s="1"/>
  <c r="O188" i="11" s="1"/>
  <c r="H180" i="11"/>
  <c r="I180" i="11" s="1"/>
  <c r="O180" i="11" s="1"/>
  <c r="H194" i="11"/>
  <c r="I194" i="11" s="1"/>
  <c r="O194" i="11" s="1"/>
  <c r="P194" i="11" s="1"/>
  <c r="H182" i="11"/>
  <c r="I182" i="11" s="1"/>
  <c r="O182" i="11" s="1"/>
  <c r="H158" i="11"/>
  <c r="I158" i="11" s="1"/>
  <c r="O158" i="11" s="1"/>
  <c r="H150" i="11"/>
  <c r="I150" i="11" s="1"/>
  <c r="O150" i="11" s="1"/>
  <c r="H142" i="11"/>
  <c r="I142" i="11" s="1"/>
  <c r="O142" i="11" s="1"/>
  <c r="H6" i="11"/>
  <c r="I6" i="11" s="1"/>
  <c r="O6" i="11" s="1"/>
  <c r="H216" i="11"/>
  <c r="I216" i="11" s="1"/>
  <c r="O216" i="11" s="1"/>
  <c r="F89" i="11"/>
  <c r="F5" i="11"/>
  <c r="H141" i="11"/>
  <c r="I141" i="11" s="1"/>
  <c r="O141" i="11" s="1"/>
  <c r="H199" i="11"/>
  <c r="I199" i="11" s="1"/>
  <c r="O199" i="11" s="1"/>
  <c r="H195" i="11"/>
  <c r="I195" i="11" s="1"/>
  <c r="O195" i="11" s="1"/>
  <c r="P195" i="11" s="1"/>
  <c r="H191" i="11"/>
  <c r="I191" i="11" s="1"/>
  <c r="O191" i="11" s="1"/>
  <c r="P191" i="11" s="1"/>
  <c r="H187" i="11"/>
  <c r="I187" i="11" s="1"/>
  <c r="O187" i="11" s="1"/>
  <c r="P187" i="11" s="1"/>
  <c r="H179" i="11"/>
  <c r="I179" i="11" s="1"/>
  <c r="O179" i="11" s="1"/>
  <c r="P179" i="11" s="1"/>
  <c r="H175" i="11"/>
  <c r="I175" i="11" s="1"/>
  <c r="O175" i="11" s="1"/>
  <c r="P175" i="11" s="1"/>
  <c r="H171" i="11"/>
  <c r="I171" i="11" s="1"/>
  <c r="O171" i="11" s="1"/>
  <c r="P171" i="11" s="1"/>
  <c r="H167" i="11"/>
  <c r="I167" i="11" s="1"/>
  <c r="O167" i="11" s="1"/>
  <c r="P167" i="11" s="1"/>
  <c r="H159" i="11"/>
  <c r="I159" i="11" s="1"/>
  <c r="O159" i="11" s="1"/>
  <c r="P159" i="11" s="1"/>
  <c r="H139" i="11"/>
  <c r="I139" i="11" s="1"/>
  <c r="O139" i="11" s="1"/>
  <c r="H135" i="11"/>
  <c r="I135" i="11" s="1"/>
  <c r="O135" i="11" s="1"/>
  <c r="P135" i="11" s="1"/>
  <c r="H131" i="11"/>
  <c r="I131" i="11" s="1"/>
  <c r="O131" i="11" s="1"/>
  <c r="H3" i="11"/>
  <c r="I3" i="11" s="1"/>
  <c r="O3" i="11" s="1"/>
  <c r="P3" i="11" s="1"/>
  <c r="F189" i="11"/>
  <c r="H193" i="11"/>
  <c r="I193" i="11" s="1"/>
  <c r="O193" i="11" s="1"/>
  <c r="P193" i="11" s="1"/>
  <c r="H134" i="11"/>
  <c r="I134" i="11" s="1"/>
  <c r="O134" i="11" s="1"/>
  <c r="H121" i="11"/>
  <c r="I121" i="11" s="1"/>
  <c r="O121" i="11" s="1"/>
  <c r="H113" i="11"/>
  <c r="I113" i="11" s="1"/>
  <c r="O113" i="11" s="1"/>
  <c r="H184" i="11"/>
  <c r="I184" i="11" s="1"/>
  <c r="O184" i="11" s="1"/>
  <c r="P184" i="11" s="1"/>
  <c r="H153" i="11"/>
  <c r="I153" i="11" s="1"/>
  <c r="O153" i="11" s="1"/>
  <c r="H125" i="11"/>
  <c r="I125" i="11" s="1"/>
  <c r="O125" i="11" s="1"/>
  <c r="H105" i="11"/>
  <c r="I105" i="11" s="1"/>
  <c r="O105" i="11" s="1"/>
  <c r="H101" i="11"/>
  <c r="I101" i="11" s="1"/>
  <c r="O101" i="11" s="1"/>
  <c r="H97" i="11"/>
  <c r="I97" i="11" s="1"/>
  <c r="O97" i="11" s="1"/>
  <c r="P97" i="11" s="1"/>
  <c r="H5" i="11"/>
  <c r="I5" i="11" s="1"/>
  <c r="O5" i="11" s="1"/>
  <c r="P5" i="11" s="1"/>
  <c r="H209" i="11"/>
  <c r="I209" i="11" s="1"/>
  <c r="O209" i="11" s="1"/>
  <c r="H204" i="11"/>
  <c r="I204" i="11" s="1"/>
  <c r="O204" i="11" s="1"/>
  <c r="P204" i="11" s="1"/>
  <c r="H215" i="11"/>
  <c r="I215" i="11" s="1"/>
  <c r="O215" i="11" s="1"/>
  <c r="P215" i="11" s="1"/>
  <c r="H218" i="11"/>
  <c r="F191" i="11"/>
  <c r="F187" i="11"/>
  <c r="F167" i="11"/>
  <c r="F117" i="11"/>
  <c r="F93" i="11"/>
  <c r="F69" i="11"/>
  <c r="H198" i="11"/>
  <c r="I198" i="11" s="1"/>
  <c r="O198" i="11" s="1"/>
  <c r="H173" i="11"/>
  <c r="I173" i="11" s="1"/>
  <c r="O173" i="11" s="1"/>
  <c r="H130" i="11"/>
  <c r="I130" i="11" s="1"/>
  <c r="O130" i="11" s="1"/>
  <c r="H50" i="11"/>
  <c r="I50" i="11" s="1"/>
  <c r="O50" i="11" s="1"/>
  <c r="H174" i="11"/>
  <c r="I174" i="11" s="1"/>
  <c r="O174" i="11" s="1"/>
  <c r="P174" i="11" s="1"/>
  <c r="H146" i="11"/>
  <c r="I146" i="11" s="1"/>
  <c r="O146" i="11" s="1"/>
  <c r="H122" i="11"/>
  <c r="I122" i="11" s="1"/>
  <c r="O122" i="11" s="1"/>
  <c r="H102" i="11"/>
  <c r="I102" i="11" s="1"/>
  <c r="O102" i="11" s="1"/>
  <c r="H90" i="11"/>
  <c r="I90" i="11" s="1"/>
  <c r="O90" i="11" s="1"/>
  <c r="P90" i="11" s="1"/>
  <c r="H86" i="11"/>
  <c r="I86" i="11" s="1"/>
  <c r="O86" i="11" s="1"/>
  <c r="P86" i="11" s="1"/>
  <c r="H62" i="11"/>
  <c r="I62" i="11" s="1"/>
  <c r="O62" i="11" s="1"/>
  <c r="P62" i="11" s="1"/>
  <c r="H38" i="11"/>
  <c r="I38" i="11" s="1"/>
  <c r="O38" i="11" s="1"/>
  <c r="P38" i="11" s="1"/>
  <c r="H34" i="11"/>
  <c r="I34" i="11" s="1"/>
  <c r="O34" i="11" s="1"/>
  <c r="H14" i="11"/>
  <c r="I14" i="11" s="1"/>
  <c r="O14" i="11" s="1"/>
  <c r="P14" i="11" s="1"/>
  <c r="H207" i="11"/>
  <c r="I207" i="11" s="1"/>
  <c r="O207" i="11" s="1"/>
  <c r="F204" i="11"/>
  <c r="H213" i="11"/>
  <c r="I213" i="11" s="1"/>
  <c r="O213" i="11" s="1"/>
  <c r="H217" i="11"/>
  <c r="I217" i="11" s="1"/>
  <c r="O217" i="11" s="1"/>
  <c r="F215" i="11"/>
  <c r="H214" i="11"/>
  <c r="I214" i="11" s="1"/>
  <c r="O214" i="11" s="1"/>
  <c r="P214" i="11" s="1"/>
  <c r="F214" i="11"/>
  <c r="F212" i="11"/>
  <c r="H211" i="11"/>
  <c r="I211" i="11" s="1"/>
  <c r="O211" i="11" s="1"/>
  <c r="P211" i="11" s="1"/>
  <c r="F211" i="11"/>
  <c r="H212" i="11"/>
  <c r="I212" i="11" s="1"/>
  <c r="O212" i="11" s="1"/>
  <c r="P212" i="11" s="1"/>
  <c r="H210" i="11"/>
  <c r="I210" i="11" s="1"/>
  <c r="O210" i="11" s="1"/>
  <c r="H208" i="11"/>
  <c r="I208" i="11" s="1"/>
  <c r="O208" i="11" s="1"/>
  <c r="P208" i="11" s="1"/>
  <c r="F208" i="11"/>
  <c r="F205" i="11"/>
  <c r="H206" i="11"/>
  <c r="I206" i="11" s="1"/>
  <c r="O206" i="11" s="1"/>
  <c r="H203" i="11"/>
  <c r="I203" i="11" s="1"/>
  <c r="O203" i="11" s="1"/>
  <c r="H201" i="11"/>
  <c r="I201" i="11" s="1"/>
  <c r="O201" i="11" s="1"/>
  <c r="P201" i="11" s="1"/>
  <c r="F201" i="11"/>
  <c r="H202" i="11"/>
  <c r="I202" i="11" s="1"/>
  <c r="O202" i="11" s="1"/>
  <c r="H197" i="11"/>
  <c r="I197" i="11" s="1"/>
  <c r="O197" i="11" s="1"/>
  <c r="H192" i="11"/>
  <c r="I192" i="11" s="1"/>
  <c r="O192" i="11" s="1"/>
  <c r="F193" i="11"/>
  <c r="F184" i="11"/>
  <c r="H185" i="11"/>
  <c r="I185" i="11" s="1"/>
  <c r="O185" i="11" s="1"/>
  <c r="H183" i="11"/>
  <c r="I183" i="11" s="1"/>
  <c r="O183" i="11" s="1"/>
  <c r="F171" i="11"/>
  <c r="H172" i="11"/>
  <c r="I172" i="11" s="1"/>
  <c r="O172" i="11" s="1"/>
  <c r="F174" i="11"/>
  <c r="H162" i="11"/>
  <c r="I162" i="11" s="1"/>
  <c r="O162" i="11" s="1"/>
  <c r="H163" i="11"/>
  <c r="I163" i="11" s="1"/>
  <c r="O163" i="11" s="1"/>
  <c r="H155" i="11"/>
  <c r="I155" i="11" s="1"/>
  <c r="O155" i="11" s="1"/>
  <c r="H152" i="11"/>
  <c r="I152" i="11" s="1"/>
  <c r="O152" i="11" s="1"/>
  <c r="H151" i="11"/>
  <c r="I151" i="11" s="1"/>
  <c r="O151" i="11" s="1"/>
  <c r="P151" i="11" s="1"/>
  <c r="H147" i="11"/>
  <c r="I147" i="11" s="1"/>
  <c r="O147" i="11" s="1"/>
  <c r="H143" i="11"/>
  <c r="I143" i="11" s="1"/>
  <c r="O143" i="11" s="1"/>
  <c r="P143" i="11" s="1"/>
  <c r="H138" i="11"/>
  <c r="I138" i="11" s="1"/>
  <c r="O138" i="11" s="1"/>
  <c r="H81" i="11"/>
  <c r="I81" i="11" s="1"/>
  <c r="O81" i="11" s="1"/>
  <c r="H82" i="11"/>
  <c r="I82" i="11" s="1"/>
  <c r="O82" i="11" s="1"/>
  <c r="P82" i="11" s="1"/>
  <c r="F80" i="11"/>
  <c r="F100" i="11"/>
  <c r="F96" i="11"/>
  <c r="F90" i="11"/>
  <c r="F86" i="11"/>
  <c r="H70" i="11"/>
  <c r="I70" i="11" s="1"/>
  <c r="O70" i="11" s="1"/>
  <c r="H65" i="11"/>
  <c r="I65" i="11" s="1"/>
  <c r="O65" i="11" s="1"/>
  <c r="F62" i="11"/>
  <c r="H57" i="11"/>
  <c r="I57" i="11" s="1"/>
  <c r="O57" i="11" s="1"/>
  <c r="H49" i="11"/>
  <c r="I49" i="11" s="1"/>
  <c r="O49" i="11" s="1"/>
  <c r="H54" i="11"/>
  <c r="I54" i="11" s="1"/>
  <c r="O54" i="11" s="1"/>
  <c r="H46" i="11"/>
  <c r="I46" i="11" s="1"/>
  <c r="O46" i="11" s="1"/>
  <c r="F53" i="11"/>
  <c r="F45" i="11"/>
  <c r="F38" i="11"/>
  <c r="H30" i="11"/>
  <c r="I30" i="11" s="1"/>
  <c r="O30" i="11" s="1"/>
  <c r="H21" i="11"/>
  <c r="I21" i="11" s="1"/>
  <c r="O21" i="11" s="1"/>
  <c r="H22" i="11"/>
  <c r="I22" i="11" s="1"/>
  <c r="O22" i="11" s="1"/>
  <c r="F14" i="11"/>
  <c r="H10" i="11"/>
  <c r="I10" i="11" s="1"/>
  <c r="O10" i="11" s="1"/>
  <c r="F9" i="11"/>
  <c r="H123" i="11"/>
  <c r="I123" i="11" s="1"/>
  <c r="O123" i="11" s="1"/>
  <c r="H124" i="11"/>
  <c r="I124" i="11" s="1"/>
  <c r="O124" i="11" s="1"/>
  <c r="H115" i="11"/>
  <c r="I115" i="11" s="1"/>
  <c r="O115" i="11" s="1"/>
  <c r="H116" i="11"/>
  <c r="I116" i="11" s="1"/>
  <c r="O116" i="11" s="1"/>
  <c r="H107" i="11"/>
  <c r="I107" i="11" s="1"/>
  <c r="O107" i="11" s="1"/>
  <c r="H108" i="11"/>
  <c r="I108" i="11" s="1"/>
  <c r="O108" i="11" s="1"/>
  <c r="H99" i="11"/>
  <c r="I99" i="11" s="1"/>
  <c r="O99" i="11" s="1"/>
  <c r="P99" i="11" s="1"/>
  <c r="H100" i="11"/>
  <c r="I100" i="11" s="1"/>
  <c r="O100" i="11" s="1"/>
  <c r="P100" i="11" s="1"/>
  <c r="H91" i="11"/>
  <c r="I91" i="11" s="1"/>
  <c r="O91" i="11" s="1"/>
  <c r="P91" i="11" s="1"/>
  <c r="H92" i="11"/>
  <c r="I92" i="11" s="1"/>
  <c r="O92" i="11" s="1"/>
  <c r="H83" i="11"/>
  <c r="I83" i="11" s="1"/>
  <c r="O83" i="11" s="1"/>
  <c r="P83" i="11" s="1"/>
  <c r="H84" i="11"/>
  <c r="I84" i="11" s="1"/>
  <c r="O84" i="11" s="1"/>
  <c r="H75" i="11"/>
  <c r="I75" i="11" s="1"/>
  <c r="O75" i="11" s="1"/>
  <c r="H76" i="11"/>
  <c r="I76" i="11" s="1"/>
  <c r="O76" i="11" s="1"/>
  <c r="H67" i="11"/>
  <c r="I67" i="11" s="1"/>
  <c r="O67" i="11" s="1"/>
  <c r="P67" i="11" s="1"/>
  <c r="H68" i="11"/>
  <c r="I68" i="11" s="1"/>
  <c r="O68" i="11" s="1"/>
  <c r="H59" i="11"/>
  <c r="I59" i="11" s="1"/>
  <c r="O59" i="11" s="1"/>
  <c r="P59" i="11" s="1"/>
  <c r="H60" i="11"/>
  <c r="I60" i="11" s="1"/>
  <c r="O60" i="11" s="1"/>
  <c r="H55" i="11"/>
  <c r="I55" i="11" s="1"/>
  <c r="O55" i="11" s="1"/>
  <c r="P55" i="11" s="1"/>
  <c r="H56" i="11"/>
  <c r="I56" i="11" s="1"/>
  <c r="O56" i="11" s="1"/>
  <c r="H51" i="11"/>
  <c r="I51" i="11" s="1"/>
  <c r="O51" i="11" s="1"/>
  <c r="P51" i="11" s="1"/>
  <c r="H52" i="11"/>
  <c r="I52" i="11" s="1"/>
  <c r="O52" i="11" s="1"/>
  <c r="P52" i="11" s="1"/>
  <c r="H47" i="11"/>
  <c r="I47" i="11" s="1"/>
  <c r="O47" i="11" s="1"/>
  <c r="P47" i="11" s="1"/>
  <c r="H48" i="11"/>
  <c r="I48" i="11" s="1"/>
  <c r="O48" i="11" s="1"/>
  <c r="H43" i="11"/>
  <c r="I43" i="11" s="1"/>
  <c r="O43" i="11" s="1"/>
  <c r="P43" i="11" s="1"/>
  <c r="H44" i="11"/>
  <c r="I44" i="11" s="1"/>
  <c r="O44" i="11" s="1"/>
  <c r="P44" i="11" s="1"/>
  <c r="H39" i="11"/>
  <c r="I39" i="11" s="1"/>
  <c r="O39" i="11" s="1"/>
  <c r="P39" i="11" s="1"/>
  <c r="H40" i="11"/>
  <c r="I40" i="11" s="1"/>
  <c r="O40" i="11" s="1"/>
  <c r="P40" i="11" s="1"/>
  <c r="H35" i="11"/>
  <c r="I35" i="11" s="1"/>
  <c r="O35" i="11" s="1"/>
  <c r="P35" i="11" s="1"/>
  <c r="H36" i="11"/>
  <c r="I36" i="11" s="1"/>
  <c r="O36" i="11" s="1"/>
  <c r="H31" i="11"/>
  <c r="I31" i="11" s="1"/>
  <c r="O31" i="11" s="1"/>
  <c r="P31" i="11" s="1"/>
  <c r="H32" i="11"/>
  <c r="I32" i="11" s="1"/>
  <c r="O32" i="11" s="1"/>
  <c r="H23" i="11"/>
  <c r="I23" i="11" s="1"/>
  <c r="O23" i="11" s="1"/>
  <c r="H24" i="11"/>
  <c r="I24" i="11" s="1"/>
  <c r="O24" i="11" s="1"/>
  <c r="P24" i="11" s="1"/>
  <c r="H15" i="11"/>
  <c r="I15" i="11" s="1"/>
  <c r="O15" i="11" s="1"/>
  <c r="P15" i="11" s="1"/>
  <c r="H16" i="11"/>
  <c r="I16" i="11" s="1"/>
  <c r="O16" i="11" s="1"/>
  <c r="P16" i="11" s="1"/>
  <c r="H11" i="11"/>
  <c r="I11" i="11" s="1"/>
  <c r="O11" i="11" s="1"/>
  <c r="P11" i="11" s="1"/>
  <c r="H12" i="11"/>
  <c r="I12" i="11" s="1"/>
  <c r="O12" i="11" s="1"/>
  <c r="H7" i="11"/>
  <c r="I7" i="11" s="1"/>
  <c r="O7" i="11" s="1"/>
  <c r="H8" i="11"/>
  <c r="I8" i="11" s="1"/>
  <c r="O8" i="11" s="1"/>
  <c r="H136" i="11"/>
  <c r="I136" i="11" s="1"/>
  <c r="O136" i="11" s="1"/>
  <c r="H19" i="11"/>
  <c r="I19" i="11" s="1"/>
  <c r="O19" i="11" s="1"/>
  <c r="H20" i="11"/>
  <c r="I20" i="11" s="1"/>
  <c r="O20" i="11" s="1"/>
  <c r="H140" i="11"/>
  <c r="I140" i="11" s="1"/>
  <c r="O140" i="11" s="1"/>
  <c r="H127" i="11"/>
  <c r="I127" i="11" s="1"/>
  <c r="O127" i="11" s="1"/>
  <c r="H128" i="11"/>
  <c r="I128" i="11" s="1"/>
  <c r="O128" i="11" s="1"/>
  <c r="H119" i="11"/>
  <c r="I119" i="11" s="1"/>
  <c r="O119" i="11" s="1"/>
  <c r="P119" i="11" s="1"/>
  <c r="H120" i="11"/>
  <c r="I120" i="11" s="1"/>
  <c r="O120" i="11" s="1"/>
  <c r="H111" i="11"/>
  <c r="I111" i="11" s="1"/>
  <c r="O111" i="11" s="1"/>
  <c r="H112" i="11"/>
  <c r="I112" i="11" s="1"/>
  <c r="O112" i="11" s="1"/>
  <c r="H103" i="11"/>
  <c r="I103" i="11" s="1"/>
  <c r="O103" i="11" s="1"/>
  <c r="P103" i="11" s="1"/>
  <c r="H104" i="11"/>
  <c r="I104" i="11" s="1"/>
  <c r="O104" i="11" s="1"/>
  <c r="H95" i="11"/>
  <c r="I95" i="11" s="1"/>
  <c r="O95" i="11" s="1"/>
  <c r="P95" i="11" s="1"/>
  <c r="H96" i="11"/>
  <c r="I96" i="11" s="1"/>
  <c r="O96" i="11" s="1"/>
  <c r="P96" i="11" s="1"/>
  <c r="H87" i="11"/>
  <c r="I87" i="11" s="1"/>
  <c r="O87" i="11" s="1"/>
  <c r="H88" i="11"/>
  <c r="I88" i="11" s="1"/>
  <c r="O88" i="11" s="1"/>
  <c r="H79" i="11"/>
  <c r="I79" i="11" s="1"/>
  <c r="O79" i="11" s="1"/>
  <c r="H80" i="11"/>
  <c r="I80" i="11" s="1"/>
  <c r="O80" i="11" s="1"/>
  <c r="P80" i="11" s="1"/>
  <c r="H71" i="11"/>
  <c r="I71" i="11" s="1"/>
  <c r="O71" i="11" s="1"/>
  <c r="H72" i="11"/>
  <c r="I72" i="11" s="1"/>
  <c r="O72" i="11" s="1"/>
  <c r="H63" i="11"/>
  <c r="I63" i="11" s="1"/>
  <c r="O63" i="11" s="1"/>
  <c r="P63" i="11" s="1"/>
  <c r="H64" i="11"/>
  <c r="I64" i="11" s="1"/>
  <c r="O64" i="11" s="1"/>
  <c r="P64" i="11" s="1"/>
  <c r="H27" i="11"/>
  <c r="I27" i="11" s="1"/>
  <c r="O27" i="11" s="1"/>
  <c r="H28" i="11"/>
  <c r="I28" i="11" s="1"/>
  <c r="O28" i="11" s="1"/>
  <c r="H144" i="11"/>
  <c r="I144" i="11" s="1"/>
  <c r="O144" i="11" s="1"/>
  <c r="F3" i="11"/>
  <c r="H4" i="11"/>
  <c r="I4" i="11" s="1"/>
  <c r="O4" i="11" s="1"/>
  <c r="G3" i="11"/>
  <c r="G4" i="11" s="1"/>
  <c r="G5" i="11" s="1"/>
  <c r="G6" i="11" s="1"/>
  <c r="G7" i="11" s="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5" i="11" s="1"/>
  <c r="G46" i="11" s="1"/>
  <c r="G47" i="11" s="1"/>
  <c r="G48" i="11" s="1"/>
  <c r="G49" i="11" s="1"/>
  <c r="G50" i="11" s="1"/>
  <c r="G51" i="11" s="1"/>
  <c r="G52" i="11" s="1"/>
  <c r="G53" i="11" s="1"/>
  <c r="G54" i="11" s="1"/>
  <c r="G55" i="11" s="1"/>
  <c r="G56" i="11" s="1"/>
  <c r="G57" i="11" s="1"/>
  <c r="G58" i="11" s="1"/>
  <c r="G59" i="11" s="1"/>
  <c r="G60" i="11" s="1"/>
  <c r="G61" i="11" s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1" i="11" s="1"/>
  <c r="G82" i="11" s="1"/>
  <c r="G83" i="11" s="1"/>
  <c r="G84" i="11" s="1"/>
  <c r="G85" i="11" s="1"/>
  <c r="G86" i="11" s="1"/>
  <c r="G87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122" i="11" s="1"/>
  <c r="G123" i="11" s="1"/>
  <c r="G124" i="11" s="1"/>
  <c r="G125" i="11" s="1"/>
  <c r="G126" i="11" s="1"/>
  <c r="G127" i="11" s="1"/>
  <c r="G128" i="11" s="1"/>
  <c r="G129" i="11" s="1"/>
  <c r="G130" i="11" s="1"/>
  <c r="G131" i="11" s="1"/>
  <c r="G132" i="11" s="1"/>
  <c r="G133" i="11" s="1"/>
  <c r="G134" i="11" s="1"/>
  <c r="G135" i="11" s="1"/>
  <c r="G136" i="11" s="1"/>
  <c r="G137" i="11" s="1"/>
  <c r="G138" i="11" s="1"/>
  <c r="G139" i="11" s="1"/>
  <c r="G140" i="11" s="1"/>
  <c r="G141" i="11" s="1"/>
  <c r="G142" i="11" s="1"/>
  <c r="G143" i="11" s="1"/>
  <c r="G144" i="11" s="1"/>
  <c r="G145" i="11" s="1"/>
  <c r="G146" i="11" s="1"/>
  <c r="G147" i="11" s="1"/>
  <c r="G148" i="11" s="1"/>
  <c r="G149" i="11" s="1"/>
  <c r="G150" i="11" s="1"/>
  <c r="G151" i="11" s="1"/>
  <c r="G152" i="11" s="1"/>
  <c r="G153" i="11" s="1"/>
  <c r="G154" i="11" s="1"/>
  <c r="G155" i="11" s="1"/>
  <c r="G156" i="11" s="1"/>
  <c r="G157" i="11" s="1"/>
  <c r="G158" i="11" s="1"/>
  <c r="G159" i="11" s="1"/>
  <c r="G160" i="11" s="1"/>
  <c r="G161" i="11" s="1"/>
  <c r="G162" i="11" s="1"/>
  <c r="G163" i="11" s="1"/>
  <c r="G164" i="11" s="1"/>
  <c r="G165" i="11" s="1"/>
  <c r="G166" i="11" s="1"/>
  <c r="G167" i="11" s="1"/>
  <c r="G168" i="11" s="1"/>
  <c r="G169" i="11" s="1"/>
  <c r="G170" i="11" s="1"/>
  <c r="G171" i="11" s="1"/>
  <c r="G172" i="11" s="1"/>
  <c r="G173" i="11" s="1"/>
  <c r="G174" i="11" s="1"/>
  <c r="G175" i="11" s="1"/>
  <c r="G176" i="11" s="1"/>
  <c r="G177" i="11" s="1"/>
  <c r="G178" i="11" s="1"/>
  <c r="G179" i="11" s="1"/>
  <c r="G180" i="11" s="1"/>
  <c r="G181" i="11" s="1"/>
  <c r="G182" i="11" s="1"/>
  <c r="G183" i="11" s="1"/>
  <c r="G184" i="11" s="1"/>
  <c r="G185" i="11" s="1"/>
  <c r="G186" i="11" s="1"/>
  <c r="G187" i="11" s="1"/>
  <c r="G188" i="11" s="1"/>
  <c r="G189" i="11" s="1"/>
  <c r="G190" i="11" s="1"/>
  <c r="G191" i="11" s="1"/>
  <c r="G192" i="11" s="1"/>
  <c r="G193" i="11" s="1"/>
  <c r="G194" i="11" s="1"/>
  <c r="G195" i="11" s="1"/>
  <c r="G196" i="11" s="1"/>
  <c r="G197" i="11" s="1"/>
  <c r="G198" i="11" s="1"/>
  <c r="G199" i="11" s="1"/>
  <c r="G200" i="11" s="1"/>
  <c r="G201" i="11" s="1"/>
  <c r="G202" i="11" s="1"/>
  <c r="G203" i="11" s="1"/>
  <c r="G204" i="11" s="1"/>
  <c r="G205" i="11" s="1"/>
  <c r="G206" i="11" s="1"/>
  <c r="G207" i="11" s="1"/>
  <c r="G208" i="11" s="1"/>
  <c r="G209" i="11" s="1"/>
  <c r="G210" i="11" s="1"/>
  <c r="G211" i="11" s="1"/>
  <c r="G212" i="11" s="1"/>
  <c r="G213" i="11" s="1"/>
  <c r="G214" i="11" s="1"/>
  <c r="G215" i="11" s="1"/>
  <c r="G216" i="11" s="1"/>
  <c r="G217" i="11" s="1"/>
  <c r="G218" i="11" s="1"/>
  <c r="AC64" i="11" l="1"/>
  <c r="AC63" i="11"/>
  <c r="AC80" i="11"/>
  <c r="AC96" i="11"/>
  <c r="AC103" i="11"/>
  <c r="AC11" i="11"/>
  <c r="AC15" i="11"/>
  <c r="AC24" i="11"/>
  <c r="AC31" i="11"/>
  <c r="AC35" i="11"/>
  <c r="AC39" i="11"/>
  <c r="AC44" i="11"/>
  <c r="AC43" i="11"/>
  <c r="AC47" i="11"/>
  <c r="AC52" i="11"/>
  <c r="AC51" i="11"/>
  <c r="AC55" i="11"/>
  <c r="AC67" i="11"/>
  <c r="AC83" i="11"/>
  <c r="AC99" i="11"/>
  <c r="AC151" i="11"/>
  <c r="AC201" i="11"/>
  <c r="AC214" i="11"/>
  <c r="AC14" i="11"/>
  <c r="AC38" i="11"/>
  <c r="AC204" i="11"/>
  <c r="AC184" i="11"/>
  <c r="AC193" i="11"/>
  <c r="AC135" i="11"/>
  <c r="AC159" i="11"/>
  <c r="AC171" i="11"/>
  <c r="AC187" i="11"/>
  <c r="AC191" i="11"/>
  <c r="AC194" i="11"/>
  <c r="AC170" i="11"/>
  <c r="AC9" i="11"/>
  <c r="AC45" i="11"/>
  <c r="AC73" i="11"/>
  <c r="AC93" i="11"/>
  <c r="AC133" i="11"/>
  <c r="AC165" i="11"/>
  <c r="AC189" i="11"/>
  <c r="AC205" i="11"/>
  <c r="AC42" i="11"/>
  <c r="AC94" i="11"/>
  <c r="AC114" i="11"/>
  <c r="AC126" i="11"/>
  <c r="AC154" i="11"/>
  <c r="AC190" i="11"/>
  <c r="AC169" i="11"/>
  <c r="AC181" i="11"/>
  <c r="AC186" i="11"/>
  <c r="AC41" i="11"/>
  <c r="AC95" i="11"/>
  <c r="AC59" i="11"/>
  <c r="AC91" i="11"/>
  <c r="AC208" i="11"/>
  <c r="AC211" i="11"/>
  <c r="AC62" i="11"/>
  <c r="AC175" i="11"/>
  <c r="AC195" i="11"/>
  <c r="AC25" i="11"/>
  <c r="AC53" i="11"/>
  <c r="AC77" i="11"/>
  <c r="AC137" i="11"/>
  <c r="AC58" i="11"/>
  <c r="AC118" i="11"/>
  <c r="T2" i="11"/>
  <c r="X2" i="11" s="1"/>
  <c r="Z2" i="11" s="1"/>
  <c r="AC160" i="11"/>
  <c r="AC176" i="11"/>
  <c r="P18" i="11"/>
  <c r="AC18" i="11" s="1"/>
  <c r="AC16" i="11"/>
  <c r="AC40" i="11"/>
  <c r="AC100" i="11"/>
  <c r="AC143" i="11"/>
  <c r="AC86" i="11"/>
  <c r="AC5" i="11"/>
  <c r="AC3" i="11"/>
  <c r="AC179" i="11"/>
  <c r="AC29" i="11"/>
  <c r="AC117" i="11"/>
  <c r="AC145" i="11"/>
  <c r="AC78" i="11"/>
  <c r="AC119" i="11"/>
  <c r="AC82" i="11"/>
  <c r="AC212" i="11"/>
  <c r="AC90" i="11"/>
  <c r="AC174" i="11"/>
  <c r="AC215" i="11"/>
  <c r="AC97" i="11"/>
  <c r="AC167" i="11"/>
  <c r="AC33" i="11"/>
  <c r="AC69" i="11"/>
  <c r="AC89" i="11"/>
  <c r="AC129" i="11"/>
  <c r="AC161" i="11"/>
  <c r="P115" i="11"/>
  <c r="AC115" i="11" s="1"/>
  <c r="AC74" i="11"/>
  <c r="AC218" i="11"/>
  <c r="P148" i="11"/>
  <c r="AC148" i="11" s="1"/>
  <c r="AC200" i="11"/>
  <c r="Q41" i="11"/>
  <c r="Q135" i="11"/>
  <c r="Q86" i="11"/>
  <c r="Q5" i="11"/>
  <c r="Q3" i="11"/>
  <c r="Q179" i="11"/>
  <c r="Q29" i="11"/>
  <c r="Q117" i="11"/>
  <c r="Q145" i="11"/>
  <c r="Q78" i="11"/>
  <c r="Q194" i="11"/>
  <c r="Q9" i="11"/>
  <c r="Q189" i="11"/>
  <c r="Q16" i="11"/>
  <c r="Q100" i="11"/>
  <c r="Q63" i="11"/>
  <c r="Q11" i="11"/>
  <c r="Q35" i="11"/>
  <c r="Q43" i="11"/>
  <c r="Q51" i="11"/>
  <c r="Q59" i="11"/>
  <c r="Q91" i="11"/>
  <c r="Q208" i="11"/>
  <c r="Q211" i="11"/>
  <c r="Q62" i="11"/>
  <c r="Q175" i="11"/>
  <c r="Q195" i="11"/>
  <c r="Q25" i="11"/>
  <c r="Q53" i="11"/>
  <c r="Q77" i="11"/>
  <c r="Q137" i="11"/>
  <c r="Q58" i="11"/>
  <c r="Q118" i="11"/>
  <c r="Q154" i="11"/>
  <c r="Q160" i="11"/>
  <c r="Q176" i="11"/>
  <c r="Q126" i="11"/>
  <c r="Q18" i="11"/>
  <c r="Q190" i="11"/>
  <c r="Q93" i="11"/>
  <c r="Q159" i="11"/>
  <c r="Q187" i="11"/>
  <c r="Q40" i="11"/>
  <c r="Q143" i="11"/>
  <c r="Q95" i="11"/>
  <c r="Q64" i="11"/>
  <c r="Q80" i="11"/>
  <c r="Q96" i="11"/>
  <c r="Q24" i="11"/>
  <c r="Q44" i="11"/>
  <c r="Q52" i="11"/>
  <c r="Q201" i="11"/>
  <c r="Q214" i="11"/>
  <c r="Q38" i="11"/>
  <c r="Q204" i="11"/>
  <c r="Q184" i="11"/>
  <c r="Q193" i="11"/>
  <c r="Q171" i="11"/>
  <c r="Q170" i="11"/>
  <c r="Q73" i="11"/>
  <c r="Q133" i="11"/>
  <c r="Q165" i="11"/>
  <c r="Q42" i="11"/>
  <c r="Q114" i="11"/>
  <c r="Q169" i="11"/>
  <c r="Q181" i="11"/>
  <c r="Q186" i="11"/>
  <c r="Q14" i="11"/>
  <c r="Q67" i="11"/>
  <c r="Q151" i="11"/>
  <c r="Q99" i="11"/>
  <c r="Q191" i="11"/>
  <c r="Q103" i="11"/>
  <c r="Q119" i="11"/>
  <c r="Q15" i="11"/>
  <c r="Q31" i="11"/>
  <c r="Q39" i="11"/>
  <c r="Q47" i="11"/>
  <c r="Q55" i="11"/>
  <c r="Q82" i="11"/>
  <c r="Q212" i="11"/>
  <c r="Q90" i="11"/>
  <c r="Q174" i="11"/>
  <c r="Q215" i="11"/>
  <c r="Q97" i="11"/>
  <c r="Q167" i="11"/>
  <c r="Q33" i="11"/>
  <c r="Q69" i="11"/>
  <c r="Q89" i="11"/>
  <c r="Q129" i="11"/>
  <c r="Q161" i="11"/>
  <c r="Q115" i="11"/>
  <c r="Q74" i="11"/>
  <c r="Q94" i="11"/>
  <c r="Q218" i="11"/>
  <c r="Q148" i="11"/>
  <c r="Q200" i="11"/>
  <c r="Q45" i="11"/>
  <c r="Q205" i="11"/>
  <c r="Q83" i="11"/>
  <c r="R95" i="11"/>
  <c r="S95" i="11" s="1"/>
  <c r="V95" i="11" s="1"/>
  <c r="T95" i="11"/>
  <c r="T35" i="11"/>
  <c r="X35" i="11" s="1"/>
  <c r="R35" i="11"/>
  <c r="S35" i="11" s="1"/>
  <c r="V35" i="11" s="1"/>
  <c r="T59" i="11"/>
  <c r="X59" i="11" s="1"/>
  <c r="R59" i="11"/>
  <c r="S59" i="11" s="1"/>
  <c r="V59" i="11" s="1"/>
  <c r="T211" i="11"/>
  <c r="X211" i="11" s="1"/>
  <c r="R211" i="11"/>
  <c r="S211" i="11" s="1"/>
  <c r="V211" i="11" s="1"/>
  <c r="T175" i="11"/>
  <c r="X175" i="11" s="1"/>
  <c r="R175" i="11"/>
  <c r="S175" i="11" s="1"/>
  <c r="V175" i="11" s="1"/>
  <c r="T77" i="11"/>
  <c r="X77" i="11" s="1"/>
  <c r="R77" i="11"/>
  <c r="S77" i="11" s="1"/>
  <c r="V77" i="11" s="1"/>
  <c r="T126" i="11"/>
  <c r="X126" i="11" s="1"/>
  <c r="R126" i="11"/>
  <c r="S126" i="11" s="1"/>
  <c r="V126" i="11" s="1"/>
  <c r="T190" i="11"/>
  <c r="X190" i="11" s="1"/>
  <c r="R190" i="11"/>
  <c r="S190" i="11" s="1"/>
  <c r="V190" i="11" s="1"/>
  <c r="T187" i="11"/>
  <c r="X187" i="11" s="1"/>
  <c r="R187" i="11"/>
  <c r="S187" i="11" s="1"/>
  <c r="V187" i="11" s="1"/>
  <c r="T16" i="11"/>
  <c r="X16" i="11" s="1"/>
  <c r="R16" i="11"/>
  <c r="S16" i="11" s="1"/>
  <c r="V16" i="11" s="1"/>
  <c r="T40" i="11"/>
  <c r="X40" i="11" s="1"/>
  <c r="R40" i="11"/>
  <c r="S40" i="11" s="1"/>
  <c r="V40" i="11" s="1"/>
  <c r="R100" i="11"/>
  <c r="S100" i="11" s="1"/>
  <c r="V100" i="11" s="1"/>
  <c r="T100" i="11"/>
  <c r="R143" i="11"/>
  <c r="S143" i="11" s="1"/>
  <c r="V143" i="11" s="1"/>
  <c r="T143" i="11"/>
  <c r="T86" i="11"/>
  <c r="X86" i="11" s="1"/>
  <c r="R86" i="11"/>
  <c r="S86" i="11" s="1"/>
  <c r="V86" i="11" s="1"/>
  <c r="T5" i="11"/>
  <c r="X5" i="11" s="1"/>
  <c r="R5" i="11"/>
  <c r="S5" i="11" s="1"/>
  <c r="V5" i="11" s="1"/>
  <c r="R3" i="11"/>
  <c r="S3" i="11" s="1"/>
  <c r="V3" i="11" s="1"/>
  <c r="T3" i="11"/>
  <c r="T179" i="11"/>
  <c r="X179" i="11" s="1"/>
  <c r="R179" i="11"/>
  <c r="S179" i="11" s="1"/>
  <c r="V179" i="11" s="1"/>
  <c r="T29" i="11"/>
  <c r="X29" i="11" s="1"/>
  <c r="R29" i="11"/>
  <c r="S29" i="11" s="1"/>
  <c r="V29" i="11" s="1"/>
  <c r="T117" i="11"/>
  <c r="X117" i="11" s="1"/>
  <c r="R117" i="11"/>
  <c r="S117" i="11" s="1"/>
  <c r="V117" i="11" s="1"/>
  <c r="T145" i="11"/>
  <c r="X145" i="11" s="1"/>
  <c r="R145" i="11"/>
  <c r="S145" i="11" s="1"/>
  <c r="V145" i="11" s="1"/>
  <c r="T78" i="11"/>
  <c r="X78" i="11" s="1"/>
  <c r="R78" i="11"/>
  <c r="S78" i="11" s="1"/>
  <c r="V78" i="11" s="1"/>
  <c r="T194" i="11"/>
  <c r="X194" i="11" s="1"/>
  <c r="R194" i="11"/>
  <c r="S194" i="11" s="1"/>
  <c r="V194" i="11" s="1"/>
  <c r="T9" i="11"/>
  <c r="X9" i="11" s="1"/>
  <c r="R9" i="11"/>
  <c r="S9" i="11" s="1"/>
  <c r="V9" i="11" s="1"/>
  <c r="T189" i="11"/>
  <c r="X189" i="11" s="1"/>
  <c r="R189" i="11"/>
  <c r="S189" i="11" s="1"/>
  <c r="V189" i="11" s="1"/>
  <c r="R63" i="11"/>
  <c r="S63" i="11" s="1"/>
  <c r="V63" i="11" s="1"/>
  <c r="T63" i="11"/>
  <c r="T11" i="11"/>
  <c r="X11" i="11" s="1"/>
  <c r="R11" i="11"/>
  <c r="S11" i="11" s="1"/>
  <c r="V11" i="11" s="1"/>
  <c r="T51" i="11"/>
  <c r="X51" i="11" s="1"/>
  <c r="R51" i="11"/>
  <c r="S51" i="11" s="1"/>
  <c r="V51" i="11" s="1"/>
  <c r="T62" i="11"/>
  <c r="X62" i="11" s="1"/>
  <c r="R62" i="11"/>
  <c r="S62" i="11" s="1"/>
  <c r="V62" i="11" s="1"/>
  <c r="T25" i="11"/>
  <c r="X25" i="11" s="1"/>
  <c r="R25" i="11"/>
  <c r="S25" i="11" s="1"/>
  <c r="V25" i="11" s="1"/>
  <c r="T137" i="11"/>
  <c r="X137" i="11" s="1"/>
  <c r="R137" i="11"/>
  <c r="S137" i="11" s="1"/>
  <c r="V137" i="11" s="1"/>
  <c r="T118" i="11"/>
  <c r="X118" i="11" s="1"/>
  <c r="R118" i="11"/>
  <c r="S118" i="11" s="1"/>
  <c r="V118" i="11" s="1"/>
  <c r="T93" i="11"/>
  <c r="X93" i="11" s="1"/>
  <c r="R93" i="11"/>
  <c r="S93" i="11" s="1"/>
  <c r="V93" i="11" s="1"/>
  <c r="R103" i="11"/>
  <c r="S103" i="11" s="1"/>
  <c r="V103" i="11" s="1"/>
  <c r="T103" i="11"/>
  <c r="R119" i="11"/>
  <c r="S119" i="11" s="1"/>
  <c r="V119" i="11" s="1"/>
  <c r="T119" i="11"/>
  <c r="R15" i="11"/>
  <c r="S15" i="11" s="1"/>
  <c r="V15" i="11" s="1"/>
  <c r="T15" i="11"/>
  <c r="R31" i="11"/>
  <c r="S31" i="11" s="1"/>
  <c r="V31" i="11" s="1"/>
  <c r="T31" i="11"/>
  <c r="R39" i="11"/>
  <c r="S39" i="11" s="1"/>
  <c r="V39" i="11" s="1"/>
  <c r="T39" i="11"/>
  <c r="R47" i="11"/>
  <c r="S47" i="11" s="1"/>
  <c r="V47" i="11" s="1"/>
  <c r="T47" i="11"/>
  <c r="R55" i="11"/>
  <c r="S55" i="11" s="1"/>
  <c r="V55" i="11" s="1"/>
  <c r="T55" i="11"/>
  <c r="T82" i="11"/>
  <c r="X82" i="11" s="1"/>
  <c r="R82" i="11"/>
  <c r="S82" i="11" s="1"/>
  <c r="V82" i="11" s="1"/>
  <c r="T212" i="11"/>
  <c r="X212" i="11" s="1"/>
  <c r="R212" i="11"/>
  <c r="S212" i="11" s="1"/>
  <c r="V212" i="11" s="1"/>
  <c r="T90" i="11"/>
  <c r="X90" i="11" s="1"/>
  <c r="R90" i="11"/>
  <c r="S90" i="11" s="1"/>
  <c r="V90" i="11" s="1"/>
  <c r="T174" i="11"/>
  <c r="X174" i="11" s="1"/>
  <c r="R174" i="11"/>
  <c r="S174" i="11" s="1"/>
  <c r="V174" i="11" s="1"/>
  <c r="T215" i="11"/>
  <c r="X215" i="11" s="1"/>
  <c r="R215" i="11"/>
  <c r="S215" i="11" s="1"/>
  <c r="V215" i="11" s="1"/>
  <c r="T97" i="11"/>
  <c r="X97" i="11" s="1"/>
  <c r="R97" i="11"/>
  <c r="S97" i="11" s="1"/>
  <c r="V97" i="11" s="1"/>
  <c r="T167" i="11"/>
  <c r="X167" i="11" s="1"/>
  <c r="R167" i="11"/>
  <c r="S167" i="11" s="1"/>
  <c r="V167" i="11" s="1"/>
  <c r="T33" i="11"/>
  <c r="X33" i="11" s="1"/>
  <c r="R33" i="11"/>
  <c r="S33" i="11" s="1"/>
  <c r="V33" i="11" s="1"/>
  <c r="T69" i="11"/>
  <c r="X69" i="11" s="1"/>
  <c r="R69" i="11"/>
  <c r="S69" i="11" s="1"/>
  <c r="V69" i="11" s="1"/>
  <c r="T89" i="11"/>
  <c r="X89" i="11" s="1"/>
  <c r="R89" i="11"/>
  <c r="S89" i="11" s="1"/>
  <c r="V89" i="11" s="1"/>
  <c r="T129" i="11"/>
  <c r="X129" i="11" s="1"/>
  <c r="R129" i="11"/>
  <c r="S129" i="11" s="1"/>
  <c r="V129" i="11" s="1"/>
  <c r="T161" i="11"/>
  <c r="X161" i="11" s="1"/>
  <c r="R161" i="11"/>
  <c r="S161" i="11" s="1"/>
  <c r="V161" i="11" s="1"/>
  <c r="T74" i="11"/>
  <c r="X74" i="11" s="1"/>
  <c r="R74" i="11"/>
  <c r="S74" i="11" s="1"/>
  <c r="V74" i="11" s="1"/>
  <c r="T94" i="11"/>
  <c r="X94" i="11" s="1"/>
  <c r="R94" i="11"/>
  <c r="S94" i="11" s="1"/>
  <c r="V94" i="11" s="1"/>
  <c r="T45" i="11"/>
  <c r="X45" i="11" s="1"/>
  <c r="R45" i="11"/>
  <c r="S45" i="11" s="1"/>
  <c r="V45" i="11" s="1"/>
  <c r="T205" i="11"/>
  <c r="X205" i="11" s="1"/>
  <c r="R205" i="11"/>
  <c r="S205" i="11" s="1"/>
  <c r="V205" i="11" s="1"/>
  <c r="R83" i="11"/>
  <c r="S83" i="11" s="1"/>
  <c r="V83" i="11" s="1"/>
  <c r="T83" i="11"/>
  <c r="T43" i="11"/>
  <c r="X43" i="11" s="1"/>
  <c r="R43" i="11"/>
  <c r="S43" i="11" s="1"/>
  <c r="V43" i="11" s="1"/>
  <c r="R91" i="11"/>
  <c r="S91" i="11" s="1"/>
  <c r="V91" i="11" s="1"/>
  <c r="T91" i="11"/>
  <c r="T208" i="11"/>
  <c r="X208" i="11" s="1"/>
  <c r="R208" i="11"/>
  <c r="S208" i="11" s="1"/>
  <c r="V208" i="11" s="1"/>
  <c r="T195" i="11"/>
  <c r="X195" i="11" s="1"/>
  <c r="R195" i="11"/>
  <c r="S195" i="11" s="1"/>
  <c r="V195" i="11" s="1"/>
  <c r="T53" i="11"/>
  <c r="X53" i="11" s="1"/>
  <c r="R53" i="11"/>
  <c r="S53" i="11" s="1"/>
  <c r="V53" i="11" s="1"/>
  <c r="T58" i="11"/>
  <c r="X58" i="11" s="1"/>
  <c r="R58" i="11"/>
  <c r="S58" i="11" s="1"/>
  <c r="V58" i="11" s="1"/>
  <c r="T154" i="11"/>
  <c r="X154" i="11" s="1"/>
  <c r="R154" i="11"/>
  <c r="S154" i="11" s="1"/>
  <c r="V154" i="11" s="1"/>
  <c r="R64" i="11"/>
  <c r="S64" i="11" s="1"/>
  <c r="V64" i="11" s="1"/>
  <c r="T64" i="11"/>
  <c r="R80" i="11"/>
  <c r="S80" i="11" s="1"/>
  <c r="V80" i="11" s="1"/>
  <c r="T80" i="11"/>
  <c r="R96" i="11"/>
  <c r="S96" i="11" s="1"/>
  <c r="V96" i="11" s="1"/>
  <c r="T96" i="11"/>
  <c r="T24" i="11"/>
  <c r="X24" i="11" s="1"/>
  <c r="R24" i="11"/>
  <c r="S24" i="11" s="1"/>
  <c r="V24" i="11" s="1"/>
  <c r="T44" i="11"/>
  <c r="X44" i="11" s="1"/>
  <c r="R44" i="11"/>
  <c r="S44" i="11" s="1"/>
  <c r="V44" i="11" s="1"/>
  <c r="T52" i="11"/>
  <c r="X52" i="11" s="1"/>
  <c r="R52" i="11"/>
  <c r="S52" i="11" s="1"/>
  <c r="V52" i="11" s="1"/>
  <c r="T201" i="11"/>
  <c r="X201" i="11" s="1"/>
  <c r="R201" i="11"/>
  <c r="S201" i="11" s="1"/>
  <c r="V201" i="11" s="1"/>
  <c r="T214" i="11"/>
  <c r="X214" i="11" s="1"/>
  <c r="R214" i="11"/>
  <c r="S214" i="11" s="1"/>
  <c r="V214" i="11" s="1"/>
  <c r="T38" i="11"/>
  <c r="X38" i="11" s="1"/>
  <c r="R38" i="11"/>
  <c r="S38" i="11" s="1"/>
  <c r="V38" i="11" s="1"/>
  <c r="T204" i="11"/>
  <c r="X204" i="11" s="1"/>
  <c r="R204" i="11"/>
  <c r="S204" i="11" s="1"/>
  <c r="V204" i="11" s="1"/>
  <c r="R184" i="11"/>
  <c r="S184" i="11" s="1"/>
  <c r="V184" i="11" s="1"/>
  <c r="T184" i="11"/>
  <c r="T193" i="11"/>
  <c r="X193" i="11" s="1"/>
  <c r="R193" i="11"/>
  <c r="S193" i="11" s="1"/>
  <c r="V193" i="11" s="1"/>
  <c r="T171" i="11"/>
  <c r="X171" i="11" s="1"/>
  <c r="R171" i="11"/>
  <c r="S171" i="11" s="1"/>
  <c r="V171" i="11" s="1"/>
  <c r="T170" i="11"/>
  <c r="X170" i="11" s="1"/>
  <c r="R170" i="11"/>
  <c r="S170" i="11" s="1"/>
  <c r="V170" i="11" s="1"/>
  <c r="T73" i="11"/>
  <c r="X73" i="11" s="1"/>
  <c r="R73" i="11"/>
  <c r="S73" i="11" s="1"/>
  <c r="V73" i="11" s="1"/>
  <c r="T133" i="11"/>
  <c r="X133" i="11" s="1"/>
  <c r="R133" i="11"/>
  <c r="S133" i="11" s="1"/>
  <c r="V133" i="11" s="1"/>
  <c r="R165" i="11"/>
  <c r="S165" i="11" s="1"/>
  <c r="V165" i="11" s="1"/>
  <c r="T165" i="11"/>
  <c r="T42" i="11"/>
  <c r="X42" i="11" s="1"/>
  <c r="R42" i="11"/>
  <c r="S42" i="11" s="1"/>
  <c r="V42" i="11" s="1"/>
  <c r="T114" i="11"/>
  <c r="X114" i="11" s="1"/>
  <c r="R114" i="11"/>
  <c r="S114" i="11" s="1"/>
  <c r="V114" i="11" s="1"/>
  <c r="T169" i="11"/>
  <c r="X169" i="11" s="1"/>
  <c r="R169" i="11"/>
  <c r="S169" i="11" s="1"/>
  <c r="V169" i="11" s="1"/>
  <c r="R181" i="11"/>
  <c r="S181" i="11" s="1"/>
  <c r="V181" i="11" s="1"/>
  <c r="T181" i="11"/>
  <c r="T186" i="11"/>
  <c r="X186" i="11" s="1"/>
  <c r="R186" i="11"/>
  <c r="S186" i="11" s="1"/>
  <c r="V186" i="11" s="1"/>
  <c r="T14" i="11"/>
  <c r="X14" i="11" s="1"/>
  <c r="R14" i="11"/>
  <c r="S14" i="11" s="1"/>
  <c r="V14" i="11" s="1"/>
  <c r="R151" i="11"/>
  <c r="S151" i="11" s="1"/>
  <c r="V151" i="11" s="1"/>
  <c r="T151" i="11"/>
  <c r="R99" i="11"/>
  <c r="S99" i="11" s="1"/>
  <c r="V99" i="11" s="1"/>
  <c r="T99" i="11"/>
  <c r="T191" i="11"/>
  <c r="X191" i="11" s="1"/>
  <c r="R191" i="11"/>
  <c r="S191" i="11" s="1"/>
  <c r="V191" i="11" s="1"/>
  <c r="P7" i="11"/>
  <c r="AC7" i="11" s="1"/>
  <c r="R115" i="11"/>
  <c r="S115" i="11" s="1"/>
  <c r="V115" i="11" s="1"/>
  <c r="T115" i="11"/>
  <c r="X115" i="11" s="1"/>
  <c r="P183" i="11"/>
  <c r="AC183" i="11" s="1"/>
  <c r="R67" i="11"/>
  <c r="S67" i="11" s="1"/>
  <c r="V67" i="11" s="1"/>
  <c r="T67" i="11"/>
  <c r="T159" i="11"/>
  <c r="X159" i="11" s="1"/>
  <c r="R159" i="11"/>
  <c r="S159" i="11" s="1"/>
  <c r="V159" i="11" s="1"/>
  <c r="R135" i="11"/>
  <c r="S135" i="11" s="1"/>
  <c r="V135" i="11" s="1"/>
  <c r="T135" i="11"/>
  <c r="P10" i="11"/>
  <c r="AC10" i="11" s="1"/>
  <c r="P102" i="11"/>
  <c r="AC102" i="11" s="1"/>
  <c r="P138" i="11"/>
  <c r="AC138" i="11" s="1"/>
  <c r="P203" i="11"/>
  <c r="AC203" i="11" s="1"/>
  <c r="P4" i="11"/>
  <c r="AC4" i="11" s="1"/>
  <c r="P12" i="11"/>
  <c r="AC12" i="11" s="1"/>
  <c r="P28" i="11"/>
  <c r="AC28" i="11" s="1"/>
  <c r="P36" i="11"/>
  <c r="AC36" i="11" s="1"/>
  <c r="P56" i="11"/>
  <c r="AC56" i="11" s="1"/>
  <c r="P68" i="11"/>
  <c r="AC68" i="11" s="1"/>
  <c r="P76" i="11"/>
  <c r="AC76" i="11" s="1"/>
  <c r="P88" i="11"/>
  <c r="AC88" i="11" s="1"/>
  <c r="P104" i="11"/>
  <c r="AC104" i="11" s="1"/>
  <c r="P112" i="11"/>
  <c r="AC112" i="11" s="1"/>
  <c r="P120" i="11"/>
  <c r="AC120" i="11" s="1"/>
  <c r="P128" i="11"/>
  <c r="AC128" i="11" s="1"/>
  <c r="P136" i="11"/>
  <c r="AC136" i="11" s="1"/>
  <c r="P144" i="11"/>
  <c r="AC144" i="11" s="1"/>
  <c r="P152" i="11"/>
  <c r="AC152" i="11" s="1"/>
  <c r="T160" i="11"/>
  <c r="R160" i="11"/>
  <c r="S160" i="11" s="1"/>
  <c r="V160" i="11" s="1"/>
  <c r="P168" i="11"/>
  <c r="AC168" i="11" s="1"/>
  <c r="T176" i="11"/>
  <c r="X176" i="11" s="1"/>
  <c r="R176" i="11"/>
  <c r="S176" i="11" s="1"/>
  <c r="V176" i="11" s="1"/>
  <c r="P188" i="11"/>
  <c r="AC188" i="11" s="1"/>
  <c r="P196" i="11"/>
  <c r="AC196" i="11" s="1"/>
  <c r="P209" i="11"/>
  <c r="AC209" i="11" s="1"/>
  <c r="T18" i="11"/>
  <c r="R18" i="11"/>
  <c r="S18" i="11" s="1"/>
  <c r="V18" i="11" s="1"/>
  <c r="P26" i="11"/>
  <c r="AC26" i="11" s="1"/>
  <c r="P46" i="11"/>
  <c r="AC46" i="11" s="1"/>
  <c r="P110" i="11"/>
  <c r="AC110" i="11" s="1"/>
  <c r="P162" i="11"/>
  <c r="AC162" i="11" s="1"/>
  <c r="P216" i="11"/>
  <c r="AC216" i="11" s="1"/>
  <c r="P17" i="11"/>
  <c r="AC17" i="11" s="1"/>
  <c r="P37" i="11"/>
  <c r="AC37" i="11" s="1"/>
  <c r="P57" i="11"/>
  <c r="AC57" i="11" s="1"/>
  <c r="P65" i="11"/>
  <c r="AC65" i="11" s="1"/>
  <c r="P85" i="11"/>
  <c r="AC85" i="11" s="1"/>
  <c r="P105" i="11"/>
  <c r="AC105" i="11" s="1"/>
  <c r="P113" i="11"/>
  <c r="AC113" i="11" s="1"/>
  <c r="P125" i="11"/>
  <c r="AC125" i="11" s="1"/>
  <c r="P149" i="11"/>
  <c r="AC149" i="11" s="1"/>
  <c r="P157" i="11"/>
  <c r="AC157" i="11" s="1"/>
  <c r="P177" i="11"/>
  <c r="AC177" i="11" s="1"/>
  <c r="P197" i="11"/>
  <c r="AC197" i="11" s="1"/>
  <c r="P50" i="11"/>
  <c r="AC50" i="11" s="1"/>
  <c r="P98" i="11"/>
  <c r="AC98" i="11" s="1"/>
  <c r="P134" i="11"/>
  <c r="AC134" i="11" s="1"/>
  <c r="P150" i="11"/>
  <c r="AC150" i="11" s="1"/>
  <c r="P166" i="11"/>
  <c r="AC166" i="11" s="1"/>
  <c r="P198" i="11"/>
  <c r="AC198" i="11" s="1"/>
  <c r="P206" i="11"/>
  <c r="AC206" i="11" s="1"/>
  <c r="P71" i="11"/>
  <c r="AC71" i="11" s="1"/>
  <c r="P107" i="11"/>
  <c r="AC107" i="11" s="1"/>
  <c r="P139" i="11"/>
  <c r="AC139" i="11" s="1"/>
  <c r="P202" i="11"/>
  <c r="AC202" i="11" s="1"/>
  <c r="P210" i="11"/>
  <c r="AC210" i="11" s="1"/>
  <c r="P19" i="11"/>
  <c r="AC19" i="11" s="1"/>
  <c r="P27" i="11"/>
  <c r="AC27" i="11" s="1"/>
  <c r="P75" i="11"/>
  <c r="AC75" i="11" s="1"/>
  <c r="P87" i="11"/>
  <c r="AC87" i="11" s="1"/>
  <c r="P111" i="11"/>
  <c r="AC111" i="11" s="1"/>
  <c r="P123" i="11"/>
  <c r="AC123" i="11" s="1"/>
  <c r="P131" i="11"/>
  <c r="AC131" i="11" s="1"/>
  <c r="P147" i="11"/>
  <c r="AC147" i="11" s="1"/>
  <c r="P163" i="11"/>
  <c r="AC163" i="11" s="1"/>
  <c r="P199" i="11"/>
  <c r="AC199" i="11" s="1"/>
  <c r="P217" i="11"/>
  <c r="AC217" i="11" s="1"/>
  <c r="P23" i="11"/>
  <c r="AC23" i="11" s="1"/>
  <c r="P79" i="11"/>
  <c r="AC79" i="11" s="1"/>
  <c r="P127" i="11"/>
  <c r="AC127" i="11" s="1"/>
  <c r="P155" i="11"/>
  <c r="AC155" i="11" s="1"/>
  <c r="T218" i="11"/>
  <c r="X218" i="11" s="1"/>
  <c r="Z218" i="11" s="1"/>
  <c r="R218" i="11"/>
  <c r="P70" i="11"/>
  <c r="AC70" i="11" s="1"/>
  <c r="P130" i="11"/>
  <c r="AC130" i="11" s="1"/>
  <c r="P146" i="11"/>
  <c r="AC146" i="11" s="1"/>
  <c r="P207" i="11"/>
  <c r="AC207" i="11" s="1"/>
  <c r="P8" i="11"/>
  <c r="AC8" i="11" s="1"/>
  <c r="P20" i="11"/>
  <c r="AC20" i="11" s="1"/>
  <c r="P32" i="11"/>
  <c r="AC32" i="11" s="1"/>
  <c r="P48" i="11"/>
  <c r="AC48" i="11" s="1"/>
  <c r="P60" i="11"/>
  <c r="AC60" i="11" s="1"/>
  <c r="P72" i="11"/>
  <c r="AC72" i="11" s="1"/>
  <c r="P84" i="11"/>
  <c r="AC84" i="11" s="1"/>
  <c r="P92" i="11"/>
  <c r="AC92" i="11" s="1"/>
  <c r="P108" i="11"/>
  <c r="AC108" i="11" s="1"/>
  <c r="P116" i="11"/>
  <c r="AC116" i="11" s="1"/>
  <c r="P124" i="11"/>
  <c r="AC124" i="11" s="1"/>
  <c r="P132" i="11"/>
  <c r="AC132" i="11" s="1"/>
  <c r="P140" i="11"/>
  <c r="AC140" i="11" s="1"/>
  <c r="R148" i="11"/>
  <c r="S148" i="11" s="1"/>
  <c r="V148" i="11" s="1"/>
  <c r="T148" i="11"/>
  <c r="X148" i="11" s="1"/>
  <c r="P156" i="11"/>
  <c r="AC156" i="11" s="1"/>
  <c r="P164" i="11"/>
  <c r="AC164" i="11" s="1"/>
  <c r="P172" i="11"/>
  <c r="AC172" i="11" s="1"/>
  <c r="P180" i="11"/>
  <c r="AC180" i="11" s="1"/>
  <c r="P192" i="11"/>
  <c r="AC192" i="11" s="1"/>
  <c r="R200" i="11"/>
  <c r="S200" i="11" s="1"/>
  <c r="V200" i="11" s="1"/>
  <c r="T200" i="11"/>
  <c r="P213" i="11"/>
  <c r="AC213" i="11" s="1"/>
  <c r="P6" i="11"/>
  <c r="AC6" i="11" s="1"/>
  <c r="P22" i="11"/>
  <c r="AC22" i="11" s="1"/>
  <c r="P30" i="11"/>
  <c r="AC30" i="11" s="1"/>
  <c r="P54" i="11"/>
  <c r="AC54" i="11" s="1"/>
  <c r="P122" i="11"/>
  <c r="AC122" i="11" s="1"/>
  <c r="P178" i="11"/>
  <c r="AC178" i="11" s="1"/>
  <c r="P13" i="11"/>
  <c r="AC13" i="11" s="1"/>
  <c r="P21" i="11"/>
  <c r="AC21" i="11" s="1"/>
  <c r="P49" i="11"/>
  <c r="AC49" i="11" s="1"/>
  <c r="P61" i="11"/>
  <c r="AC61" i="11" s="1"/>
  <c r="P81" i="11"/>
  <c r="AC81" i="11" s="1"/>
  <c r="P101" i="11"/>
  <c r="AC101" i="11" s="1"/>
  <c r="P109" i="11"/>
  <c r="AC109" i="11" s="1"/>
  <c r="P121" i="11"/>
  <c r="AC121" i="11" s="1"/>
  <c r="P141" i="11"/>
  <c r="AC141" i="11" s="1"/>
  <c r="P153" i="11"/>
  <c r="AC153" i="11" s="1"/>
  <c r="P173" i="11"/>
  <c r="AC173" i="11" s="1"/>
  <c r="P185" i="11"/>
  <c r="AC185" i="11" s="1"/>
  <c r="P34" i="11"/>
  <c r="AC34" i="11" s="1"/>
  <c r="P66" i="11"/>
  <c r="AC66" i="11" s="1"/>
  <c r="P106" i="11"/>
  <c r="AC106" i="11" s="1"/>
  <c r="P142" i="11"/>
  <c r="AC142" i="11" s="1"/>
  <c r="P158" i="11"/>
  <c r="AC158" i="11" s="1"/>
  <c r="P182" i="11"/>
  <c r="AC182" i="11" s="1"/>
  <c r="U205" i="11"/>
  <c r="W205" i="11" s="1"/>
  <c r="R41" i="11" l="1"/>
  <c r="S41" i="11" s="1"/>
  <c r="V41" i="11" s="1"/>
  <c r="T41" i="11"/>
  <c r="Q158" i="11"/>
  <c r="Q34" i="11"/>
  <c r="T34" i="11" s="1"/>
  <c r="X34" i="11" s="1"/>
  <c r="Q141" i="11"/>
  <c r="Q81" i="11"/>
  <c r="Q13" i="11"/>
  <c r="Q30" i="11"/>
  <c r="T30" i="11" s="1"/>
  <c r="X30" i="11" s="1"/>
  <c r="U200" i="11"/>
  <c r="W200" i="11" s="1"/>
  <c r="X200" i="11"/>
  <c r="Q172" i="11"/>
  <c r="Q116" i="11"/>
  <c r="R116" i="11" s="1"/>
  <c r="S116" i="11" s="1"/>
  <c r="V116" i="11" s="1"/>
  <c r="Q72" i="11"/>
  <c r="Q20" i="11"/>
  <c r="Q130" i="11"/>
  <c r="Q155" i="11"/>
  <c r="R155" i="11" s="1"/>
  <c r="S155" i="11" s="1"/>
  <c r="V155" i="11" s="1"/>
  <c r="Q217" i="11"/>
  <c r="Q131" i="11"/>
  <c r="Q75" i="11"/>
  <c r="Q202" i="11"/>
  <c r="T202" i="11" s="1"/>
  <c r="X202" i="11" s="1"/>
  <c r="Q206" i="11"/>
  <c r="Q150" i="11"/>
  <c r="Q197" i="11"/>
  <c r="Q125" i="11"/>
  <c r="T125" i="11" s="1"/>
  <c r="X125" i="11" s="1"/>
  <c r="Q65" i="11"/>
  <c r="Q216" i="11"/>
  <c r="Q26" i="11"/>
  <c r="Q196" i="11"/>
  <c r="T196" i="11" s="1"/>
  <c r="X196" i="11" s="1"/>
  <c r="Q168" i="11"/>
  <c r="Q144" i="11"/>
  <c r="Q112" i="11"/>
  <c r="Q68" i="11"/>
  <c r="R68" i="11" s="1"/>
  <c r="S68" i="11" s="1"/>
  <c r="V68" i="11" s="1"/>
  <c r="Q12" i="11"/>
  <c r="Q102" i="11"/>
  <c r="Q183" i="11"/>
  <c r="U151" i="11"/>
  <c r="W151" i="11" s="1"/>
  <c r="Y151" i="11" s="1"/>
  <c r="X151" i="11"/>
  <c r="U80" i="11"/>
  <c r="W80" i="11" s="1"/>
  <c r="X80" i="11"/>
  <c r="U55" i="11"/>
  <c r="W55" i="11" s="1"/>
  <c r="Y55" i="11" s="1"/>
  <c r="X55" i="11"/>
  <c r="U39" i="11"/>
  <c r="W39" i="11" s="1"/>
  <c r="X39" i="11"/>
  <c r="U15" i="11"/>
  <c r="W15" i="11" s="1"/>
  <c r="Y15" i="11" s="1"/>
  <c r="X15" i="11"/>
  <c r="U103" i="11"/>
  <c r="W103" i="11" s="1"/>
  <c r="X103" i="11"/>
  <c r="U63" i="11"/>
  <c r="W63" i="11" s="1"/>
  <c r="Y63" i="11" s="1"/>
  <c r="X63" i="11"/>
  <c r="U143" i="11"/>
  <c r="W143" i="11" s="1"/>
  <c r="X143" i="11"/>
  <c r="U95" i="11"/>
  <c r="W95" i="11" s="1"/>
  <c r="Y95" i="11" s="1"/>
  <c r="X95" i="11"/>
  <c r="Y205" i="11"/>
  <c r="Z205" i="11" s="1"/>
  <c r="Q182" i="11"/>
  <c r="Q66" i="11"/>
  <c r="T66" i="11" s="1"/>
  <c r="X66" i="11" s="1"/>
  <c r="Q153" i="11"/>
  <c r="Q101" i="11"/>
  <c r="Q21" i="11"/>
  <c r="Q54" i="11"/>
  <c r="T54" i="11" s="1"/>
  <c r="X54" i="11" s="1"/>
  <c r="Q213" i="11"/>
  <c r="Q180" i="11"/>
  <c r="Q124" i="11"/>
  <c r="Q84" i="11"/>
  <c r="R84" i="11" s="1"/>
  <c r="S84" i="11" s="1"/>
  <c r="V84" i="11" s="1"/>
  <c r="Q32" i="11"/>
  <c r="Q146" i="11"/>
  <c r="Q23" i="11"/>
  <c r="Q147" i="11"/>
  <c r="R147" i="11" s="1"/>
  <c r="S147" i="11" s="1"/>
  <c r="V147" i="11" s="1"/>
  <c r="Q87" i="11"/>
  <c r="Q210" i="11"/>
  <c r="Q71" i="11"/>
  <c r="Q166" i="11"/>
  <c r="T166" i="11" s="1"/>
  <c r="Q50" i="11"/>
  <c r="Q149" i="11"/>
  <c r="Q85" i="11"/>
  <c r="Q17" i="11"/>
  <c r="T17" i="11" s="1"/>
  <c r="Q46" i="11"/>
  <c r="Q209" i="11"/>
  <c r="Q152" i="11"/>
  <c r="Q120" i="11"/>
  <c r="T120" i="11" s="1"/>
  <c r="Q76" i="11"/>
  <c r="Q28" i="11"/>
  <c r="Q138" i="11"/>
  <c r="Q7" i="11"/>
  <c r="T7" i="11" s="1"/>
  <c r="Q106" i="11"/>
  <c r="Q173" i="11"/>
  <c r="Q109" i="11"/>
  <c r="Q49" i="11"/>
  <c r="R49" i="11" s="1"/>
  <c r="S49" i="11" s="1"/>
  <c r="V49" i="11" s="1"/>
  <c r="Q122" i="11"/>
  <c r="Q6" i="11"/>
  <c r="Q192" i="11"/>
  <c r="Q156" i="11"/>
  <c r="T156" i="11" s="1"/>
  <c r="Q132" i="11"/>
  <c r="Q92" i="11"/>
  <c r="Q48" i="11"/>
  <c r="Q207" i="11"/>
  <c r="T207" i="11" s="1"/>
  <c r="Q79" i="11"/>
  <c r="Q163" i="11"/>
  <c r="Q111" i="11"/>
  <c r="Q19" i="11"/>
  <c r="R19" i="11" s="1"/>
  <c r="S19" i="11" s="1"/>
  <c r="V19" i="11" s="1"/>
  <c r="Q107" i="11"/>
  <c r="Q198" i="11"/>
  <c r="Q98" i="11"/>
  <c r="Q157" i="11"/>
  <c r="R157" i="11" s="1"/>
  <c r="S157" i="11" s="1"/>
  <c r="V157" i="11" s="1"/>
  <c r="Q105" i="11"/>
  <c r="Q37" i="11"/>
  <c r="Q110" i="11"/>
  <c r="U18" i="11"/>
  <c r="W18" i="11" s="1"/>
  <c r="Y18" i="11" s="1"/>
  <c r="X18" i="11"/>
  <c r="U160" i="11"/>
  <c r="W160" i="11" s="1"/>
  <c r="X160" i="11"/>
  <c r="Q128" i="11"/>
  <c r="T128" i="11" s="1"/>
  <c r="Q88" i="11"/>
  <c r="Q36" i="11"/>
  <c r="Q203" i="11"/>
  <c r="U135" i="11"/>
  <c r="W135" i="11" s="1"/>
  <c r="Y135" i="11" s="1"/>
  <c r="X135" i="11"/>
  <c r="U67" i="11"/>
  <c r="W67" i="11" s="1"/>
  <c r="Y67" i="11" s="1"/>
  <c r="X67" i="11"/>
  <c r="U99" i="11"/>
  <c r="W99" i="11" s="1"/>
  <c r="Y99" i="11" s="1"/>
  <c r="X99" i="11"/>
  <c r="U181" i="11"/>
  <c r="W181" i="11" s="1"/>
  <c r="Y181" i="11" s="1"/>
  <c r="X181" i="11"/>
  <c r="U165" i="11"/>
  <c r="W165" i="11" s="1"/>
  <c r="Y165" i="11" s="1"/>
  <c r="X165" i="11"/>
  <c r="U184" i="11"/>
  <c r="W184" i="11" s="1"/>
  <c r="Y184" i="11" s="1"/>
  <c r="X184" i="11"/>
  <c r="U96" i="11"/>
  <c r="W96" i="11" s="1"/>
  <c r="Y96" i="11" s="1"/>
  <c r="X96" i="11"/>
  <c r="U64" i="11"/>
  <c r="W64" i="11" s="1"/>
  <c r="Y64" i="11" s="1"/>
  <c r="X64" i="11"/>
  <c r="U91" i="11"/>
  <c r="W91" i="11" s="1"/>
  <c r="Y91" i="11" s="1"/>
  <c r="X91" i="11"/>
  <c r="U83" i="11"/>
  <c r="W83" i="11" s="1"/>
  <c r="Y83" i="11" s="1"/>
  <c r="X83" i="11"/>
  <c r="U47" i="11"/>
  <c r="W47" i="11" s="1"/>
  <c r="Y47" i="11" s="1"/>
  <c r="X47" i="11"/>
  <c r="U31" i="11"/>
  <c r="W31" i="11" s="1"/>
  <c r="Y31" i="11" s="1"/>
  <c r="X31" i="11"/>
  <c r="U3" i="11"/>
  <c r="W3" i="11" s="1"/>
  <c r="Y3" i="11" s="1"/>
  <c r="X3" i="11"/>
  <c r="U100" i="11"/>
  <c r="W100" i="11" s="1"/>
  <c r="Y100" i="11" s="1"/>
  <c r="X100" i="11"/>
  <c r="Q142" i="11"/>
  <c r="T142" i="11" s="1"/>
  <c r="Q185" i="11"/>
  <c r="Q121" i="11"/>
  <c r="Q61" i="11"/>
  <c r="Q178" i="11"/>
  <c r="T178" i="11" s="1"/>
  <c r="Q22" i="11"/>
  <c r="Q164" i="11"/>
  <c r="Q140" i="11"/>
  <c r="Q108" i="11"/>
  <c r="R108" i="11" s="1"/>
  <c r="S108" i="11" s="1"/>
  <c r="V108" i="11" s="1"/>
  <c r="Q60" i="11"/>
  <c r="Q8" i="11"/>
  <c r="Q70" i="11"/>
  <c r="Q127" i="11"/>
  <c r="R127" i="11" s="1"/>
  <c r="S127" i="11" s="1"/>
  <c r="V127" i="11" s="1"/>
  <c r="Q199" i="11"/>
  <c r="Q123" i="11"/>
  <c r="Q27" i="11"/>
  <c r="Q139" i="11"/>
  <c r="R139" i="11" s="1"/>
  <c r="S139" i="11" s="1"/>
  <c r="V139" i="11" s="1"/>
  <c r="Q134" i="11"/>
  <c r="Q177" i="11"/>
  <c r="Q113" i="11"/>
  <c r="Q57" i="11"/>
  <c r="T57" i="11" s="1"/>
  <c r="Q162" i="11"/>
  <c r="Q188" i="11"/>
  <c r="Q136" i="11"/>
  <c r="Q104" i="11"/>
  <c r="R104" i="11" s="1"/>
  <c r="S104" i="11" s="1"/>
  <c r="V104" i="11" s="1"/>
  <c r="Q56" i="11"/>
  <c r="Q4" i="11"/>
  <c r="Q10" i="11"/>
  <c r="Y200" i="11"/>
  <c r="Z200" i="11" s="1"/>
  <c r="Y160" i="11"/>
  <c r="Z160" i="11" s="1"/>
  <c r="Y80" i="11"/>
  <c r="Z80" i="11" s="1"/>
  <c r="Y39" i="11"/>
  <c r="Z39" i="11" s="1"/>
  <c r="Y103" i="11"/>
  <c r="Z103" i="11" s="1"/>
  <c r="Y143" i="11"/>
  <c r="Z143" i="11" s="1"/>
  <c r="U119" i="11"/>
  <c r="W119" i="11" s="1"/>
  <c r="Y119" i="11" s="1"/>
  <c r="X119" i="11"/>
  <c r="T106" i="11"/>
  <c r="X106" i="11" s="1"/>
  <c r="R106" i="11"/>
  <c r="S106" i="11" s="1"/>
  <c r="V106" i="11" s="1"/>
  <c r="T173" i="11"/>
  <c r="X173" i="11" s="1"/>
  <c r="R173" i="11"/>
  <c r="S173" i="11" s="1"/>
  <c r="V173" i="11" s="1"/>
  <c r="T109" i="11"/>
  <c r="X109" i="11" s="1"/>
  <c r="R109" i="11"/>
  <c r="S109" i="11" s="1"/>
  <c r="V109" i="11" s="1"/>
  <c r="T49" i="11"/>
  <c r="X49" i="11" s="1"/>
  <c r="T122" i="11"/>
  <c r="X122" i="11" s="1"/>
  <c r="R122" i="11"/>
  <c r="S122" i="11" s="1"/>
  <c r="V122" i="11" s="1"/>
  <c r="T6" i="11"/>
  <c r="X6" i="11" s="1"/>
  <c r="R6" i="11"/>
  <c r="S6" i="11" s="1"/>
  <c r="V6" i="11" s="1"/>
  <c r="T192" i="11"/>
  <c r="X192" i="11" s="1"/>
  <c r="R192" i="11"/>
  <c r="S192" i="11" s="1"/>
  <c r="V192" i="11" s="1"/>
  <c r="R156" i="11"/>
  <c r="S156" i="11" s="1"/>
  <c r="V156" i="11" s="1"/>
  <c r="R132" i="11"/>
  <c r="S132" i="11" s="1"/>
  <c r="V132" i="11" s="1"/>
  <c r="T132" i="11"/>
  <c r="R92" i="11"/>
  <c r="S92" i="11" s="1"/>
  <c r="V92" i="11" s="1"/>
  <c r="T92" i="11"/>
  <c r="T48" i="11"/>
  <c r="X48" i="11" s="1"/>
  <c r="R48" i="11"/>
  <c r="S48" i="11" s="1"/>
  <c r="V48" i="11" s="1"/>
  <c r="R207" i="11"/>
  <c r="S207" i="11" s="1"/>
  <c r="V207" i="11" s="1"/>
  <c r="R79" i="11"/>
  <c r="S79" i="11" s="1"/>
  <c r="V79" i="11" s="1"/>
  <c r="T79" i="11"/>
  <c r="T163" i="11"/>
  <c r="X163" i="11" s="1"/>
  <c r="R163" i="11"/>
  <c r="S163" i="11" s="1"/>
  <c r="V163" i="11" s="1"/>
  <c r="R111" i="11"/>
  <c r="S111" i="11" s="1"/>
  <c r="V111" i="11" s="1"/>
  <c r="T111" i="11"/>
  <c r="T19" i="11"/>
  <c r="X19" i="11" s="1"/>
  <c r="R107" i="11"/>
  <c r="S107" i="11" s="1"/>
  <c r="V107" i="11" s="1"/>
  <c r="T107" i="11"/>
  <c r="T198" i="11"/>
  <c r="X198" i="11" s="1"/>
  <c r="R198" i="11"/>
  <c r="S198" i="11" s="1"/>
  <c r="V198" i="11" s="1"/>
  <c r="T98" i="11"/>
  <c r="X98" i="11" s="1"/>
  <c r="R98" i="11"/>
  <c r="S98" i="11" s="1"/>
  <c r="V98" i="11" s="1"/>
  <c r="T157" i="11"/>
  <c r="X157" i="11" s="1"/>
  <c r="T105" i="11"/>
  <c r="X105" i="11" s="1"/>
  <c r="R105" i="11"/>
  <c r="S105" i="11" s="1"/>
  <c r="V105" i="11" s="1"/>
  <c r="T37" i="11"/>
  <c r="X37" i="11" s="1"/>
  <c r="R37" i="11"/>
  <c r="S37" i="11" s="1"/>
  <c r="V37" i="11" s="1"/>
  <c r="T110" i="11"/>
  <c r="X110" i="11" s="1"/>
  <c r="R110" i="11"/>
  <c r="S110" i="11" s="1"/>
  <c r="V110" i="11" s="1"/>
  <c r="R128" i="11"/>
  <c r="S128" i="11" s="1"/>
  <c r="V128" i="11" s="1"/>
  <c r="R88" i="11"/>
  <c r="S88" i="11" s="1"/>
  <c r="V88" i="11" s="1"/>
  <c r="T88" i="11"/>
  <c r="T36" i="11"/>
  <c r="X36" i="11" s="1"/>
  <c r="R36" i="11"/>
  <c r="S36" i="11" s="1"/>
  <c r="V36" i="11" s="1"/>
  <c r="T203" i="11"/>
  <c r="X203" i="11" s="1"/>
  <c r="R203" i="11"/>
  <c r="S203" i="11" s="1"/>
  <c r="V203" i="11" s="1"/>
  <c r="T182" i="11"/>
  <c r="X182" i="11" s="1"/>
  <c r="R182" i="11"/>
  <c r="S182" i="11" s="1"/>
  <c r="V182" i="11" s="1"/>
  <c r="T153" i="11"/>
  <c r="X153" i="11" s="1"/>
  <c r="R153" i="11"/>
  <c r="S153" i="11" s="1"/>
  <c r="V153" i="11" s="1"/>
  <c r="T101" i="11"/>
  <c r="X101" i="11" s="1"/>
  <c r="R101" i="11"/>
  <c r="S101" i="11" s="1"/>
  <c r="V101" i="11" s="1"/>
  <c r="T21" i="11"/>
  <c r="X21" i="11" s="1"/>
  <c r="R21" i="11"/>
  <c r="S21" i="11" s="1"/>
  <c r="V21" i="11" s="1"/>
  <c r="T213" i="11"/>
  <c r="X213" i="11" s="1"/>
  <c r="R213" i="11"/>
  <c r="S213" i="11" s="1"/>
  <c r="V213" i="11" s="1"/>
  <c r="T180" i="11"/>
  <c r="X180" i="11" s="1"/>
  <c r="R180" i="11"/>
  <c r="S180" i="11" s="1"/>
  <c r="V180" i="11" s="1"/>
  <c r="U148" i="11"/>
  <c r="W148" i="11" s="1"/>
  <c r="Y148" i="11" s="1"/>
  <c r="Z148" i="11" s="1"/>
  <c r="R124" i="11"/>
  <c r="S124" i="11" s="1"/>
  <c r="V124" i="11" s="1"/>
  <c r="T124" i="11"/>
  <c r="X124" i="11" s="1"/>
  <c r="T84" i="11"/>
  <c r="X84" i="11" s="1"/>
  <c r="T32" i="11"/>
  <c r="R32" i="11"/>
  <c r="S32" i="11" s="1"/>
  <c r="V32" i="11" s="1"/>
  <c r="T146" i="11"/>
  <c r="R146" i="11"/>
  <c r="S146" i="11" s="1"/>
  <c r="V146" i="11" s="1"/>
  <c r="R23" i="11"/>
  <c r="S23" i="11" s="1"/>
  <c r="V23" i="11" s="1"/>
  <c r="T23" i="11"/>
  <c r="X23" i="11" s="1"/>
  <c r="T147" i="11"/>
  <c r="X147" i="11" s="1"/>
  <c r="R87" i="11"/>
  <c r="S87" i="11" s="1"/>
  <c r="V87" i="11" s="1"/>
  <c r="T87" i="11"/>
  <c r="X87" i="11" s="1"/>
  <c r="T210" i="11"/>
  <c r="R210" i="11"/>
  <c r="S210" i="11" s="1"/>
  <c r="V210" i="11" s="1"/>
  <c r="T71" i="11"/>
  <c r="R71" i="11"/>
  <c r="S71" i="11" s="1"/>
  <c r="V71" i="11" s="1"/>
  <c r="R166" i="11"/>
  <c r="S166" i="11" s="1"/>
  <c r="V166" i="11" s="1"/>
  <c r="T50" i="11"/>
  <c r="R50" i="11"/>
  <c r="S50" i="11" s="1"/>
  <c r="V50" i="11" s="1"/>
  <c r="T149" i="11"/>
  <c r="R149" i="11"/>
  <c r="S149" i="11" s="1"/>
  <c r="V149" i="11" s="1"/>
  <c r="T85" i="11"/>
  <c r="R85" i="11"/>
  <c r="S85" i="11" s="1"/>
  <c r="V85" i="11" s="1"/>
  <c r="R17" i="11"/>
  <c r="S17" i="11" s="1"/>
  <c r="V17" i="11" s="1"/>
  <c r="T46" i="11"/>
  <c r="R46" i="11"/>
  <c r="S46" i="11" s="1"/>
  <c r="V46" i="11" s="1"/>
  <c r="T209" i="11"/>
  <c r="R209" i="11"/>
  <c r="S209" i="11" s="1"/>
  <c r="V209" i="11" s="1"/>
  <c r="U176" i="11"/>
  <c r="W176" i="11" s="1"/>
  <c r="Y176" i="11" s="1"/>
  <c r="Z176" i="11" s="1"/>
  <c r="R152" i="11"/>
  <c r="S152" i="11" s="1"/>
  <c r="V152" i="11" s="1"/>
  <c r="T152" i="11"/>
  <c r="R120" i="11"/>
  <c r="S120" i="11" s="1"/>
  <c r="V120" i="11" s="1"/>
  <c r="T76" i="11"/>
  <c r="X76" i="11" s="1"/>
  <c r="R76" i="11"/>
  <c r="S76" i="11" s="1"/>
  <c r="V76" i="11" s="1"/>
  <c r="T28" i="11"/>
  <c r="X28" i="11" s="1"/>
  <c r="R28" i="11"/>
  <c r="S28" i="11" s="1"/>
  <c r="V28" i="11" s="1"/>
  <c r="T138" i="11"/>
  <c r="X138" i="11" s="1"/>
  <c r="R138" i="11"/>
  <c r="S138" i="11" s="1"/>
  <c r="V138" i="11" s="1"/>
  <c r="R7" i="11"/>
  <c r="S7" i="11" s="1"/>
  <c r="V7" i="11" s="1"/>
  <c r="U14" i="11"/>
  <c r="W14" i="11" s="1"/>
  <c r="Y14" i="11" s="1"/>
  <c r="Z14" i="11" s="1"/>
  <c r="U114" i="11"/>
  <c r="W114" i="11" s="1"/>
  <c r="Y114" i="11" s="1"/>
  <c r="Z114" i="11" s="1"/>
  <c r="U73" i="11"/>
  <c r="W73" i="11" s="1"/>
  <c r="Y73" i="11" s="1"/>
  <c r="Z73" i="11" s="1"/>
  <c r="U171" i="11"/>
  <c r="W171" i="11" s="1"/>
  <c r="Y171" i="11" s="1"/>
  <c r="Z171" i="11" s="1"/>
  <c r="U38" i="11"/>
  <c r="W38" i="11" s="1"/>
  <c r="Y38" i="11" s="1"/>
  <c r="Z38" i="11" s="1"/>
  <c r="U44" i="11"/>
  <c r="W44" i="11" s="1"/>
  <c r="Y44" i="11" s="1"/>
  <c r="Z44" i="11" s="1"/>
  <c r="U58" i="11"/>
  <c r="W58" i="11" s="1"/>
  <c r="Y58" i="11" s="1"/>
  <c r="Z58" i="11" s="1"/>
  <c r="U195" i="11"/>
  <c r="W195" i="11" s="1"/>
  <c r="Y195" i="11" s="1"/>
  <c r="Z195" i="11" s="1"/>
  <c r="U45" i="11"/>
  <c r="W45" i="11" s="1"/>
  <c r="Y45" i="11" s="1"/>
  <c r="Z45" i="11" s="1"/>
  <c r="U74" i="11"/>
  <c r="W74" i="11" s="1"/>
  <c r="Y74" i="11" s="1"/>
  <c r="Z74" i="11" s="1"/>
  <c r="U129" i="11"/>
  <c r="W129" i="11" s="1"/>
  <c r="Y129" i="11" s="1"/>
  <c r="Z129" i="11" s="1"/>
  <c r="U69" i="11"/>
  <c r="W69" i="11" s="1"/>
  <c r="Y69" i="11" s="1"/>
  <c r="Z69" i="11" s="1"/>
  <c r="U167" i="11"/>
  <c r="W167" i="11" s="1"/>
  <c r="Y167" i="11" s="1"/>
  <c r="Z167" i="11" s="1"/>
  <c r="U215" i="11"/>
  <c r="W215" i="11" s="1"/>
  <c r="Y215" i="11" s="1"/>
  <c r="Z215" i="11" s="1"/>
  <c r="U90" i="11"/>
  <c r="W90" i="11" s="1"/>
  <c r="Y90" i="11" s="1"/>
  <c r="Z90" i="11" s="1"/>
  <c r="U82" i="11"/>
  <c r="W82" i="11" s="1"/>
  <c r="Y82" i="11" s="1"/>
  <c r="Z82" i="11" s="1"/>
  <c r="U93" i="11"/>
  <c r="W93" i="11" s="1"/>
  <c r="Y93" i="11" s="1"/>
  <c r="Z93" i="11" s="1"/>
  <c r="U137" i="11"/>
  <c r="W137" i="11" s="1"/>
  <c r="Y137" i="11" s="1"/>
  <c r="Z137" i="11" s="1"/>
  <c r="U62" i="11"/>
  <c r="W62" i="11" s="1"/>
  <c r="Y62" i="11" s="1"/>
  <c r="Z62" i="11" s="1"/>
  <c r="U11" i="11"/>
  <c r="W11" i="11" s="1"/>
  <c r="Y11" i="11" s="1"/>
  <c r="Z11" i="11" s="1"/>
  <c r="U189" i="11"/>
  <c r="W189" i="11" s="1"/>
  <c r="Y189" i="11" s="1"/>
  <c r="Z189" i="11" s="1"/>
  <c r="U194" i="11"/>
  <c r="W194" i="11" s="1"/>
  <c r="Y194" i="11" s="1"/>
  <c r="Z194" i="11" s="1"/>
  <c r="U145" i="11"/>
  <c r="W145" i="11" s="1"/>
  <c r="Y145" i="11" s="1"/>
  <c r="Z145" i="11" s="1"/>
  <c r="U29" i="11"/>
  <c r="W29" i="11" s="1"/>
  <c r="Y29" i="11" s="1"/>
  <c r="Z29" i="11" s="1"/>
  <c r="U86" i="11"/>
  <c r="W86" i="11" s="1"/>
  <c r="Y86" i="11" s="1"/>
  <c r="Z86" i="11" s="1"/>
  <c r="U16" i="11"/>
  <c r="W16" i="11" s="1"/>
  <c r="Y16" i="11" s="1"/>
  <c r="Z16" i="11" s="1"/>
  <c r="U190" i="11"/>
  <c r="W190" i="11" s="1"/>
  <c r="Y190" i="11" s="1"/>
  <c r="Z190" i="11" s="1"/>
  <c r="U77" i="11"/>
  <c r="W77" i="11" s="1"/>
  <c r="Y77" i="11" s="1"/>
  <c r="Z77" i="11" s="1"/>
  <c r="U211" i="11"/>
  <c r="W211" i="11" s="1"/>
  <c r="Y211" i="11" s="1"/>
  <c r="Z211" i="11" s="1"/>
  <c r="U35" i="11"/>
  <c r="W35" i="11" s="1"/>
  <c r="Y35" i="11" s="1"/>
  <c r="Z35" i="11" s="1"/>
  <c r="T158" i="11"/>
  <c r="X158" i="11" s="1"/>
  <c r="R158" i="11"/>
  <c r="S158" i="11" s="1"/>
  <c r="V158" i="11" s="1"/>
  <c r="T141" i="11"/>
  <c r="X141" i="11" s="1"/>
  <c r="R141" i="11"/>
  <c r="S141" i="11" s="1"/>
  <c r="V141" i="11" s="1"/>
  <c r="T81" i="11"/>
  <c r="X81" i="11" s="1"/>
  <c r="R81" i="11"/>
  <c r="S81" i="11" s="1"/>
  <c r="V81" i="11" s="1"/>
  <c r="T13" i="11"/>
  <c r="X13" i="11" s="1"/>
  <c r="R13" i="11"/>
  <c r="S13" i="11" s="1"/>
  <c r="V13" i="11" s="1"/>
  <c r="T172" i="11"/>
  <c r="X172" i="11" s="1"/>
  <c r="R172" i="11"/>
  <c r="S172" i="11" s="1"/>
  <c r="V172" i="11" s="1"/>
  <c r="T72" i="11"/>
  <c r="X72" i="11" s="1"/>
  <c r="R72" i="11"/>
  <c r="S72" i="11" s="1"/>
  <c r="V72" i="11" s="1"/>
  <c r="T20" i="11"/>
  <c r="X20" i="11" s="1"/>
  <c r="R20" i="11"/>
  <c r="S20" i="11" s="1"/>
  <c r="V20" i="11" s="1"/>
  <c r="T130" i="11"/>
  <c r="X130" i="11" s="1"/>
  <c r="R130" i="11"/>
  <c r="S130" i="11" s="1"/>
  <c r="V130" i="11" s="1"/>
  <c r="T217" i="11"/>
  <c r="X217" i="11" s="1"/>
  <c r="R217" i="11"/>
  <c r="S217" i="11" s="1"/>
  <c r="V217" i="11" s="1"/>
  <c r="R131" i="11"/>
  <c r="S131" i="11" s="1"/>
  <c r="V131" i="11" s="1"/>
  <c r="T131" i="11"/>
  <c r="R75" i="11"/>
  <c r="S75" i="11" s="1"/>
  <c r="V75" i="11" s="1"/>
  <c r="T75" i="11"/>
  <c r="T206" i="11"/>
  <c r="X206" i="11" s="1"/>
  <c r="R206" i="11"/>
  <c r="S206" i="11" s="1"/>
  <c r="V206" i="11" s="1"/>
  <c r="T150" i="11"/>
  <c r="X150" i="11" s="1"/>
  <c r="R150" i="11"/>
  <c r="S150" i="11" s="1"/>
  <c r="V150" i="11" s="1"/>
  <c r="R197" i="11"/>
  <c r="S197" i="11" s="1"/>
  <c r="V197" i="11" s="1"/>
  <c r="T197" i="11"/>
  <c r="T65" i="11"/>
  <c r="X65" i="11" s="1"/>
  <c r="R65" i="11"/>
  <c r="S65" i="11" s="1"/>
  <c r="V65" i="11" s="1"/>
  <c r="T216" i="11"/>
  <c r="X216" i="11" s="1"/>
  <c r="R216" i="11"/>
  <c r="S216" i="11" s="1"/>
  <c r="V216" i="11" s="1"/>
  <c r="T26" i="11"/>
  <c r="X26" i="11" s="1"/>
  <c r="R26" i="11"/>
  <c r="S26" i="11" s="1"/>
  <c r="V26" i="11" s="1"/>
  <c r="R168" i="11"/>
  <c r="S168" i="11" s="1"/>
  <c r="V168" i="11" s="1"/>
  <c r="T168" i="11"/>
  <c r="R144" i="11"/>
  <c r="S144" i="11" s="1"/>
  <c r="V144" i="11" s="1"/>
  <c r="T144" i="11"/>
  <c r="R112" i="11"/>
  <c r="S112" i="11" s="1"/>
  <c r="V112" i="11" s="1"/>
  <c r="T112" i="11"/>
  <c r="T12" i="11"/>
  <c r="X12" i="11" s="1"/>
  <c r="R12" i="11"/>
  <c r="S12" i="11" s="1"/>
  <c r="V12" i="11" s="1"/>
  <c r="T102" i="11"/>
  <c r="X102" i="11" s="1"/>
  <c r="R102" i="11"/>
  <c r="S102" i="11" s="1"/>
  <c r="V102" i="11" s="1"/>
  <c r="T183" i="11"/>
  <c r="X183" i="11" s="1"/>
  <c r="R183" i="11"/>
  <c r="S183" i="11" s="1"/>
  <c r="V183" i="11" s="1"/>
  <c r="U201" i="11"/>
  <c r="W201" i="11" s="1"/>
  <c r="Y201" i="11" s="1"/>
  <c r="Z201" i="11" s="1"/>
  <c r="R142" i="11"/>
  <c r="S142" i="11" s="1"/>
  <c r="V142" i="11" s="1"/>
  <c r="T185" i="11"/>
  <c r="R185" i="11"/>
  <c r="S185" i="11" s="1"/>
  <c r="V185" i="11" s="1"/>
  <c r="T121" i="11"/>
  <c r="R121" i="11"/>
  <c r="S121" i="11" s="1"/>
  <c r="V121" i="11" s="1"/>
  <c r="T61" i="11"/>
  <c r="R61" i="11"/>
  <c r="S61" i="11" s="1"/>
  <c r="V61" i="11" s="1"/>
  <c r="R178" i="11"/>
  <c r="S178" i="11" s="1"/>
  <c r="V178" i="11" s="1"/>
  <c r="T22" i="11"/>
  <c r="R22" i="11"/>
  <c r="S22" i="11" s="1"/>
  <c r="V22" i="11" s="1"/>
  <c r="T164" i="11"/>
  <c r="R164" i="11"/>
  <c r="S164" i="11" s="1"/>
  <c r="V164" i="11" s="1"/>
  <c r="R140" i="11"/>
  <c r="S140" i="11" s="1"/>
  <c r="V140" i="11" s="1"/>
  <c r="T140" i="11"/>
  <c r="X140" i="11" s="1"/>
  <c r="T108" i="11"/>
  <c r="X108" i="11" s="1"/>
  <c r="T60" i="11"/>
  <c r="R60" i="11"/>
  <c r="S60" i="11" s="1"/>
  <c r="V60" i="11" s="1"/>
  <c r="T8" i="11"/>
  <c r="R8" i="11"/>
  <c r="S8" i="11" s="1"/>
  <c r="V8" i="11" s="1"/>
  <c r="T70" i="11"/>
  <c r="R70" i="11"/>
  <c r="S70" i="11" s="1"/>
  <c r="V70" i="11" s="1"/>
  <c r="T127" i="11"/>
  <c r="X127" i="11" s="1"/>
  <c r="T199" i="11"/>
  <c r="R199" i="11"/>
  <c r="S199" i="11" s="1"/>
  <c r="V199" i="11" s="1"/>
  <c r="R123" i="11"/>
  <c r="S123" i="11" s="1"/>
  <c r="V123" i="11" s="1"/>
  <c r="T123" i="11"/>
  <c r="X123" i="11" s="1"/>
  <c r="T27" i="11"/>
  <c r="R27" i="11"/>
  <c r="S27" i="11" s="1"/>
  <c r="V27" i="11" s="1"/>
  <c r="T139" i="11"/>
  <c r="X139" i="11" s="1"/>
  <c r="T134" i="11"/>
  <c r="R134" i="11"/>
  <c r="S134" i="11" s="1"/>
  <c r="V134" i="11" s="1"/>
  <c r="T177" i="11"/>
  <c r="R177" i="11"/>
  <c r="S177" i="11" s="1"/>
  <c r="V177" i="11" s="1"/>
  <c r="T113" i="11"/>
  <c r="R113" i="11"/>
  <c r="S113" i="11" s="1"/>
  <c r="V113" i="11" s="1"/>
  <c r="R57" i="11"/>
  <c r="S57" i="11" s="1"/>
  <c r="V57" i="11" s="1"/>
  <c r="T162" i="11"/>
  <c r="R162" i="11"/>
  <c r="S162" i="11" s="1"/>
  <c r="V162" i="11" s="1"/>
  <c r="T188" i="11"/>
  <c r="R188" i="11"/>
  <c r="S188" i="11" s="1"/>
  <c r="V188" i="11" s="1"/>
  <c r="R136" i="11"/>
  <c r="S136" i="11" s="1"/>
  <c r="V136" i="11" s="1"/>
  <c r="T136" i="11"/>
  <c r="X136" i="11" s="1"/>
  <c r="T104" i="11"/>
  <c r="X104" i="11" s="1"/>
  <c r="T56" i="11"/>
  <c r="R56" i="11"/>
  <c r="S56" i="11" s="1"/>
  <c r="V56" i="11" s="1"/>
  <c r="T4" i="11"/>
  <c r="R4" i="11"/>
  <c r="S4" i="11" s="1"/>
  <c r="V4" i="11" s="1"/>
  <c r="T10" i="11"/>
  <c r="R10" i="11"/>
  <c r="S10" i="11" s="1"/>
  <c r="V10" i="11" s="1"/>
  <c r="U159" i="11"/>
  <c r="W159" i="11" s="1"/>
  <c r="Y159" i="11" s="1"/>
  <c r="Z159" i="11" s="1"/>
  <c r="U115" i="11"/>
  <c r="W115" i="11" s="1"/>
  <c r="Y115" i="11" s="1"/>
  <c r="Z115" i="11" s="1"/>
  <c r="U191" i="11"/>
  <c r="W191" i="11" s="1"/>
  <c r="Y191" i="11" s="1"/>
  <c r="Z191" i="11" s="1"/>
  <c r="U186" i="11"/>
  <c r="W186" i="11" s="1"/>
  <c r="Y186" i="11" s="1"/>
  <c r="Z186" i="11" s="1"/>
  <c r="U169" i="11"/>
  <c r="W169" i="11" s="1"/>
  <c r="Y169" i="11" s="1"/>
  <c r="Z169" i="11" s="1"/>
  <c r="U42" i="11"/>
  <c r="W42" i="11" s="1"/>
  <c r="Y42" i="11" s="1"/>
  <c r="Z42" i="11" s="1"/>
  <c r="U133" i="11"/>
  <c r="W133" i="11" s="1"/>
  <c r="Y133" i="11" s="1"/>
  <c r="Z133" i="11" s="1"/>
  <c r="U170" i="11"/>
  <c r="W170" i="11" s="1"/>
  <c r="Y170" i="11" s="1"/>
  <c r="Z170" i="11" s="1"/>
  <c r="U193" i="11"/>
  <c r="W193" i="11" s="1"/>
  <c r="Y193" i="11" s="1"/>
  <c r="Z193" i="11" s="1"/>
  <c r="U204" i="11"/>
  <c r="W204" i="11" s="1"/>
  <c r="Y204" i="11" s="1"/>
  <c r="Z204" i="11" s="1"/>
  <c r="U214" i="11"/>
  <c r="W214" i="11" s="1"/>
  <c r="Y214" i="11" s="1"/>
  <c r="Z214" i="11" s="1"/>
  <c r="U52" i="11"/>
  <c r="W52" i="11" s="1"/>
  <c r="Y52" i="11" s="1"/>
  <c r="Z52" i="11" s="1"/>
  <c r="U24" i="11"/>
  <c r="W24" i="11" s="1"/>
  <c r="Y24" i="11" s="1"/>
  <c r="Z24" i="11" s="1"/>
  <c r="U154" i="11"/>
  <c r="W154" i="11" s="1"/>
  <c r="Y154" i="11" s="1"/>
  <c r="Z154" i="11" s="1"/>
  <c r="U53" i="11"/>
  <c r="W53" i="11" s="1"/>
  <c r="Y53" i="11" s="1"/>
  <c r="Z53" i="11" s="1"/>
  <c r="U208" i="11"/>
  <c r="W208" i="11" s="1"/>
  <c r="Y208" i="11" s="1"/>
  <c r="Z208" i="11" s="1"/>
  <c r="U43" i="11"/>
  <c r="W43" i="11" s="1"/>
  <c r="Y43" i="11" s="1"/>
  <c r="Z43" i="11" s="1"/>
  <c r="U94" i="11"/>
  <c r="W94" i="11" s="1"/>
  <c r="Y94" i="11" s="1"/>
  <c r="Z94" i="11" s="1"/>
  <c r="U161" i="11"/>
  <c r="W161" i="11" s="1"/>
  <c r="Y161" i="11" s="1"/>
  <c r="Z161" i="11" s="1"/>
  <c r="U89" i="11"/>
  <c r="W89" i="11" s="1"/>
  <c r="Y89" i="11" s="1"/>
  <c r="Z89" i="11" s="1"/>
  <c r="U33" i="11"/>
  <c r="W33" i="11" s="1"/>
  <c r="Y33" i="11" s="1"/>
  <c r="Z33" i="11" s="1"/>
  <c r="U97" i="11"/>
  <c r="W97" i="11" s="1"/>
  <c r="Y97" i="11" s="1"/>
  <c r="Z97" i="11" s="1"/>
  <c r="U174" i="11"/>
  <c r="W174" i="11" s="1"/>
  <c r="Y174" i="11" s="1"/>
  <c r="Z174" i="11" s="1"/>
  <c r="U212" i="11"/>
  <c r="W212" i="11" s="1"/>
  <c r="Y212" i="11" s="1"/>
  <c r="Z212" i="11" s="1"/>
  <c r="U118" i="11"/>
  <c r="W118" i="11" s="1"/>
  <c r="Y118" i="11" s="1"/>
  <c r="Z118" i="11" s="1"/>
  <c r="U25" i="11"/>
  <c r="W25" i="11" s="1"/>
  <c r="Y25" i="11" s="1"/>
  <c r="Z25" i="11" s="1"/>
  <c r="U51" i="11"/>
  <c r="W51" i="11" s="1"/>
  <c r="Y51" i="11" s="1"/>
  <c r="Z51" i="11" s="1"/>
  <c r="U9" i="11"/>
  <c r="W9" i="11" s="1"/>
  <c r="Y9" i="11" s="1"/>
  <c r="Z9" i="11" s="1"/>
  <c r="U78" i="11"/>
  <c r="W78" i="11" s="1"/>
  <c r="Y78" i="11" s="1"/>
  <c r="Z78" i="11" s="1"/>
  <c r="U117" i="11"/>
  <c r="W117" i="11" s="1"/>
  <c r="Y117" i="11" s="1"/>
  <c r="Z117" i="11" s="1"/>
  <c r="U179" i="11"/>
  <c r="W179" i="11" s="1"/>
  <c r="Y179" i="11" s="1"/>
  <c r="Z179" i="11" s="1"/>
  <c r="U5" i="11"/>
  <c r="W5" i="11" s="1"/>
  <c r="Y5" i="11" s="1"/>
  <c r="Z5" i="11" s="1"/>
  <c r="U40" i="11"/>
  <c r="W40" i="11" s="1"/>
  <c r="Y40" i="11" s="1"/>
  <c r="Z40" i="11" s="1"/>
  <c r="U187" i="11"/>
  <c r="W187" i="11" s="1"/>
  <c r="Y187" i="11" s="1"/>
  <c r="Z187" i="11" s="1"/>
  <c r="U126" i="11"/>
  <c r="W126" i="11" s="1"/>
  <c r="Y126" i="11" s="1"/>
  <c r="Z126" i="11" s="1"/>
  <c r="U175" i="11"/>
  <c r="W175" i="11" s="1"/>
  <c r="Y175" i="11" s="1"/>
  <c r="Z175" i="11" s="1"/>
  <c r="U59" i="11"/>
  <c r="W59" i="11" s="1"/>
  <c r="Y59" i="11" s="1"/>
  <c r="Z59" i="11" s="1"/>
  <c r="Z119" i="11" l="1"/>
  <c r="Z100" i="11"/>
  <c r="Z3" i="11"/>
  <c r="AA3" i="11" s="1"/>
  <c r="Z31" i="11"/>
  <c r="Z47" i="11"/>
  <c r="Z83" i="11"/>
  <c r="Z91" i="11"/>
  <c r="Z64" i="11"/>
  <c r="Z96" i="11"/>
  <c r="Z184" i="11"/>
  <c r="Z181" i="11"/>
  <c r="Z67" i="11"/>
  <c r="Z18" i="11"/>
  <c r="Z95" i="11"/>
  <c r="Z63" i="11"/>
  <c r="Z15" i="11"/>
  <c r="Z55" i="11"/>
  <c r="Z151" i="11"/>
  <c r="T68" i="11"/>
  <c r="R196" i="11"/>
  <c r="S196" i="11" s="1"/>
  <c r="V196" i="11" s="1"/>
  <c r="R125" i="11"/>
  <c r="S125" i="11" s="1"/>
  <c r="V125" i="11" s="1"/>
  <c r="R202" i="11"/>
  <c r="S202" i="11" s="1"/>
  <c r="V202" i="11" s="1"/>
  <c r="T155" i="11"/>
  <c r="T116" i="11"/>
  <c r="R30" i="11"/>
  <c r="S30" i="11" s="1"/>
  <c r="V30" i="11" s="1"/>
  <c r="R34" i="11"/>
  <c r="S34" i="11" s="1"/>
  <c r="V34" i="11" s="1"/>
  <c r="R54" i="11"/>
  <c r="S54" i="11" s="1"/>
  <c r="V54" i="11" s="1"/>
  <c r="R66" i="11"/>
  <c r="S66" i="11" s="1"/>
  <c r="V66" i="11" s="1"/>
  <c r="X41" i="11"/>
  <c r="U41" i="11"/>
  <c r="W41" i="11" s="1"/>
  <c r="Y41" i="11" s="1"/>
  <c r="Z41" i="11" s="1"/>
  <c r="Z165" i="11"/>
  <c r="Z99" i="11"/>
  <c r="Z135" i="11"/>
  <c r="AB15" i="11"/>
  <c r="AB216" i="11"/>
  <c r="AB200" i="11"/>
  <c r="AB184" i="11"/>
  <c r="AB168" i="11"/>
  <c r="AB152" i="11"/>
  <c r="AB136" i="11"/>
  <c r="AB120" i="11"/>
  <c r="AB104" i="11"/>
  <c r="AB88" i="11"/>
  <c r="AB72" i="11"/>
  <c r="AB56" i="11"/>
  <c r="AB40" i="11"/>
  <c r="AB24" i="11"/>
  <c r="AB8" i="11"/>
  <c r="AB209" i="11"/>
  <c r="AB193" i="11"/>
  <c r="AB177" i="11"/>
  <c r="AB161" i="11"/>
  <c r="AB145" i="11"/>
  <c r="AB129" i="11"/>
  <c r="AB113" i="11"/>
  <c r="AB97" i="11"/>
  <c r="AB81" i="11"/>
  <c r="AB65" i="11"/>
  <c r="AB49" i="11"/>
  <c r="AB33" i="11"/>
  <c r="AB17" i="11"/>
  <c r="AB206" i="11"/>
  <c r="AB190" i="11"/>
  <c r="AB174" i="11"/>
  <c r="AB158" i="11"/>
  <c r="AB142" i="11"/>
  <c r="AB126" i="11"/>
  <c r="AB110" i="11"/>
  <c r="AB94" i="11"/>
  <c r="AB78" i="11"/>
  <c r="AB62" i="11"/>
  <c r="AB46" i="11"/>
  <c r="AB30" i="11"/>
  <c r="AB14" i="11"/>
  <c r="AB215" i="11"/>
  <c r="AB199" i="11"/>
  <c r="AB183" i="11"/>
  <c r="AB167" i="11"/>
  <c r="AB151" i="11"/>
  <c r="AB135" i="11"/>
  <c r="AB119" i="11"/>
  <c r="AB103" i="11"/>
  <c r="AB87" i="11"/>
  <c r="AB71" i="11"/>
  <c r="AB55" i="11"/>
  <c r="AB39" i="11"/>
  <c r="AB23" i="11"/>
  <c r="AB7" i="11"/>
  <c r="U10" i="11"/>
  <c r="W10" i="11" s="1"/>
  <c r="X10" i="11"/>
  <c r="U56" i="11"/>
  <c r="W56" i="11" s="1"/>
  <c r="X56" i="11"/>
  <c r="U162" i="11"/>
  <c r="W162" i="11" s="1"/>
  <c r="X162" i="11"/>
  <c r="U113" i="11"/>
  <c r="W113" i="11" s="1"/>
  <c r="Y113" i="11" s="1"/>
  <c r="X113" i="11"/>
  <c r="U134" i="11"/>
  <c r="W134" i="11" s="1"/>
  <c r="X134" i="11"/>
  <c r="U27" i="11"/>
  <c r="W27" i="11" s="1"/>
  <c r="X27" i="11"/>
  <c r="U199" i="11"/>
  <c r="W199" i="11" s="1"/>
  <c r="X199" i="11"/>
  <c r="U70" i="11"/>
  <c r="W70" i="11" s="1"/>
  <c r="Y70" i="11" s="1"/>
  <c r="X70" i="11"/>
  <c r="U60" i="11"/>
  <c r="W60" i="11" s="1"/>
  <c r="X60" i="11"/>
  <c r="U22" i="11"/>
  <c r="W22" i="11" s="1"/>
  <c r="X22" i="11"/>
  <c r="U61" i="11"/>
  <c r="W61" i="11" s="1"/>
  <c r="X61" i="11"/>
  <c r="U185" i="11"/>
  <c r="W185" i="11" s="1"/>
  <c r="Y185" i="11" s="1"/>
  <c r="X185" i="11"/>
  <c r="U112" i="11"/>
  <c r="W112" i="11" s="1"/>
  <c r="Y112" i="11" s="1"/>
  <c r="X112" i="11"/>
  <c r="U168" i="11"/>
  <c r="W168" i="11" s="1"/>
  <c r="Y168" i="11" s="1"/>
  <c r="X168" i="11"/>
  <c r="U197" i="11"/>
  <c r="W197" i="11" s="1"/>
  <c r="Y197" i="11" s="1"/>
  <c r="X197" i="11"/>
  <c r="U75" i="11"/>
  <c r="W75" i="11" s="1"/>
  <c r="Y75" i="11" s="1"/>
  <c r="X75" i="11"/>
  <c r="U7" i="11"/>
  <c r="W7" i="11" s="1"/>
  <c r="Y7" i="11" s="1"/>
  <c r="X7" i="11"/>
  <c r="U120" i="11"/>
  <c r="W120" i="11" s="1"/>
  <c r="Y120" i="11" s="1"/>
  <c r="X120" i="11"/>
  <c r="U46" i="11"/>
  <c r="W46" i="11" s="1"/>
  <c r="X46" i="11"/>
  <c r="U85" i="11"/>
  <c r="W85" i="11" s="1"/>
  <c r="X85" i="11"/>
  <c r="U50" i="11"/>
  <c r="W50" i="11" s="1"/>
  <c r="X50" i="11"/>
  <c r="U71" i="11"/>
  <c r="W71" i="11" s="1"/>
  <c r="Y71" i="11" s="1"/>
  <c r="X71" i="11"/>
  <c r="U32" i="11"/>
  <c r="W32" i="11" s="1"/>
  <c r="X32" i="11"/>
  <c r="U128" i="11"/>
  <c r="W128" i="11" s="1"/>
  <c r="Y128" i="11" s="1"/>
  <c r="X128" i="11"/>
  <c r="U207" i="11"/>
  <c r="W207" i="11" s="1"/>
  <c r="Y207" i="11" s="1"/>
  <c r="X207" i="11"/>
  <c r="U92" i="11"/>
  <c r="W92" i="11" s="1"/>
  <c r="Y92" i="11" s="1"/>
  <c r="X92" i="11"/>
  <c r="U156" i="11"/>
  <c r="W156" i="11" s="1"/>
  <c r="Y156" i="11" s="1"/>
  <c r="X156" i="11"/>
  <c r="AB204" i="11"/>
  <c r="AB188" i="11"/>
  <c r="AB172" i="11"/>
  <c r="AB156" i="11"/>
  <c r="AB140" i="11"/>
  <c r="AB124" i="11"/>
  <c r="AB108" i="11"/>
  <c r="AB92" i="11"/>
  <c r="AB76" i="11"/>
  <c r="AB60" i="11"/>
  <c r="AB44" i="11"/>
  <c r="AB28" i="11"/>
  <c r="AB12" i="11"/>
  <c r="AB213" i="11"/>
  <c r="AB197" i="11"/>
  <c r="AB181" i="11"/>
  <c r="AB165" i="11"/>
  <c r="AB149" i="11"/>
  <c r="AB133" i="11"/>
  <c r="AB117" i="11"/>
  <c r="AB101" i="11"/>
  <c r="AB85" i="11"/>
  <c r="AB69" i="11"/>
  <c r="AB53" i="11"/>
  <c r="AB37" i="11"/>
  <c r="AB21" i="11"/>
  <c r="AB5" i="11"/>
  <c r="AB210" i="11"/>
  <c r="AB194" i="11"/>
  <c r="AB178" i="11"/>
  <c r="AB162" i="11"/>
  <c r="AB146" i="11"/>
  <c r="AB130" i="11"/>
  <c r="AB114" i="11"/>
  <c r="AB98" i="11"/>
  <c r="AB82" i="11"/>
  <c r="AB66" i="11"/>
  <c r="AB50" i="11"/>
  <c r="AB34" i="11"/>
  <c r="AB18" i="11"/>
  <c r="AB3" i="11"/>
  <c r="AB203" i="11"/>
  <c r="AB187" i="11"/>
  <c r="AB171" i="11"/>
  <c r="AB155" i="11"/>
  <c r="AB139" i="11"/>
  <c r="AB123" i="11"/>
  <c r="AB107" i="11"/>
  <c r="AB91" i="11"/>
  <c r="AB75" i="11"/>
  <c r="AB59" i="11"/>
  <c r="AB43" i="11"/>
  <c r="AB27" i="11"/>
  <c r="AB11" i="11"/>
  <c r="Y10" i="11"/>
  <c r="Y56" i="11"/>
  <c r="Z56" i="11" s="1"/>
  <c r="Y162" i="11"/>
  <c r="Y134" i="11"/>
  <c r="Y27" i="11"/>
  <c r="Z27" i="11" s="1"/>
  <c r="Y199" i="11"/>
  <c r="Y60" i="11"/>
  <c r="Y22" i="11"/>
  <c r="Z22" i="11" s="1"/>
  <c r="Y61" i="11"/>
  <c r="Y46" i="11"/>
  <c r="Y85" i="11"/>
  <c r="Z85" i="11" s="1"/>
  <c r="Y50" i="11"/>
  <c r="Y32" i="11"/>
  <c r="AB208" i="11"/>
  <c r="AB192" i="11"/>
  <c r="AB176" i="11"/>
  <c r="AB160" i="11"/>
  <c r="AB144" i="11"/>
  <c r="AB128" i="11"/>
  <c r="AB112" i="11"/>
  <c r="AB96" i="11"/>
  <c r="AB80" i="11"/>
  <c r="AB64" i="11"/>
  <c r="AB48" i="11"/>
  <c r="AB32" i="11"/>
  <c r="AB16" i="11"/>
  <c r="AB217" i="11"/>
  <c r="AB201" i="11"/>
  <c r="AB185" i="11"/>
  <c r="AB169" i="11"/>
  <c r="AB153" i="11"/>
  <c r="AB137" i="11"/>
  <c r="AB121" i="11"/>
  <c r="AB105" i="11"/>
  <c r="AB89" i="11"/>
  <c r="AB73" i="11"/>
  <c r="AB57" i="11"/>
  <c r="AB41" i="11"/>
  <c r="AB25" i="11"/>
  <c r="AB9" i="11"/>
  <c r="AB214" i="11"/>
  <c r="AB198" i="11"/>
  <c r="AB182" i="11"/>
  <c r="AB166" i="11"/>
  <c r="AB150" i="11"/>
  <c r="AB134" i="11"/>
  <c r="AB118" i="11"/>
  <c r="AB102" i="11"/>
  <c r="AB86" i="11"/>
  <c r="AB70" i="11"/>
  <c r="AB54" i="11"/>
  <c r="AB38" i="11"/>
  <c r="AB22" i="11"/>
  <c r="AB6" i="11"/>
  <c r="AB207" i="11"/>
  <c r="AB191" i="11"/>
  <c r="AB175" i="11"/>
  <c r="AB159" i="11"/>
  <c r="AB143" i="11"/>
  <c r="AB127" i="11"/>
  <c r="AB111" i="11"/>
  <c r="AB95" i="11"/>
  <c r="AB79" i="11"/>
  <c r="AB63" i="11"/>
  <c r="AB47" i="11"/>
  <c r="AB31" i="11"/>
  <c r="U4" i="11"/>
  <c r="W4" i="11" s="1"/>
  <c r="Y4" i="11" s="1"/>
  <c r="X4" i="11"/>
  <c r="U188" i="11"/>
  <c r="W188" i="11" s="1"/>
  <c r="Y188" i="11" s="1"/>
  <c r="X188" i="11"/>
  <c r="U57" i="11"/>
  <c r="W57" i="11" s="1"/>
  <c r="Y57" i="11" s="1"/>
  <c r="X57" i="11"/>
  <c r="U177" i="11"/>
  <c r="W177" i="11" s="1"/>
  <c r="Y177" i="11" s="1"/>
  <c r="X177" i="11"/>
  <c r="U8" i="11"/>
  <c r="W8" i="11" s="1"/>
  <c r="Y8" i="11" s="1"/>
  <c r="X8" i="11"/>
  <c r="U164" i="11"/>
  <c r="W164" i="11" s="1"/>
  <c r="Y164" i="11" s="1"/>
  <c r="X164" i="11"/>
  <c r="U178" i="11"/>
  <c r="W178" i="11" s="1"/>
  <c r="Y178" i="11" s="1"/>
  <c r="X178" i="11"/>
  <c r="U121" i="11"/>
  <c r="W121" i="11" s="1"/>
  <c r="Y121" i="11" s="1"/>
  <c r="X121" i="11"/>
  <c r="U142" i="11"/>
  <c r="W142" i="11" s="1"/>
  <c r="Y142" i="11" s="1"/>
  <c r="X142" i="11"/>
  <c r="U68" i="11"/>
  <c r="W68" i="11" s="1"/>
  <c r="Y68" i="11" s="1"/>
  <c r="X68" i="11"/>
  <c r="U144" i="11"/>
  <c r="W144" i="11" s="1"/>
  <c r="Y144" i="11" s="1"/>
  <c r="X144" i="11"/>
  <c r="U131" i="11"/>
  <c r="W131" i="11" s="1"/>
  <c r="Y131" i="11" s="1"/>
  <c r="X131" i="11"/>
  <c r="U155" i="11"/>
  <c r="W155" i="11" s="1"/>
  <c r="Y155" i="11" s="1"/>
  <c r="X155" i="11"/>
  <c r="U116" i="11"/>
  <c r="W116" i="11" s="1"/>
  <c r="Y116" i="11" s="1"/>
  <c r="X116" i="11"/>
  <c r="U152" i="11"/>
  <c r="W152" i="11" s="1"/>
  <c r="Y152" i="11" s="1"/>
  <c r="X152" i="11"/>
  <c r="U209" i="11"/>
  <c r="W209" i="11" s="1"/>
  <c r="Y209" i="11" s="1"/>
  <c r="X209" i="11"/>
  <c r="U17" i="11"/>
  <c r="W17" i="11" s="1"/>
  <c r="Y17" i="11" s="1"/>
  <c r="X17" i="11"/>
  <c r="U149" i="11"/>
  <c r="W149" i="11" s="1"/>
  <c r="Y149" i="11" s="1"/>
  <c r="X149" i="11"/>
  <c r="U166" i="11"/>
  <c r="W166" i="11" s="1"/>
  <c r="Y166" i="11" s="1"/>
  <c r="X166" i="11"/>
  <c r="U210" i="11"/>
  <c r="W210" i="11" s="1"/>
  <c r="Y210" i="11" s="1"/>
  <c r="X210" i="11"/>
  <c r="U146" i="11"/>
  <c r="W146" i="11" s="1"/>
  <c r="Y146" i="11" s="1"/>
  <c r="X146" i="11"/>
  <c r="U88" i="11"/>
  <c r="W88" i="11" s="1"/>
  <c r="Y88" i="11" s="1"/>
  <c r="X88" i="11"/>
  <c r="U107" i="11"/>
  <c r="W107" i="11" s="1"/>
  <c r="Y107" i="11" s="1"/>
  <c r="X107" i="11"/>
  <c r="U111" i="11"/>
  <c r="W111" i="11" s="1"/>
  <c r="Y111" i="11" s="1"/>
  <c r="X111" i="11"/>
  <c r="U79" i="11"/>
  <c r="W79" i="11" s="1"/>
  <c r="Y79" i="11" s="1"/>
  <c r="X79" i="11"/>
  <c r="U132" i="11"/>
  <c r="W132" i="11" s="1"/>
  <c r="Y132" i="11" s="1"/>
  <c r="X132" i="11"/>
  <c r="AB212" i="11"/>
  <c r="AB196" i="11"/>
  <c r="AB180" i="11"/>
  <c r="AB164" i="11"/>
  <c r="AB148" i="11"/>
  <c r="AB132" i="11"/>
  <c r="AB116" i="11"/>
  <c r="AB100" i="11"/>
  <c r="AB84" i="11"/>
  <c r="AB68" i="11"/>
  <c r="AB52" i="11"/>
  <c r="AB36" i="11"/>
  <c r="AB20" i="11"/>
  <c r="AB4" i="11"/>
  <c r="AB205" i="11"/>
  <c r="AB189" i="11"/>
  <c r="AB173" i="11"/>
  <c r="AB157" i="11"/>
  <c r="AB141" i="11"/>
  <c r="AB125" i="11"/>
  <c r="AB109" i="11"/>
  <c r="AB93" i="11"/>
  <c r="AB77" i="11"/>
  <c r="AB61" i="11"/>
  <c r="AB45" i="11"/>
  <c r="AB29" i="11"/>
  <c r="AB13" i="11"/>
  <c r="AB218" i="11"/>
  <c r="AB202" i="11"/>
  <c r="AB186" i="11"/>
  <c r="AB170" i="11"/>
  <c r="AB154" i="11"/>
  <c r="AB138" i="11"/>
  <c r="AB122" i="11"/>
  <c r="AB106" i="11"/>
  <c r="AB90" i="11"/>
  <c r="AB74" i="11"/>
  <c r="AB58" i="11"/>
  <c r="AB42" i="11"/>
  <c r="AB26" i="11"/>
  <c r="AB10" i="11"/>
  <c r="AB211" i="11"/>
  <c r="AB195" i="11"/>
  <c r="AB179" i="11"/>
  <c r="AB163" i="11"/>
  <c r="AB147" i="11"/>
  <c r="AB131" i="11"/>
  <c r="AB115" i="11"/>
  <c r="AB99" i="11"/>
  <c r="AB83" i="11"/>
  <c r="AB67" i="11"/>
  <c r="AB51" i="11"/>
  <c r="AB35" i="11"/>
  <c r="AB19" i="11"/>
  <c r="U104" i="11"/>
  <c r="W104" i="11" s="1"/>
  <c r="Y104" i="11" s="1"/>
  <c r="Z104" i="11" s="1"/>
  <c r="U139" i="11"/>
  <c r="W139" i="11" s="1"/>
  <c r="Y139" i="11" s="1"/>
  <c r="Z139" i="11" s="1"/>
  <c r="U123" i="11"/>
  <c r="W123" i="11" s="1"/>
  <c r="Y123" i="11" s="1"/>
  <c r="Z123" i="11" s="1"/>
  <c r="U127" i="11"/>
  <c r="W127" i="11" s="1"/>
  <c r="Y127" i="11" s="1"/>
  <c r="Z127" i="11" s="1"/>
  <c r="U108" i="11"/>
  <c r="W108" i="11" s="1"/>
  <c r="Y108" i="11" s="1"/>
  <c r="Z108" i="11" s="1"/>
  <c r="U183" i="11"/>
  <c r="W183" i="11" s="1"/>
  <c r="Y183" i="11" s="1"/>
  <c r="Z183" i="11" s="1"/>
  <c r="U12" i="11"/>
  <c r="W12" i="11" s="1"/>
  <c r="Y12" i="11" s="1"/>
  <c r="Z12" i="11" s="1"/>
  <c r="U26" i="11"/>
  <c r="W26" i="11" s="1"/>
  <c r="Y26" i="11" s="1"/>
  <c r="Z26" i="11" s="1"/>
  <c r="U65" i="11"/>
  <c r="W65" i="11" s="1"/>
  <c r="Y65" i="11" s="1"/>
  <c r="Z65" i="11" s="1"/>
  <c r="U206" i="11"/>
  <c r="W206" i="11" s="1"/>
  <c r="Y206" i="11" s="1"/>
  <c r="Z206" i="11" s="1"/>
  <c r="U217" i="11"/>
  <c r="W217" i="11" s="1"/>
  <c r="Y217" i="11" s="1"/>
  <c r="Z217" i="11" s="1"/>
  <c r="U130" i="11"/>
  <c r="W130" i="11" s="1"/>
  <c r="Y130" i="11" s="1"/>
  <c r="Z130" i="11" s="1"/>
  <c r="U72" i="11"/>
  <c r="W72" i="11" s="1"/>
  <c r="Y72" i="11" s="1"/>
  <c r="Z72" i="11" s="1"/>
  <c r="U172" i="11"/>
  <c r="W172" i="11" s="1"/>
  <c r="Y172" i="11" s="1"/>
  <c r="Z172" i="11" s="1"/>
  <c r="U13" i="11"/>
  <c r="W13" i="11" s="1"/>
  <c r="Y13" i="11" s="1"/>
  <c r="Z13" i="11" s="1"/>
  <c r="U141" i="11"/>
  <c r="W141" i="11" s="1"/>
  <c r="Y141" i="11" s="1"/>
  <c r="Z141" i="11" s="1"/>
  <c r="U158" i="11"/>
  <c r="W158" i="11" s="1"/>
  <c r="Y158" i="11" s="1"/>
  <c r="Z158" i="11" s="1"/>
  <c r="U28" i="11"/>
  <c r="W28" i="11" s="1"/>
  <c r="Y28" i="11" s="1"/>
  <c r="Z28" i="11" s="1"/>
  <c r="U147" i="11"/>
  <c r="W147" i="11" s="1"/>
  <c r="Y147" i="11" s="1"/>
  <c r="Z147" i="11" s="1"/>
  <c r="U84" i="11"/>
  <c r="W84" i="11" s="1"/>
  <c r="Y84" i="11" s="1"/>
  <c r="Z84" i="11" s="1"/>
  <c r="U213" i="11"/>
  <c r="W213" i="11" s="1"/>
  <c r="Y213" i="11" s="1"/>
  <c r="Z213" i="11" s="1"/>
  <c r="U21" i="11"/>
  <c r="W21" i="11" s="1"/>
  <c r="Y21" i="11" s="1"/>
  <c r="Z21" i="11" s="1"/>
  <c r="U153" i="11"/>
  <c r="W153" i="11" s="1"/>
  <c r="Y153" i="11" s="1"/>
  <c r="Z153" i="11" s="1"/>
  <c r="U182" i="11"/>
  <c r="W182" i="11" s="1"/>
  <c r="Y182" i="11" s="1"/>
  <c r="Z182" i="11" s="1"/>
  <c r="U36" i="11"/>
  <c r="W36" i="11" s="1"/>
  <c r="Y36" i="11" s="1"/>
  <c r="Z36" i="11" s="1"/>
  <c r="U37" i="11"/>
  <c r="W37" i="11" s="1"/>
  <c r="Y37" i="11" s="1"/>
  <c r="Z37" i="11" s="1"/>
  <c r="U157" i="11"/>
  <c r="W157" i="11" s="1"/>
  <c r="Y157" i="11" s="1"/>
  <c r="Z157" i="11" s="1"/>
  <c r="U198" i="11"/>
  <c r="W198" i="11" s="1"/>
  <c r="Y198" i="11" s="1"/>
  <c r="Z198" i="11" s="1"/>
  <c r="U19" i="11"/>
  <c r="W19" i="11" s="1"/>
  <c r="Y19" i="11" s="1"/>
  <c r="Z19" i="11" s="1"/>
  <c r="U163" i="11"/>
  <c r="W163" i="11" s="1"/>
  <c r="Y163" i="11" s="1"/>
  <c r="Z163" i="11" s="1"/>
  <c r="U6" i="11"/>
  <c r="W6" i="11" s="1"/>
  <c r="Y6" i="11" s="1"/>
  <c r="Z6" i="11" s="1"/>
  <c r="U49" i="11"/>
  <c r="W49" i="11" s="1"/>
  <c r="Y49" i="11" s="1"/>
  <c r="Z49" i="11" s="1"/>
  <c r="U173" i="11"/>
  <c r="W173" i="11" s="1"/>
  <c r="Y173" i="11" s="1"/>
  <c r="Z173" i="11" s="1"/>
  <c r="U136" i="11"/>
  <c r="W136" i="11" s="1"/>
  <c r="Y136" i="11" s="1"/>
  <c r="Z136" i="11" s="1"/>
  <c r="U140" i="11"/>
  <c r="W140" i="11" s="1"/>
  <c r="Y140" i="11" s="1"/>
  <c r="Z140" i="11" s="1"/>
  <c r="U102" i="11"/>
  <c r="W102" i="11" s="1"/>
  <c r="Y102" i="11" s="1"/>
  <c r="Z102" i="11" s="1"/>
  <c r="U196" i="11"/>
  <c r="W196" i="11" s="1"/>
  <c r="Y196" i="11" s="1"/>
  <c r="Z196" i="11" s="1"/>
  <c r="U216" i="11"/>
  <c r="W216" i="11" s="1"/>
  <c r="Y216" i="11" s="1"/>
  <c r="Z216" i="11" s="1"/>
  <c r="U125" i="11"/>
  <c r="W125" i="11" s="1"/>
  <c r="Y125" i="11" s="1"/>
  <c r="Z125" i="11" s="1"/>
  <c r="U150" i="11"/>
  <c r="W150" i="11" s="1"/>
  <c r="Y150" i="11" s="1"/>
  <c r="Z150" i="11" s="1"/>
  <c r="U20" i="11"/>
  <c r="W20" i="11" s="1"/>
  <c r="Y20" i="11" s="1"/>
  <c r="Z20" i="11" s="1"/>
  <c r="U30" i="11"/>
  <c r="W30" i="11" s="1"/>
  <c r="Y30" i="11" s="1"/>
  <c r="Z30" i="11" s="1"/>
  <c r="U81" i="11"/>
  <c r="W81" i="11" s="1"/>
  <c r="Y81" i="11" s="1"/>
  <c r="Z81" i="11" s="1"/>
  <c r="U138" i="11"/>
  <c r="W138" i="11" s="1"/>
  <c r="Y138" i="11" s="1"/>
  <c r="Z138" i="11" s="1"/>
  <c r="U76" i="11"/>
  <c r="W76" i="11" s="1"/>
  <c r="Y76" i="11" s="1"/>
  <c r="Z76" i="11" s="1"/>
  <c r="U87" i="11"/>
  <c r="W87" i="11" s="1"/>
  <c r="Y87" i="11" s="1"/>
  <c r="Z87" i="11" s="1"/>
  <c r="U23" i="11"/>
  <c r="W23" i="11" s="1"/>
  <c r="Y23" i="11" s="1"/>
  <c r="Z23" i="11" s="1"/>
  <c r="U124" i="11"/>
  <c r="W124" i="11" s="1"/>
  <c r="Y124" i="11" s="1"/>
  <c r="Z124" i="11" s="1"/>
  <c r="U180" i="11"/>
  <c r="W180" i="11" s="1"/>
  <c r="Y180" i="11" s="1"/>
  <c r="Z180" i="11" s="1"/>
  <c r="U54" i="11"/>
  <c r="W54" i="11" s="1"/>
  <c r="Y54" i="11" s="1"/>
  <c r="Z54" i="11" s="1"/>
  <c r="U101" i="11"/>
  <c r="W101" i="11" s="1"/>
  <c r="Y101" i="11" s="1"/>
  <c r="Z101" i="11" s="1"/>
  <c r="U66" i="11"/>
  <c r="W66" i="11" s="1"/>
  <c r="Y66" i="11" s="1"/>
  <c r="Z66" i="11" s="1"/>
  <c r="U203" i="11"/>
  <c r="W203" i="11" s="1"/>
  <c r="Y203" i="11" s="1"/>
  <c r="Z203" i="11" s="1"/>
  <c r="U110" i="11"/>
  <c r="W110" i="11" s="1"/>
  <c r="Y110" i="11" s="1"/>
  <c r="Z110" i="11" s="1"/>
  <c r="U105" i="11"/>
  <c r="W105" i="11" s="1"/>
  <c r="Y105" i="11" s="1"/>
  <c r="Z105" i="11" s="1"/>
  <c r="U98" i="11"/>
  <c r="W98" i="11" s="1"/>
  <c r="Y98" i="11" s="1"/>
  <c r="Z98" i="11" s="1"/>
  <c r="U48" i="11"/>
  <c r="W48" i="11" s="1"/>
  <c r="Y48" i="11" s="1"/>
  <c r="Z48" i="11" s="1"/>
  <c r="U192" i="11"/>
  <c r="W192" i="11" s="1"/>
  <c r="Y192" i="11" s="1"/>
  <c r="Z192" i="11" s="1"/>
  <c r="U122" i="11"/>
  <c r="W122" i="11" s="1"/>
  <c r="Y122" i="11" s="1"/>
  <c r="Z122" i="11" s="1"/>
  <c r="U109" i="11"/>
  <c r="W109" i="11" s="1"/>
  <c r="Y109" i="11" s="1"/>
  <c r="Z109" i="11" s="1"/>
  <c r="U106" i="11"/>
  <c r="W106" i="11" s="1"/>
  <c r="Y106" i="11" s="1"/>
  <c r="Z106" i="11" s="1"/>
  <c r="Z79" i="11" l="1"/>
  <c r="Z107" i="11"/>
  <c r="Z146" i="11"/>
  <c r="Z166" i="11"/>
  <c r="Z17" i="11"/>
  <c r="Z152" i="11"/>
  <c r="Z155" i="11"/>
  <c r="Z144" i="11"/>
  <c r="Z142" i="11"/>
  <c r="Z178" i="11"/>
  <c r="Z8" i="11"/>
  <c r="Z57" i="11"/>
  <c r="Z4" i="11"/>
  <c r="AA4" i="11" s="1"/>
  <c r="AA5" i="11" s="1"/>
  <c r="Z92" i="11"/>
  <c r="Z128" i="11"/>
  <c r="Z71" i="11"/>
  <c r="Z120" i="11"/>
  <c r="Z75" i="11"/>
  <c r="Z168" i="11"/>
  <c r="Z185" i="11"/>
  <c r="Z70" i="11"/>
  <c r="Z113" i="11"/>
  <c r="Z132" i="11"/>
  <c r="Z111" i="11"/>
  <c r="Z88" i="11"/>
  <c r="Z210" i="11"/>
  <c r="Z149" i="11"/>
  <c r="Z209" i="11"/>
  <c r="Z116" i="11"/>
  <c r="Z131" i="11"/>
  <c r="Z68" i="11"/>
  <c r="Z121" i="11"/>
  <c r="Z164" i="11"/>
  <c r="Z177" i="11"/>
  <c r="Z188" i="11"/>
  <c r="Z32" i="11"/>
  <c r="Z46" i="11"/>
  <c r="Z60" i="11"/>
  <c r="Z134" i="11"/>
  <c r="Z10" i="11"/>
  <c r="Z156" i="11"/>
  <c r="Z207" i="11"/>
  <c r="Z7" i="11"/>
  <c r="Z197" i="11"/>
  <c r="Z112" i="11"/>
  <c r="U34" i="11"/>
  <c r="W34" i="11" s="1"/>
  <c r="Y34" i="11" s="1"/>
  <c r="Z34" i="11" s="1"/>
  <c r="U202" i="11"/>
  <c r="W202" i="11" s="1"/>
  <c r="Y202" i="11" s="1"/>
  <c r="Z202" i="11" s="1"/>
  <c r="Z50" i="11"/>
  <c r="Z61" i="11"/>
  <c r="Z199" i="11"/>
  <c r="Z162" i="11"/>
  <c r="AA6" i="11"/>
  <c r="AA7" i="11" s="1"/>
  <c r="AA8" i="11" s="1"/>
  <c r="AA9" i="11" s="1"/>
  <c r="AA10" i="11" s="1"/>
  <c r="AA11" i="11" s="1"/>
  <c r="AA12" i="11" s="1"/>
  <c r="AA13" i="11" s="1"/>
  <c r="AA14" i="11" s="1"/>
  <c r="AA15" i="11" s="1"/>
  <c r="AA16" i="11" s="1"/>
  <c r="AA17" i="11" s="1"/>
  <c r="AA18" i="11" s="1"/>
  <c r="AA19" i="11" s="1"/>
  <c r="AA20" i="11" s="1"/>
  <c r="AA21" i="11" s="1"/>
  <c r="AA22" i="11" s="1"/>
  <c r="AA23" i="11" s="1"/>
  <c r="AA24" i="11" s="1"/>
  <c r="AA25" i="11" s="1"/>
  <c r="AA26" i="11" s="1"/>
  <c r="AA27" i="11" s="1"/>
  <c r="AA28" i="11" s="1"/>
  <c r="AA29" i="11" s="1"/>
  <c r="AA30" i="11" s="1"/>
  <c r="AA31" i="11" s="1"/>
  <c r="AA32" i="11" s="1"/>
  <c r="AA33" i="11" s="1"/>
  <c r="AA34" i="11" s="1"/>
  <c r="AA35" i="11" s="1"/>
  <c r="AA36" i="11" s="1"/>
  <c r="AA37" i="11" s="1"/>
  <c r="AA38" i="11" s="1"/>
  <c r="AA39" i="11" s="1"/>
  <c r="AA40" i="11" s="1"/>
  <c r="AA41" i="11" s="1"/>
  <c r="AA42" i="11" s="1"/>
  <c r="AA43" i="11" s="1"/>
  <c r="AA44" i="11" s="1"/>
  <c r="AA45" i="11" s="1"/>
  <c r="AA46" i="11" s="1"/>
  <c r="AA47" i="11" s="1"/>
  <c r="AA48" i="11" s="1"/>
  <c r="AA49" i="11" s="1"/>
  <c r="AA50" i="11" s="1"/>
  <c r="AA51" i="11" s="1"/>
  <c r="AA52" i="11" s="1"/>
  <c r="AA53" i="11" s="1"/>
  <c r="AA54" i="11" s="1"/>
  <c r="AA55" i="11" s="1"/>
  <c r="AA56" i="11" s="1"/>
  <c r="AA57" i="11" s="1"/>
  <c r="AA58" i="11" s="1"/>
  <c r="AA59" i="11" s="1"/>
  <c r="AA60" i="11" s="1"/>
  <c r="AA61" i="11" s="1"/>
  <c r="AA62" i="11" s="1"/>
  <c r="AA63" i="11" s="1"/>
  <c r="AA64" i="11" s="1"/>
  <c r="AA65" i="11" s="1"/>
  <c r="AA66" i="11" s="1"/>
  <c r="AA67" i="11" s="1"/>
  <c r="AA68" i="11" s="1"/>
  <c r="AA69" i="11" s="1"/>
  <c r="AA70" i="11" s="1"/>
  <c r="AA71" i="11" s="1"/>
  <c r="AA72" i="11" s="1"/>
  <c r="AA73" i="11" s="1"/>
  <c r="AA74" i="11" s="1"/>
  <c r="AA75" i="11" s="1"/>
  <c r="AA76" i="11" s="1"/>
  <c r="AA77" i="11" s="1"/>
  <c r="AA78" i="11" s="1"/>
  <c r="AA79" i="11" s="1"/>
  <c r="AA80" i="11" s="1"/>
  <c r="AA81" i="11" s="1"/>
  <c r="AA82" i="11" s="1"/>
  <c r="AA83" i="11" s="1"/>
  <c r="AA84" i="11" s="1"/>
  <c r="AA85" i="11" s="1"/>
  <c r="AA86" i="11" s="1"/>
  <c r="AA87" i="11" s="1"/>
  <c r="AA88" i="11" s="1"/>
  <c r="AA89" i="11" s="1"/>
  <c r="AA90" i="11" s="1"/>
  <c r="AA91" i="11" s="1"/>
  <c r="AA92" i="11" s="1"/>
  <c r="AA93" i="11" s="1"/>
  <c r="AA94" i="11" s="1"/>
  <c r="AA95" i="11" s="1"/>
  <c r="AA96" i="11" s="1"/>
  <c r="AA97" i="11" s="1"/>
  <c r="AA98" i="11" s="1"/>
  <c r="AA99" i="11" s="1"/>
  <c r="AA100" i="11" s="1"/>
  <c r="AA101" i="11" s="1"/>
  <c r="AA102" i="11" s="1"/>
  <c r="AA103" i="11" s="1"/>
  <c r="AA104" i="11" s="1"/>
  <c r="AA105" i="11" s="1"/>
  <c r="AA106" i="11" s="1"/>
  <c r="AA107" i="11" s="1"/>
  <c r="AA108" i="11" s="1"/>
  <c r="AA109" i="11" s="1"/>
  <c r="AA110" i="11" s="1"/>
  <c r="AA111" i="11" s="1"/>
  <c r="AA112" i="11" s="1"/>
  <c r="AA113" i="11" s="1"/>
  <c r="AA114" i="11" s="1"/>
  <c r="AA115" i="11" s="1"/>
  <c r="AA116" i="11" s="1"/>
  <c r="AA117" i="11" s="1"/>
  <c r="AA118" i="11" s="1"/>
  <c r="AA119" i="11" s="1"/>
  <c r="AA120" i="11" s="1"/>
  <c r="AA121" i="11" s="1"/>
  <c r="AA122" i="11" s="1"/>
  <c r="AA123" i="11" s="1"/>
  <c r="AA124" i="11" s="1"/>
  <c r="AA125" i="11" s="1"/>
  <c r="AA126" i="11" s="1"/>
  <c r="AA127" i="11" s="1"/>
  <c r="AA128" i="11" s="1"/>
  <c r="AA129" i="11" s="1"/>
  <c r="AA130" i="11" s="1"/>
  <c r="AA131" i="11" s="1"/>
  <c r="AA132" i="11" s="1"/>
  <c r="AA133" i="11" s="1"/>
  <c r="AA134" i="11" s="1"/>
  <c r="AA135" i="11" s="1"/>
  <c r="AA136" i="11" s="1"/>
  <c r="AA137" i="11" s="1"/>
  <c r="AA138" i="11" s="1"/>
  <c r="AA139" i="11" s="1"/>
  <c r="AA140" i="11" s="1"/>
  <c r="AA141" i="11" s="1"/>
  <c r="AA142" i="11" s="1"/>
  <c r="AA143" i="11" s="1"/>
  <c r="AA144" i="11" s="1"/>
  <c r="AA145" i="11" s="1"/>
  <c r="AA146" i="11" s="1"/>
  <c r="AA147" i="11" s="1"/>
  <c r="AA148" i="11" s="1"/>
  <c r="AA149" i="11" s="1"/>
  <c r="AA150" i="11" s="1"/>
  <c r="AA151" i="11" s="1"/>
  <c r="AA152" i="11" s="1"/>
  <c r="AA153" i="11" s="1"/>
  <c r="AA154" i="11" s="1"/>
  <c r="AA155" i="11" s="1"/>
  <c r="AA156" i="11" s="1"/>
  <c r="AA157" i="11" s="1"/>
  <c r="AA158" i="11" s="1"/>
  <c r="AA159" i="11" s="1"/>
  <c r="AA160" i="11" s="1"/>
  <c r="AA161" i="11" s="1"/>
  <c r="AA162" i="11" s="1"/>
  <c r="AA163" i="11" s="1"/>
  <c r="AA164" i="11" s="1"/>
  <c r="AA165" i="11" s="1"/>
  <c r="AA166" i="11" s="1"/>
  <c r="AA167" i="11" s="1"/>
  <c r="AA168" i="11" s="1"/>
  <c r="AA169" i="11" s="1"/>
  <c r="AA170" i="11" s="1"/>
  <c r="AA171" i="11" s="1"/>
  <c r="AA172" i="11" s="1"/>
  <c r="AA173" i="11" s="1"/>
  <c r="AA174" i="11" s="1"/>
  <c r="AA175" i="11" s="1"/>
  <c r="AA176" i="11" s="1"/>
  <c r="AA177" i="11" s="1"/>
  <c r="AA178" i="11" s="1"/>
  <c r="AA179" i="11" s="1"/>
  <c r="AA180" i="11" s="1"/>
  <c r="AA181" i="11" s="1"/>
  <c r="AA182" i="11" s="1"/>
  <c r="AA183" i="11" s="1"/>
  <c r="AA184" i="11" s="1"/>
  <c r="AA185" i="11" s="1"/>
  <c r="AA186" i="11" s="1"/>
  <c r="AA187" i="11" s="1"/>
  <c r="AA188" i="11" s="1"/>
  <c r="AA189" i="11" s="1"/>
  <c r="AA190" i="11" s="1"/>
  <c r="AA191" i="11" s="1"/>
  <c r="AA192" i="11" s="1"/>
  <c r="AA193" i="11" s="1"/>
  <c r="AA194" i="11" s="1"/>
  <c r="AA195" i="11" s="1"/>
  <c r="AA196" i="11" s="1"/>
  <c r="AA197" i="11" s="1"/>
  <c r="AA198" i="11" s="1"/>
  <c r="AA199" i="11" s="1"/>
  <c r="AA200" i="11" s="1"/>
  <c r="AA201" i="11" s="1"/>
  <c r="AA202" i="11" s="1"/>
  <c r="AA203" i="11" s="1"/>
  <c r="AA204" i="11" s="1"/>
  <c r="AA205" i="11" s="1"/>
  <c r="AA206" i="11" s="1"/>
  <c r="AA207" i="11" s="1"/>
  <c r="AA208" i="11" s="1"/>
  <c r="AA209" i="11" s="1"/>
  <c r="AA210" i="11" s="1"/>
  <c r="AA211" i="11" s="1"/>
  <c r="AA212" i="11" s="1"/>
  <c r="AA213" i="11" s="1"/>
  <c r="AA214" i="11" s="1"/>
  <c r="AA215" i="11" s="1"/>
  <c r="AA216" i="11" s="1"/>
  <c r="AA217" i="11" s="1"/>
  <c r="AA218" i="11" s="1"/>
</calcChain>
</file>

<file path=xl/sharedStrings.xml><?xml version="1.0" encoding="utf-8"?>
<sst xmlns="http://schemas.openxmlformats.org/spreadsheetml/2006/main" count="116" uniqueCount="99">
  <si>
    <t>Regened Data/ Test Specification</t>
  </si>
  <si>
    <t>Maximum Engine Speed (RPM)</t>
  </si>
  <si>
    <t xml:space="preserve">Gear </t>
  </si>
  <si>
    <t>Input</t>
  </si>
  <si>
    <t>Output</t>
  </si>
  <si>
    <t>Gear Ratio</t>
  </si>
  <si>
    <t>Overall Ratio</t>
  </si>
  <si>
    <t>Maximum Engine Torque (Nm)</t>
  </si>
  <si>
    <r>
      <t>1</t>
    </r>
    <r>
      <rPr>
        <vertAlign val="superscript"/>
        <sz val="11"/>
        <color theme="1"/>
        <rFont val="Bookman Old Style"/>
        <family val="1"/>
      </rPr>
      <t>st</t>
    </r>
  </si>
  <si>
    <t>Maximum Power Develop by Engine (W)</t>
  </si>
  <si>
    <r>
      <t>2</t>
    </r>
    <r>
      <rPr>
        <vertAlign val="superscript"/>
        <sz val="11"/>
        <color theme="1"/>
        <rFont val="Bookman Old Style"/>
        <family val="1"/>
      </rPr>
      <t>nd</t>
    </r>
  </si>
  <si>
    <t>Maximum Power Developed by Engine (HP)</t>
  </si>
  <si>
    <r>
      <t>3</t>
    </r>
    <r>
      <rPr>
        <vertAlign val="superscript"/>
        <sz val="11"/>
        <color theme="1"/>
        <rFont val="Bookman Old Style"/>
        <family val="1"/>
      </rPr>
      <t>rd</t>
    </r>
  </si>
  <si>
    <r>
      <t>Effective Frontal Area (m</t>
    </r>
    <r>
      <rPr>
        <vertAlign val="superscript"/>
        <sz val="11"/>
        <color theme="1"/>
        <rFont val="Bookman Old Style"/>
        <family val="1"/>
      </rPr>
      <t>2</t>
    </r>
    <r>
      <rPr>
        <sz val="11"/>
        <color theme="1"/>
        <rFont val="Bookman Old Style"/>
        <family val="1"/>
      </rPr>
      <t>)</t>
    </r>
  </si>
  <si>
    <t>Final Drive</t>
  </si>
  <si>
    <t>Front Wheel Radius (mm)</t>
  </si>
  <si>
    <t>Primary Drive</t>
  </si>
  <si>
    <t>Rear Wheel Radius (mm)</t>
  </si>
  <si>
    <t>Front Wheel Radius (m)</t>
  </si>
  <si>
    <t>Rear Wheel Radius (m)</t>
  </si>
  <si>
    <t>Torque Nm</t>
  </si>
  <si>
    <t>Driver + Passenger Weight (kg)</t>
  </si>
  <si>
    <t>RPM</t>
  </si>
  <si>
    <t>Fuel + Oil Weight (kg)</t>
  </si>
  <si>
    <t>Kerb Weight (kg)</t>
  </si>
  <si>
    <t>Total Weight (kg)</t>
  </si>
  <si>
    <t>Drag Coefficient</t>
  </si>
  <si>
    <r>
      <t>Air Density (kg/m</t>
    </r>
    <r>
      <rPr>
        <vertAlign val="superscript"/>
        <sz val="11"/>
        <color theme="1"/>
        <rFont val="Bookman Old Style"/>
        <family val="1"/>
      </rPr>
      <t>3</t>
    </r>
    <r>
      <rPr>
        <sz val="11"/>
        <color theme="1"/>
        <rFont val="Bookman Old Style"/>
        <family val="1"/>
      </rPr>
      <t>)</t>
    </r>
  </si>
  <si>
    <r>
      <t>Rolling Coefficient (μ</t>
    </r>
    <r>
      <rPr>
        <vertAlign val="subscript"/>
        <sz val="11"/>
        <color theme="1"/>
        <rFont val="Bookman Old Style"/>
        <family val="1"/>
      </rPr>
      <t>R</t>
    </r>
    <r>
      <rPr>
        <sz val="11"/>
        <color theme="1"/>
        <rFont val="Bookman Old Style"/>
        <family val="1"/>
      </rPr>
      <t>) Asphalt</t>
    </r>
  </si>
  <si>
    <r>
      <t>Rolling Coefficient (μ</t>
    </r>
    <r>
      <rPr>
        <vertAlign val="subscript"/>
        <sz val="11"/>
        <color theme="1"/>
        <rFont val="Bookman Old Style"/>
        <family val="1"/>
      </rPr>
      <t>R</t>
    </r>
    <r>
      <rPr>
        <sz val="11"/>
        <color theme="1"/>
        <rFont val="Bookman Old Style"/>
        <family val="1"/>
      </rPr>
      <t>) Gravel</t>
    </r>
  </si>
  <si>
    <r>
      <t>Rolling Coefficient (μ</t>
    </r>
    <r>
      <rPr>
        <vertAlign val="subscript"/>
        <sz val="11"/>
        <color theme="1"/>
        <rFont val="Bookman Old Style"/>
        <family val="1"/>
      </rPr>
      <t>R</t>
    </r>
    <r>
      <rPr>
        <sz val="11"/>
        <color theme="1"/>
        <rFont val="Bookman Old Style"/>
        <family val="1"/>
      </rPr>
      <t>) Sand</t>
    </r>
  </si>
  <si>
    <r>
      <t>Rolling Coefficient (μ</t>
    </r>
    <r>
      <rPr>
        <vertAlign val="subscript"/>
        <sz val="11"/>
        <color theme="1"/>
        <rFont val="Bookman Old Style"/>
        <family val="1"/>
      </rPr>
      <t>R</t>
    </r>
    <r>
      <rPr>
        <sz val="11"/>
        <color theme="1"/>
        <rFont val="Bookman Old Style"/>
        <family val="1"/>
      </rPr>
      <t>) Field</t>
    </r>
  </si>
  <si>
    <t>Wheelbase (mm)</t>
  </si>
  <si>
    <t>Height of COG from Ground (mm)</t>
  </si>
  <si>
    <t>Distance of COG from Front Wheel Center (mm)</t>
  </si>
  <si>
    <t>Distance of COG from Rear Wheel Center (mm)</t>
  </si>
  <si>
    <t>Angle of Buggy Lifted (Degree)</t>
  </si>
  <si>
    <t>Angle of Buggy Lifted (Radians)</t>
  </si>
  <si>
    <t>tan(18°)</t>
  </si>
  <si>
    <t>Load on Rear Wheel (kg)</t>
  </si>
  <si>
    <t>Load on Rear Wheel while Lifted (kg)</t>
  </si>
  <si>
    <t>YCOG</t>
  </si>
  <si>
    <t>XCOG</t>
  </si>
  <si>
    <t>Tires Mass (kg)</t>
  </si>
  <si>
    <t>Wheels Mass (kg)</t>
  </si>
  <si>
    <t>Total Assembly Mass (kg)</t>
  </si>
  <si>
    <r>
      <t>Radius of Gyration Front Wheel (K</t>
    </r>
    <r>
      <rPr>
        <vertAlign val="subscript"/>
        <sz val="11"/>
        <color theme="1"/>
        <rFont val="Bookman Old Style"/>
        <family val="1"/>
      </rPr>
      <t>front)</t>
    </r>
  </si>
  <si>
    <r>
      <t>Radius of Gyration Rear Wheel at 6500rpm 1</t>
    </r>
    <r>
      <rPr>
        <vertAlign val="superscript"/>
        <sz val="11"/>
        <color theme="1"/>
        <rFont val="Bookman Old Style"/>
        <family val="1"/>
      </rPr>
      <t>st</t>
    </r>
    <r>
      <rPr>
        <sz val="11"/>
        <color theme="1"/>
        <rFont val="Bookman Old Style"/>
        <family val="1"/>
      </rPr>
      <t xml:space="preserve"> Gear</t>
    </r>
  </si>
  <si>
    <t>Inertia of Front Wheel</t>
  </si>
  <si>
    <t>Inertia of Rear Wheel</t>
  </si>
  <si>
    <t>Inertia of Engine</t>
  </si>
  <si>
    <t>Reduced Mass in Gear 1</t>
  </si>
  <si>
    <t>Reduced Mass in Gear 2</t>
  </si>
  <si>
    <t>Reduced Mass in Gear 3</t>
  </si>
  <si>
    <t>Time (s)</t>
  </si>
  <si>
    <t>Velocity (mph)</t>
  </si>
  <si>
    <t>Velocity (m/s)</t>
  </si>
  <si>
    <t>Velocity (km/h)</t>
  </si>
  <si>
    <t>Ditsance (m)</t>
  </si>
  <si>
    <t>Displacement (m)</t>
  </si>
  <si>
    <t>Acceleration (m/s^2)</t>
  </si>
  <si>
    <t>Gear</t>
  </si>
  <si>
    <t>Equivalent mass (kg)</t>
  </si>
  <si>
    <t xml:space="preserve">Rolling Resistance </t>
  </si>
  <si>
    <t>Gradient resistance</t>
  </si>
  <si>
    <t>Areo grag resistance</t>
  </si>
  <si>
    <t>Acceleration resistance</t>
  </si>
  <si>
    <t>Total resistive force</t>
  </si>
  <si>
    <t>Traction Effort (N)</t>
  </si>
  <si>
    <t>Torque @ wheel (Nm)</t>
  </si>
  <si>
    <t>Engine Torque (Nm)</t>
  </si>
  <si>
    <t>Power (kW)</t>
  </si>
  <si>
    <t>Round Torque (Nm)</t>
  </si>
  <si>
    <t>Round RPM</t>
  </si>
  <si>
    <t>Energy (kWh)</t>
  </si>
  <si>
    <t>BSFC</t>
  </si>
  <si>
    <t>Fuel Burn (g)</t>
  </si>
  <si>
    <t>Total fuel consumed (g)</t>
  </si>
  <si>
    <t>Average power (KW)</t>
  </si>
  <si>
    <t>Workdone (kJ)</t>
  </si>
  <si>
    <t>Asphalt start</t>
  </si>
  <si>
    <t>T1 start</t>
  </si>
  <si>
    <t>T1 finish</t>
  </si>
  <si>
    <t>T2 start</t>
  </si>
  <si>
    <t>T2 finish</t>
  </si>
  <si>
    <t>T3 start</t>
  </si>
  <si>
    <t>T3 finish</t>
  </si>
  <si>
    <t>Slop 1 up</t>
  </si>
  <si>
    <t>Asphalt finish</t>
  </si>
  <si>
    <t>Field start</t>
  </si>
  <si>
    <t>T4 start</t>
  </si>
  <si>
    <t>T4 finish</t>
  </si>
  <si>
    <t>T5 start</t>
  </si>
  <si>
    <t>T5 finish</t>
  </si>
  <si>
    <t>Field finish</t>
  </si>
  <si>
    <t>Gravel start</t>
  </si>
  <si>
    <t>T6 start</t>
  </si>
  <si>
    <t>T6 finish</t>
  </si>
  <si>
    <t>slop 1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</si>
</sst>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vertAlign val="superscript"/>
      <sz val="11"/>
      <color theme="1"/>
      <name val="Bookman Old Style"/>
      <family val="1"/>
    </font>
    <font>
      <vertAlign val="subscript"/>
      <sz val="11"/>
      <color theme="1"/>
      <name val="Bookman Old Style"/>
      <family val="1"/>
    </font>
    <font>
      <sz val="11"/>
      <color theme="1"/>
      <name val="Arial Rounded MT Bold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5" borderId="10" xfId="0" applyFont="1" applyFill="1" applyBorder="1"/>
    <xf numFmtId="164" fontId="1" fillId="6" borderId="11" xfId="0" applyNumberFormat="1" applyFont="1" applyFill="1" applyBorder="1"/>
    <xf numFmtId="164" fontId="1" fillId="6" borderId="1" xfId="0" applyNumberFormat="1" applyFont="1" applyFill="1" applyBorder="1"/>
    <xf numFmtId="164" fontId="1" fillId="7" borderId="1" xfId="0" applyNumberFormat="1" applyFont="1" applyFill="1" applyBorder="1"/>
    <xf numFmtId="0" fontId="1" fillId="6" borderId="1" xfId="0" applyFont="1" applyFill="1" applyBorder="1"/>
    <xf numFmtId="0" fontId="1" fillId="6" borderId="12" xfId="0" applyFont="1" applyFill="1" applyBorder="1"/>
    <xf numFmtId="164" fontId="1" fillId="6" borderId="12" xfId="0" applyNumberFormat="1" applyFont="1" applyFill="1" applyBorder="1"/>
    <xf numFmtId="164" fontId="1" fillId="4" borderId="1" xfId="0" applyNumberFormat="1" applyFont="1" applyFill="1" applyBorder="1"/>
    <xf numFmtId="164" fontId="1" fillId="7" borderId="12" xfId="0" applyNumberFormat="1" applyFont="1" applyFill="1" applyBorder="1"/>
    <xf numFmtId="164" fontId="1" fillId="8" borderId="1" xfId="0" applyNumberFormat="1" applyFont="1" applyFill="1" applyBorder="1"/>
    <xf numFmtId="164" fontId="1" fillId="9" borderId="1" xfId="0" applyNumberFormat="1" applyFont="1" applyFill="1" applyBorder="1"/>
    <xf numFmtId="164" fontId="1" fillId="3" borderId="1" xfId="0" applyNumberFormat="1" applyFont="1" applyFill="1" applyBorder="1"/>
    <xf numFmtId="164" fontId="1" fillId="7" borderId="11" xfId="0" applyNumberFormat="1" applyFont="1" applyFill="1" applyBorder="1"/>
    <xf numFmtId="164" fontId="1" fillId="10" borderId="11" xfId="0" applyNumberFormat="1" applyFont="1" applyFill="1" applyBorder="1"/>
    <xf numFmtId="164" fontId="1" fillId="10" borderId="1" xfId="0" applyNumberFormat="1" applyFont="1" applyFill="1" applyBorder="1"/>
    <xf numFmtId="164" fontId="1" fillId="10" borderId="12" xfId="0" applyNumberFormat="1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5" fillId="0" borderId="0" xfId="0" applyFont="1"/>
  </cellXfs>
  <cellStyles count="1">
    <cellStyle name="Normal" xfId="0" builtinId="0"/>
  </cellStyles>
  <dxfs count="51"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Bookman Old Style"/>
        <scheme val="none"/>
      </font>
      <fill>
        <patternFill patternType="solid">
          <fgColor indexed="64"/>
          <bgColor theme="5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8016787105954361E-2"/>
          <c:y val="5.5555555555555539E-2"/>
          <c:w val="0.88386351706036748"/>
          <c:h val="0.71667468649752142"/>
        </c:manualLayout>
      </c:layout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Sheet1!$D$2:$D$218</c:f>
              <c:numCache>
                <c:formatCode>General</c:formatCode>
                <c:ptCount val="217"/>
                <c:pt idx="0">
                  <c:v>0</c:v>
                </c:pt>
                <c:pt idx="1">
                  <c:v>6</c:v>
                </c:pt>
                <c:pt idx="2">
                  <c:v>7</c:v>
                </c:pt>
                <c:pt idx="3">
                  <c:v>8.5</c:v>
                </c:pt>
                <c:pt idx="4">
                  <c:v>10</c:v>
                </c:pt>
                <c:pt idx="5">
                  <c:v>10.199999999999999</c:v>
                </c:pt>
                <c:pt idx="6">
                  <c:v>12</c:v>
                </c:pt>
                <c:pt idx="7">
                  <c:v>14</c:v>
                </c:pt>
                <c:pt idx="8">
                  <c:v>15</c:v>
                </c:pt>
                <c:pt idx="9">
                  <c:v>16.5</c:v>
                </c:pt>
                <c:pt idx="10">
                  <c:v>18</c:v>
                </c:pt>
                <c:pt idx="11">
                  <c:v>20</c:v>
                </c:pt>
                <c:pt idx="12">
                  <c:v>20.2</c:v>
                </c:pt>
                <c:pt idx="13">
                  <c:v>21.5</c:v>
                </c:pt>
                <c:pt idx="14">
                  <c:v>23</c:v>
                </c:pt>
                <c:pt idx="15">
                  <c:v>25</c:v>
                </c:pt>
                <c:pt idx="16">
                  <c:v>27</c:v>
                </c:pt>
                <c:pt idx="17">
                  <c:v>29</c:v>
                </c:pt>
                <c:pt idx="18">
                  <c:v>30</c:v>
                </c:pt>
                <c:pt idx="19">
                  <c:v>28</c:v>
                </c:pt>
                <c:pt idx="20">
                  <c:v>26</c:v>
                </c:pt>
                <c:pt idx="21">
                  <c:v>24</c:v>
                </c:pt>
                <c:pt idx="22">
                  <c:v>22</c:v>
                </c:pt>
                <c:pt idx="23">
                  <c:v>20</c:v>
                </c:pt>
                <c:pt idx="24">
                  <c:v>19.8</c:v>
                </c:pt>
                <c:pt idx="25">
                  <c:v>18</c:v>
                </c:pt>
                <c:pt idx="26">
                  <c:v>16.5</c:v>
                </c:pt>
                <c:pt idx="27">
                  <c:v>15</c:v>
                </c:pt>
                <c:pt idx="28">
                  <c:v>13</c:v>
                </c:pt>
                <c:pt idx="29">
                  <c:v>13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15</c:v>
                </c:pt>
                <c:pt idx="36">
                  <c:v>16</c:v>
                </c:pt>
                <c:pt idx="37">
                  <c:v>15</c:v>
                </c:pt>
                <c:pt idx="38">
                  <c:v>14</c:v>
                </c:pt>
                <c:pt idx="39">
                  <c:v>13</c:v>
                </c:pt>
                <c:pt idx="40">
                  <c:v>13</c:v>
                </c:pt>
                <c:pt idx="41">
                  <c:v>13</c:v>
                </c:pt>
                <c:pt idx="42">
                  <c:v>13</c:v>
                </c:pt>
                <c:pt idx="43">
                  <c:v>13</c:v>
                </c:pt>
                <c:pt idx="44">
                  <c:v>13</c:v>
                </c:pt>
                <c:pt idx="45">
                  <c:v>13</c:v>
                </c:pt>
                <c:pt idx="46">
                  <c:v>13</c:v>
                </c:pt>
                <c:pt idx="47">
                  <c:v>13</c:v>
                </c:pt>
                <c:pt idx="48">
                  <c:v>13</c:v>
                </c:pt>
                <c:pt idx="49">
                  <c:v>13</c:v>
                </c:pt>
                <c:pt idx="50">
                  <c:v>13</c:v>
                </c:pt>
                <c:pt idx="51">
                  <c:v>13</c:v>
                </c:pt>
                <c:pt idx="52">
                  <c:v>14</c:v>
                </c:pt>
                <c:pt idx="53">
                  <c:v>16</c:v>
                </c:pt>
                <c:pt idx="54">
                  <c:v>18</c:v>
                </c:pt>
                <c:pt idx="55">
                  <c:v>19</c:v>
                </c:pt>
                <c:pt idx="56">
                  <c:v>20</c:v>
                </c:pt>
                <c:pt idx="57">
                  <c:v>20.2</c:v>
                </c:pt>
                <c:pt idx="58">
                  <c:v>21.5</c:v>
                </c:pt>
                <c:pt idx="59">
                  <c:v>23</c:v>
                </c:pt>
                <c:pt idx="60">
                  <c:v>25</c:v>
                </c:pt>
                <c:pt idx="61">
                  <c:v>26</c:v>
                </c:pt>
                <c:pt idx="62">
                  <c:v>28</c:v>
                </c:pt>
                <c:pt idx="63">
                  <c:v>28</c:v>
                </c:pt>
                <c:pt idx="64">
                  <c:v>26</c:v>
                </c:pt>
                <c:pt idx="65">
                  <c:v>24</c:v>
                </c:pt>
                <c:pt idx="66">
                  <c:v>22</c:v>
                </c:pt>
                <c:pt idx="67">
                  <c:v>20</c:v>
                </c:pt>
                <c:pt idx="68">
                  <c:v>19.8</c:v>
                </c:pt>
                <c:pt idx="69">
                  <c:v>18</c:v>
                </c:pt>
                <c:pt idx="70">
                  <c:v>18</c:v>
                </c:pt>
                <c:pt idx="71">
                  <c:v>18</c:v>
                </c:pt>
                <c:pt idx="72">
                  <c:v>18</c:v>
                </c:pt>
                <c:pt idx="73">
                  <c:v>18</c:v>
                </c:pt>
                <c:pt idx="74">
                  <c:v>18</c:v>
                </c:pt>
                <c:pt idx="75">
                  <c:v>18</c:v>
                </c:pt>
                <c:pt idx="76">
                  <c:v>18</c:v>
                </c:pt>
                <c:pt idx="77">
                  <c:v>20</c:v>
                </c:pt>
                <c:pt idx="78">
                  <c:v>20.2</c:v>
                </c:pt>
                <c:pt idx="79">
                  <c:v>22</c:v>
                </c:pt>
                <c:pt idx="80">
                  <c:v>24</c:v>
                </c:pt>
                <c:pt idx="81">
                  <c:v>26</c:v>
                </c:pt>
                <c:pt idx="82">
                  <c:v>28</c:v>
                </c:pt>
                <c:pt idx="83">
                  <c:v>29</c:v>
                </c:pt>
                <c:pt idx="84">
                  <c:v>27</c:v>
                </c:pt>
                <c:pt idx="85">
                  <c:v>25</c:v>
                </c:pt>
                <c:pt idx="86">
                  <c:v>23</c:v>
                </c:pt>
                <c:pt idx="87">
                  <c:v>21</c:v>
                </c:pt>
                <c:pt idx="88">
                  <c:v>20</c:v>
                </c:pt>
                <c:pt idx="89">
                  <c:v>19.8</c:v>
                </c:pt>
                <c:pt idx="90">
                  <c:v>17</c:v>
                </c:pt>
                <c:pt idx="91">
                  <c:v>17</c:v>
                </c:pt>
                <c:pt idx="92">
                  <c:v>17</c:v>
                </c:pt>
                <c:pt idx="93">
                  <c:v>17</c:v>
                </c:pt>
                <c:pt idx="94">
                  <c:v>17</c:v>
                </c:pt>
                <c:pt idx="95">
                  <c:v>17</c:v>
                </c:pt>
                <c:pt idx="96">
                  <c:v>17</c:v>
                </c:pt>
                <c:pt idx="97">
                  <c:v>17</c:v>
                </c:pt>
                <c:pt idx="98">
                  <c:v>17</c:v>
                </c:pt>
                <c:pt idx="99">
                  <c:v>17</c:v>
                </c:pt>
                <c:pt idx="100">
                  <c:v>18</c:v>
                </c:pt>
                <c:pt idx="101">
                  <c:v>20</c:v>
                </c:pt>
                <c:pt idx="102">
                  <c:v>20.2</c:v>
                </c:pt>
                <c:pt idx="103">
                  <c:v>21.5</c:v>
                </c:pt>
                <c:pt idx="104">
                  <c:v>22.8</c:v>
                </c:pt>
                <c:pt idx="105">
                  <c:v>23.9</c:v>
                </c:pt>
                <c:pt idx="106">
                  <c:v>25</c:v>
                </c:pt>
                <c:pt idx="107">
                  <c:v>27</c:v>
                </c:pt>
                <c:pt idx="108">
                  <c:v>29</c:v>
                </c:pt>
                <c:pt idx="109">
                  <c:v>28</c:v>
                </c:pt>
                <c:pt idx="110">
                  <c:v>27</c:v>
                </c:pt>
                <c:pt idx="111">
                  <c:v>26</c:v>
                </c:pt>
                <c:pt idx="112">
                  <c:v>24.5</c:v>
                </c:pt>
                <c:pt idx="113">
                  <c:v>23</c:v>
                </c:pt>
                <c:pt idx="114">
                  <c:v>21</c:v>
                </c:pt>
                <c:pt idx="115">
                  <c:v>21</c:v>
                </c:pt>
                <c:pt idx="116">
                  <c:v>20</c:v>
                </c:pt>
                <c:pt idx="117">
                  <c:v>22</c:v>
                </c:pt>
                <c:pt idx="118">
                  <c:v>23</c:v>
                </c:pt>
                <c:pt idx="119">
                  <c:v>24</c:v>
                </c:pt>
                <c:pt idx="120">
                  <c:v>25</c:v>
                </c:pt>
                <c:pt idx="121">
                  <c:v>23.5</c:v>
                </c:pt>
                <c:pt idx="122">
                  <c:v>22</c:v>
                </c:pt>
                <c:pt idx="123">
                  <c:v>20</c:v>
                </c:pt>
                <c:pt idx="124">
                  <c:v>19.8</c:v>
                </c:pt>
                <c:pt idx="125">
                  <c:v>18.5</c:v>
                </c:pt>
                <c:pt idx="126">
                  <c:v>17</c:v>
                </c:pt>
                <c:pt idx="127">
                  <c:v>16</c:v>
                </c:pt>
                <c:pt idx="128">
                  <c:v>16</c:v>
                </c:pt>
                <c:pt idx="129">
                  <c:v>16</c:v>
                </c:pt>
                <c:pt idx="130">
                  <c:v>16</c:v>
                </c:pt>
                <c:pt idx="131">
                  <c:v>16</c:v>
                </c:pt>
                <c:pt idx="132">
                  <c:v>16</c:v>
                </c:pt>
                <c:pt idx="133">
                  <c:v>16</c:v>
                </c:pt>
                <c:pt idx="134">
                  <c:v>16</c:v>
                </c:pt>
                <c:pt idx="135">
                  <c:v>16</c:v>
                </c:pt>
                <c:pt idx="136">
                  <c:v>16</c:v>
                </c:pt>
                <c:pt idx="137">
                  <c:v>16</c:v>
                </c:pt>
                <c:pt idx="138">
                  <c:v>17.5</c:v>
                </c:pt>
                <c:pt idx="139">
                  <c:v>19</c:v>
                </c:pt>
                <c:pt idx="140">
                  <c:v>20</c:v>
                </c:pt>
                <c:pt idx="141">
                  <c:v>20.2</c:v>
                </c:pt>
                <c:pt idx="142">
                  <c:v>21.5</c:v>
                </c:pt>
                <c:pt idx="143">
                  <c:v>23</c:v>
                </c:pt>
                <c:pt idx="144">
                  <c:v>24.5</c:v>
                </c:pt>
                <c:pt idx="145">
                  <c:v>26</c:v>
                </c:pt>
                <c:pt idx="146">
                  <c:v>27</c:v>
                </c:pt>
                <c:pt idx="147">
                  <c:v>26</c:v>
                </c:pt>
                <c:pt idx="148">
                  <c:v>25</c:v>
                </c:pt>
                <c:pt idx="149">
                  <c:v>24</c:v>
                </c:pt>
                <c:pt idx="150">
                  <c:v>22.5</c:v>
                </c:pt>
                <c:pt idx="151">
                  <c:v>21</c:v>
                </c:pt>
                <c:pt idx="152">
                  <c:v>20</c:v>
                </c:pt>
                <c:pt idx="153">
                  <c:v>19.8</c:v>
                </c:pt>
                <c:pt idx="154">
                  <c:v>18.5</c:v>
                </c:pt>
                <c:pt idx="155">
                  <c:v>17</c:v>
                </c:pt>
                <c:pt idx="156">
                  <c:v>15.5</c:v>
                </c:pt>
                <c:pt idx="157">
                  <c:v>15.5</c:v>
                </c:pt>
                <c:pt idx="158">
                  <c:v>15.5</c:v>
                </c:pt>
                <c:pt idx="159">
                  <c:v>15.5</c:v>
                </c:pt>
                <c:pt idx="160">
                  <c:v>15.5</c:v>
                </c:pt>
                <c:pt idx="161">
                  <c:v>15.5</c:v>
                </c:pt>
                <c:pt idx="162">
                  <c:v>15.5</c:v>
                </c:pt>
                <c:pt idx="163">
                  <c:v>15.5</c:v>
                </c:pt>
                <c:pt idx="164">
                  <c:v>15.5</c:v>
                </c:pt>
                <c:pt idx="165">
                  <c:v>15.5</c:v>
                </c:pt>
                <c:pt idx="166">
                  <c:v>15.5</c:v>
                </c:pt>
                <c:pt idx="167">
                  <c:v>15.5</c:v>
                </c:pt>
                <c:pt idx="168">
                  <c:v>15.5</c:v>
                </c:pt>
                <c:pt idx="169">
                  <c:v>15.5</c:v>
                </c:pt>
                <c:pt idx="170">
                  <c:v>15.5</c:v>
                </c:pt>
                <c:pt idx="171">
                  <c:v>15.5</c:v>
                </c:pt>
                <c:pt idx="172">
                  <c:v>15.5</c:v>
                </c:pt>
                <c:pt idx="173">
                  <c:v>17</c:v>
                </c:pt>
                <c:pt idx="174">
                  <c:v>19</c:v>
                </c:pt>
                <c:pt idx="175">
                  <c:v>20</c:v>
                </c:pt>
                <c:pt idx="176">
                  <c:v>20.2</c:v>
                </c:pt>
                <c:pt idx="177">
                  <c:v>21</c:v>
                </c:pt>
                <c:pt idx="178">
                  <c:v>22.5</c:v>
                </c:pt>
                <c:pt idx="179">
                  <c:v>24</c:v>
                </c:pt>
                <c:pt idx="180">
                  <c:v>26</c:v>
                </c:pt>
                <c:pt idx="181">
                  <c:v>26</c:v>
                </c:pt>
                <c:pt idx="182">
                  <c:v>25</c:v>
                </c:pt>
                <c:pt idx="183">
                  <c:v>23.5</c:v>
                </c:pt>
                <c:pt idx="184">
                  <c:v>21</c:v>
                </c:pt>
                <c:pt idx="185">
                  <c:v>20</c:v>
                </c:pt>
                <c:pt idx="186">
                  <c:v>19.8</c:v>
                </c:pt>
                <c:pt idx="187">
                  <c:v>18.5</c:v>
                </c:pt>
                <c:pt idx="188">
                  <c:v>18.5</c:v>
                </c:pt>
                <c:pt idx="189">
                  <c:v>18.5</c:v>
                </c:pt>
                <c:pt idx="190">
                  <c:v>18.5</c:v>
                </c:pt>
                <c:pt idx="191">
                  <c:v>18.5</c:v>
                </c:pt>
                <c:pt idx="192">
                  <c:v>18.5</c:v>
                </c:pt>
                <c:pt idx="193">
                  <c:v>18.5</c:v>
                </c:pt>
                <c:pt idx="194">
                  <c:v>18.5</c:v>
                </c:pt>
                <c:pt idx="195">
                  <c:v>18.5</c:v>
                </c:pt>
                <c:pt idx="196">
                  <c:v>18.5</c:v>
                </c:pt>
                <c:pt idx="197">
                  <c:v>18.5</c:v>
                </c:pt>
                <c:pt idx="198">
                  <c:v>18.5</c:v>
                </c:pt>
                <c:pt idx="199">
                  <c:v>20</c:v>
                </c:pt>
                <c:pt idx="200">
                  <c:v>23</c:v>
                </c:pt>
                <c:pt idx="201">
                  <c:v>25.5</c:v>
                </c:pt>
                <c:pt idx="202">
                  <c:v>27.8</c:v>
                </c:pt>
                <c:pt idx="203">
                  <c:v>30</c:v>
                </c:pt>
                <c:pt idx="204">
                  <c:v>28</c:v>
                </c:pt>
                <c:pt idx="205">
                  <c:v>26</c:v>
                </c:pt>
                <c:pt idx="206">
                  <c:v>24</c:v>
                </c:pt>
                <c:pt idx="207">
                  <c:v>22</c:v>
                </c:pt>
                <c:pt idx="208">
                  <c:v>20</c:v>
                </c:pt>
                <c:pt idx="209">
                  <c:v>18</c:v>
                </c:pt>
                <c:pt idx="210">
                  <c:v>15.5</c:v>
                </c:pt>
                <c:pt idx="211">
                  <c:v>12</c:v>
                </c:pt>
                <c:pt idx="212">
                  <c:v>10</c:v>
                </c:pt>
                <c:pt idx="213">
                  <c:v>7</c:v>
                </c:pt>
                <c:pt idx="214">
                  <c:v>4</c:v>
                </c:pt>
                <c:pt idx="215">
                  <c:v>2.5</c:v>
                </c:pt>
                <c:pt idx="2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85-403F-9241-251254B917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23904"/>
        <c:axId val="147038208"/>
      </c:scatterChart>
      <c:scatterChart>
        <c:scatterStyle val="smoothMarker"/>
        <c:varyColors val="0"/>
        <c:ser>
          <c:idx val="1"/>
          <c:order val="1"/>
          <c:tx>
            <c:v>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Sheet1!$J$2:$J$218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2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85-403F-9241-251254B917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346560"/>
        <c:axId val="147040128"/>
      </c:scatterChart>
      <c:valAx>
        <c:axId val="14692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038208"/>
        <c:crosses val="autoZero"/>
        <c:crossBetween val="midCat"/>
      </c:valAx>
      <c:valAx>
        <c:axId val="14703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(mph)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23904"/>
        <c:crosses val="autoZero"/>
        <c:crossBetween val="midCat"/>
        <c:majorUnit val="10"/>
      </c:valAx>
      <c:valAx>
        <c:axId val="1470401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9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346560"/>
        <c:crosses val="max"/>
        <c:crossBetween val="midCat"/>
      </c:valAx>
      <c:valAx>
        <c:axId val="147346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70401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Acceleration &amp; Deceleration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Sheet1!$I$2:$I$218</c:f>
              <c:numCache>
                <c:formatCode>General</c:formatCode>
                <c:ptCount val="217"/>
                <c:pt idx="0">
                  <c:v>0</c:v>
                </c:pt>
                <c:pt idx="1">
                  <c:v>2.6822355539263456</c:v>
                </c:pt>
                <c:pt idx="2">
                  <c:v>0.44703925898772479</c:v>
                </c:pt>
                <c:pt idx="3">
                  <c:v>0.67055888848158673</c:v>
                </c:pt>
                <c:pt idx="4">
                  <c:v>0.67055888848158585</c:v>
                </c:pt>
                <c:pt idx="5">
                  <c:v>8.9407851797545845E-2</c:v>
                </c:pt>
                <c:pt idx="6">
                  <c:v>0.80467066617790373</c:v>
                </c:pt>
                <c:pt idx="7">
                  <c:v>0.89407851797544957</c:v>
                </c:pt>
                <c:pt idx="8">
                  <c:v>0.4470392589877239</c:v>
                </c:pt>
                <c:pt idx="9">
                  <c:v>0.67055888848158673</c:v>
                </c:pt>
                <c:pt idx="10">
                  <c:v>0.67055888848158673</c:v>
                </c:pt>
                <c:pt idx="11">
                  <c:v>0.8940785179754478</c:v>
                </c:pt>
                <c:pt idx="12">
                  <c:v>8.9407851797545845E-2</c:v>
                </c:pt>
                <c:pt idx="13">
                  <c:v>0.58115103668404444</c:v>
                </c:pt>
                <c:pt idx="14">
                  <c:v>0.67055888848158673</c:v>
                </c:pt>
                <c:pt idx="15">
                  <c:v>0.8940785179754478</c:v>
                </c:pt>
                <c:pt idx="16">
                  <c:v>0.89407851797545135</c:v>
                </c:pt>
                <c:pt idx="17">
                  <c:v>0.8940785179754478</c:v>
                </c:pt>
                <c:pt idx="18">
                  <c:v>0.44703925898772567</c:v>
                </c:pt>
                <c:pt idx="19">
                  <c:v>-0.8940785179754478</c:v>
                </c:pt>
                <c:pt idx="20">
                  <c:v>-0.89407851797545135</c:v>
                </c:pt>
                <c:pt idx="21">
                  <c:v>-0.8940785179754478</c:v>
                </c:pt>
                <c:pt idx="22">
                  <c:v>-0.8940785179754478</c:v>
                </c:pt>
                <c:pt idx="23">
                  <c:v>-0.8940785179754478</c:v>
                </c:pt>
                <c:pt idx="24">
                  <c:v>-8.9407851797545845E-2</c:v>
                </c:pt>
                <c:pt idx="25">
                  <c:v>-0.80467066617790195</c:v>
                </c:pt>
                <c:pt idx="26">
                  <c:v>-0.67055888848158673</c:v>
                </c:pt>
                <c:pt idx="27">
                  <c:v>-0.67055888848158673</c:v>
                </c:pt>
                <c:pt idx="28">
                  <c:v>-0.8940785179754478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0.89407851797544957</c:v>
                </c:pt>
                <c:pt idx="36">
                  <c:v>0.44703925898772567</c:v>
                </c:pt>
                <c:pt idx="37">
                  <c:v>-0.4470392589877239</c:v>
                </c:pt>
                <c:pt idx="38">
                  <c:v>-0.4470392589877239</c:v>
                </c:pt>
                <c:pt idx="39">
                  <c:v>-0.44703925898772567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0.4470392589877239</c:v>
                </c:pt>
                <c:pt idx="53">
                  <c:v>0.8940785179754478</c:v>
                </c:pt>
                <c:pt idx="54">
                  <c:v>0.89407851797544957</c:v>
                </c:pt>
                <c:pt idx="55">
                  <c:v>0.44703925898772212</c:v>
                </c:pt>
                <c:pt idx="56">
                  <c:v>0.44703925898772567</c:v>
                </c:pt>
                <c:pt idx="57">
                  <c:v>8.9407851797545845E-2</c:v>
                </c:pt>
                <c:pt idx="58">
                  <c:v>0.58115103668404444</c:v>
                </c:pt>
                <c:pt idx="59">
                  <c:v>0.67055888848158673</c:v>
                </c:pt>
                <c:pt idx="60">
                  <c:v>0.8940785179754478</c:v>
                </c:pt>
                <c:pt idx="61">
                  <c:v>0.44703925898772212</c:v>
                </c:pt>
                <c:pt idx="62">
                  <c:v>0.8940785179754478</c:v>
                </c:pt>
                <c:pt idx="63">
                  <c:v>0</c:v>
                </c:pt>
                <c:pt idx="64">
                  <c:v>-0.89407851797545135</c:v>
                </c:pt>
                <c:pt idx="65">
                  <c:v>-0.8940785179754478</c:v>
                </c:pt>
                <c:pt idx="66">
                  <c:v>-0.8940785179754478</c:v>
                </c:pt>
                <c:pt idx="67">
                  <c:v>-0.8940785179754478</c:v>
                </c:pt>
                <c:pt idx="68">
                  <c:v>-8.9407851797545845E-2</c:v>
                </c:pt>
                <c:pt idx="69">
                  <c:v>-0.80467066617790195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0.8940785179754478</c:v>
                </c:pt>
                <c:pt idx="78">
                  <c:v>8.9407851797545845E-2</c:v>
                </c:pt>
                <c:pt idx="79">
                  <c:v>0.8046706661779055</c:v>
                </c:pt>
                <c:pt idx="80">
                  <c:v>0.8940785179754478</c:v>
                </c:pt>
                <c:pt idx="81">
                  <c:v>0.8940785179754478</c:v>
                </c:pt>
                <c:pt idx="82">
                  <c:v>0.8940785179754478</c:v>
                </c:pt>
                <c:pt idx="83">
                  <c:v>0.44703925898772212</c:v>
                </c:pt>
                <c:pt idx="84">
                  <c:v>-0.8940785179754478</c:v>
                </c:pt>
                <c:pt idx="85">
                  <c:v>-0.8940785179754478</c:v>
                </c:pt>
                <c:pt idx="86">
                  <c:v>-0.8940785179754478</c:v>
                </c:pt>
                <c:pt idx="87">
                  <c:v>-0.89407851797545135</c:v>
                </c:pt>
                <c:pt idx="88">
                  <c:v>-0.44703925898772567</c:v>
                </c:pt>
                <c:pt idx="89">
                  <c:v>-8.9407851797545845E-2</c:v>
                </c:pt>
                <c:pt idx="90">
                  <c:v>-1.2517099251656276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0.4470392589877239</c:v>
                </c:pt>
                <c:pt idx="101">
                  <c:v>0.8940785179754478</c:v>
                </c:pt>
                <c:pt idx="102">
                  <c:v>8.9407851797545845E-2</c:v>
                </c:pt>
                <c:pt idx="103">
                  <c:v>0.58115103668404444</c:v>
                </c:pt>
                <c:pt idx="104">
                  <c:v>0.58115103668404089</c:v>
                </c:pt>
                <c:pt idx="105">
                  <c:v>0.49174318488649504</c:v>
                </c:pt>
                <c:pt idx="106">
                  <c:v>0.4917431848864986</c:v>
                </c:pt>
                <c:pt idx="107">
                  <c:v>0.89407851797545135</c:v>
                </c:pt>
                <c:pt idx="108">
                  <c:v>0.8940785179754478</c:v>
                </c:pt>
                <c:pt idx="109">
                  <c:v>-0.44703925898772567</c:v>
                </c:pt>
                <c:pt idx="110">
                  <c:v>-0.44703925898772212</c:v>
                </c:pt>
                <c:pt idx="111">
                  <c:v>-0.44703925898772567</c:v>
                </c:pt>
                <c:pt idx="112">
                  <c:v>-0.67055888848158318</c:v>
                </c:pt>
                <c:pt idx="113">
                  <c:v>-0.67055888848158673</c:v>
                </c:pt>
                <c:pt idx="114">
                  <c:v>-0.89407851797545135</c:v>
                </c:pt>
                <c:pt idx="115">
                  <c:v>0</c:v>
                </c:pt>
                <c:pt idx="116">
                  <c:v>-0.44703925898772567</c:v>
                </c:pt>
                <c:pt idx="117">
                  <c:v>0.89407851797545135</c:v>
                </c:pt>
                <c:pt idx="118">
                  <c:v>0.44703925898772567</c:v>
                </c:pt>
                <c:pt idx="119">
                  <c:v>0.44703925898772212</c:v>
                </c:pt>
                <c:pt idx="120">
                  <c:v>0.44703925898772567</c:v>
                </c:pt>
                <c:pt idx="121">
                  <c:v>-0.67055888848158673</c:v>
                </c:pt>
                <c:pt idx="122">
                  <c:v>-0.67055888848158673</c:v>
                </c:pt>
                <c:pt idx="123">
                  <c:v>-0.8940785179754478</c:v>
                </c:pt>
                <c:pt idx="124">
                  <c:v>-8.9407851797545845E-2</c:v>
                </c:pt>
                <c:pt idx="125">
                  <c:v>-0.58115103668404444</c:v>
                </c:pt>
                <c:pt idx="126">
                  <c:v>-0.67055888848158673</c:v>
                </c:pt>
                <c:pt idx="127">
                  <c:v>-0.4470392589877239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0.67055888848158496</c:v>
                </c:pt>
                <c:pt idx="139">
                  <c:v>0.67055888848158673</c:v>
                </c:pt>
                <c:pt idx="140">
                  <c:v>0.44703925898772567</c:v>
                </c:pt>
                <c:pt idx="141">
                  <c:v>8.9407851797545845E-2</c:v>
                </c:pt>
                <c:pt idx="142">
                  <c:v>0.58115103668404444</c:v>
                </c:pt>
                <c:pt idx="143">
                  <c:v>0.67055888848158673</c:v>
                </c:pt>
                <c:pt idx="144">
                  <c:v>0.67055888848158673</c:v>
                </c:pt>
                <c:pt idx="145">
                  <c:v>0.67055888848158673</c:v>
                </c:pt>
                <c:pt idx="146">
                  <c:v>0.44703925898772567</c:v>
                </c:pt>
                <c:pt idx="147">
                  <c:v>-0.44703925898772567</c:v>
                </c:pt>
                <c:pt idx="148">
                  <c:v>-0.44703925898772567</c:v>
                </c:pt>
                <c:pt idx="149">
                  <c:v>-0.44703925898772212</c:v>
                </c:pt>
                <c:pt idx="150">
                  <c:v>-0.67055888848158673</c:v>
                </c:pt>
                <c:pt idx="151">
                  <c:v>-0.67055888848158673</c:v>
                </c:pt>
                <c:pt idx="152">
                  <c:v>-0.44703925898772567</c:v>
                </c:pt>
                <c:pt idx="153">
                  <c:v>-8.9407851797545845E-2</c:v>
                </c:pt>
                <c:pt idx="154">
                  <c:v>-0.58115103668404444</c:v>
                </c:pt>
                <c:pt idx="155">
                  <c:v>-0.67055888848158673</c:v>
                </c:pt>
                <c:pt idx="156">
                  <c:v>-0.67055888848158496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0.67055888848158673</c:v>
                </c:pt>
                <c:pt idx="174">
                  <c:v>0.89407851797544957</c:v>
                </c:pt>
                <c:pt idx="175">
                  <c:v>0.44703925898772567</c:v>
                </c:pt>
                <c:pt idx="176">
                  <c:v>8.9407851797545845E-2</c:v>
                </c:pt>
                <c:pt idx="177">
                  <c:v>0.35763140719017983</c:v>
                </c:pt>
                <c:pt idx="178">
                  <c:v>0.67055888848158673</c:v>
                </c:pt>
                <c:pt idx="179">
                  <c:v>0.67055888848158673</c:v>
                </c:pt>
                <c:pt idx="180">
                  <c:v>0.8940785179754478</c:v>
                </c:pt>
                <c:pt idx="181">
                  <c:v>0</c:v>
                </c:pt>
                <c:pt idx="182">
                  <c:v>-0.44703925898772567</c:v>
                </c:pt>
                <c:pt idx="183">
                  <c:v>-0.67055888848158673</c:v>
                </c:pt>
                <c:pt idx="184">
                  <c:v>-1.1175981474693089</c:v>
                </c:pt>
                <c:pt idx="185">
                  <c:v>-0.44703925898772567</c:v>
                </c:pt>
                <c:pt idx="186">
                  <c:v>-8.9407851797545845E-2</c:v>
                </c:pt>
                <c:pt idx="187">
                  <c:v>-0.58115103668404444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0.67055888848158673</c:v>
                </c:pt>
                <c:pt idx="200">
                  <c:v>1.3411177769631735</c:v>
                </c:pt>
                <c:pt idx="201">
                  <c:v>1.1175981474693089</c:v>
                </c:pt>
                <c:pt idx="202">
                  <c:v>1.0281902956717666</c:v>
                </c:pt>
                <c:pt idx="203">
                  <c:v>0.98348636977299364</c:v>
                </c:pt>
                <c:pt idx="204">
                  <c:v>-0.8940785179754478</c:v>
                </c:pt>
                <c:pt idx="205">
                  <c:v>-0.89407851797545135</c:v>
                </c:pt>
                <c:pt idx="206">
                  <c:v>-0.8940785179754478</c:v>
                </c:pt>
                <c:pt idx="207">
                  <c:v>-0.8940785179754478</c:v>
                </c:pt>
                <c:pt idx="208">
                  <c:v>-0.8940785179754478</c:v>
                </c:pt>
                <c:pt idx="209">
                  <c:v>-0.8940785179754478</c:v>
                </c:pt>
                <c:pt idx="210">
                  <c:v>-1.1175981474693106</c:v>
                </c:pt>
                <c:pt idx="211">
                  <c:v>-1.5646374064570345</c:v>
                </c:pt>
                <c:pt idx="212">
                  <c:v>-0.89407851797544957</c:v>
                </c:pt>
                <c:pt idx="213">
                  <c:v>-1.3411177769631726</c:v>
                </c:pt>
                <c:pt idx="214">
                  <c:v>-1.3411177769631726</c:v>
                </c:pt>
                <c:pt idx="215">
                  <c:v>-0.67055888848158629</c:v>
                </c:pt>
                <c:pt idx="2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4F-45E0-8F47-44317BD21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215680"/>
        <c:axId val="148733312"/>
      </c:scatterChart>
      <c:valAx>
        <c:axId val="148215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900887633531137"/>
              <c:y val="0.878680373286672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33312"/>
        <c:crosses val="autoZero"/>
        <c:crossBetween val="midCat"/>
      </c:valAx>
      <c:valAx>
        <c:axId val="14873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215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Rolling Resistance (N)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Sheet1!$L$2:$L$218</c:f>
              <c:numCache>
                <c:formatCode>General</c:formatCode>
                <c:ptCount val="217"/>
                <c:pt idx="0">
                  <c:v>0</c:v>
                </c:pt>
                <c:pt idx="1">
                  <c:v>92.968722</c:v>
                </c:pt>
                <c:pt idx="2">
                  <c:v>92.968722</c:v>
                </c:pt>
                <c:pt idx="3">
                  <c:v>92.968722</c:v>
                </c:pt>
                <c:pt idx="4">
                  <c:v>92.968722</c:v>
                </c:pt>
                <c:pt idx="5">
                  <c:v>92.968722</c:v>
                </c:pt>
                <c:pt idx="6">
                  <c:v>92.968722</c:v>
                </c:pt>
                <c:pt idx="7">
                  <c:v>92.968722</c:v>
                </c:pt>
                <c:pt idx="8">
                  <c:v>92.968722</c:v>
                </c:pt>
                <c:pt idx="9">
                  <c:v>92.968722</c:v>
                </c:pt>
                <c:pt idx="10">
                  <c:v>92.968722</c:v>
                </c:pt>
                <c:pt idx="11">
                  <c:v>92.968722</c:v>
                </c:pt>
                <c:pt idx="12">
                  <c:v>92.968722</c:v>
                </c:pt>
                <c:pt idx="13">
                  <c:v>92.968722</c:v>
                </c:pt>
                <c:pt idx="14">
                  <c:v>92.968722</c:v>
                </c:pt>
                <c:pt idx="15">
                  <c:v>92.968722</c:v>
                </c:pt>
                <c:pt idx="16">
                  <c:v>92.968722</c:v>
                </c:pt>
                <c:pt idx="17">
                  <c:v>92.968722</c:v>
                </c:pt>
                <c:pt idx="18">
                  <c:v>92.968722</c:v>
                </c:pt>
                <c:pt idx="19">
                  <c:v>92.968722</c:v>
                </c:pt>
                <c:pt idx="20">
                  <c:v>92.968722</c:v>
                </c:pt>
                <c:pt idx="21">
                  <c:v>92.968722</c:v>
                </c:pt>
                <c:pt idx="22">
                  <c:v>92.968722</c:v>
                </c:pt>
                <c:pt idx="23">
                  <c:v>92.968722</c:v>
                </c:pt>
                <c:pt idx="24">
                  <c:v>92.968722</c:v>
                </c:pt>
                <c:pt idx="25">
                  <c:v>92.968722</c:v>
                </c:pt>
                <c:pt idx="26">
                  <c:v>92.968722</c:v>
                </c:pt>
                <c:pt idx="27">
                  <c:v>92.968722</c:v>
                </c:pt>
                <c:pt idx="28">
                  <c:v>92.968722</c:v>
                </c:pt>
                <c:pt idx="29">
                  <c:v>92.968722</c:v>
                </c:pt>
                <c:pt idx="30">
                  <c:v>92.968722</c:v>
                </c:pt>
                <c:pt idx="31">
                  <c:v>92.968722</c:v>
                </c:pt>
                <c:pt idx="32">
                  <c:v>92.968722</c:v>
                </c:pt>
                <c:pt idx="33">
                  <c:v>92.968722</c:v>
                </c:pt>
                <c:pt idx="34">
                  <c:v>92.968722</c:v>
                </c:pt>
                <c:pt idx="35">
                  <c:v>92.968722</c:v>
                </c:pt>
                <c:pt idx="36">
                  <c:v>92.968722</c:v>
                </c:pt>
                <c:pt idx="37">
                  <c:v>92.968722</c:v>
                </c:pt>
                <c:pt idx="38">
                  <c:v>92.968722</c:v>
                </c:pt>
                <c:pt idx="39">
                  <c:v>92.968722</c:v>
                </c:pt>
                <c:pt idx="40">
                  <c:v>92.968722</c:v>
                </c:pt>
                <c:pt idx="41">
                  <c:v>92.968722</c:v>
                </c:pt>
                <c:pt idx="42">
                  <c:v>92.968722</c:v>
                </c:pt>
                <c:pt idx="43">
                  <c:v>92.968722</c:v>
                </c:pt>
                <c:pt idx="44">
                  <c:v>92.968722</c:v>
                </c:pt>
                <c:pt idx="45">
                  <c:v>92.968722</c:v>
                </c:pt>
                <c:pt idx="46">
                  <c:v>92.968722</c:v>
                </c:pt>
                <c:pt idx="47">
                  <c:v>92.968722</c:v>
                </c:pt>
                <c:pt idx="48">
                  <c:v>92.968722</c:v>
                </c:pt>
                <c:pt idx="49">
                  <c:v>92.968722</c:v>
                </c:pt>
                <c:pt idx="50">
                  <c:v>92.968722</c:v>
                </c:pt>
                <c:pt idx="51">
                  <c:v>92.968722</c:v>
                </c:pt>
                <c:pt idx="52">
                  <c:v>92.968722</c:v>
                </c:pt>
                <c:pt idx="53">
                  <c:v>92.968722</c:v>
                </c:pt>
                <c:pt idx="54">
                  <c:v>92.968722</c:v>
                </c:pt>
                <c:pt idx="55">
                  <c:v>92.968722</c:v>
                </c:pt>
                <c:pt idx="56">
                  <c:v>92.968722</c:v>
                </c:pt>
                <c:pt idx="57">
                  <c:v>92.968722</c:v>
                </c:pt>
                <c:pt idx="58">
                  <c:v>92.968722</c:v>
                </c:pt>
                <c:pt idx="59">
                  <c:v>92.968722</c:v>
                </c:pt>
                <c:pt idx="60">
                  <c:v>92.968722</c:v>
                </c:pt>
                <c:pt idx="61">
                  <c:v>92.968722</c:v>
                </c:pt>
                <c:pt idx="62">
                  <c:v>92.968722</c:v>
                </c:pt>
                <c:pt idx="63">
                  <c:v>92.968722</c:v>
                </c:pt>
                <c:pt idx="64">
                  <c:v>92.968722</c:v>
                </c:pt>
                <c:pt idx="65">
                  <c:v>92.968722</c:v>
                </c:pt>
                <c:pt idx="66">
                  <c:v>92.968722</c:v>
                </c:pt>
                <c:pt idx="67">
                  <c:v>92.968722</c:v>
                </c:pt>
                <c:pt idx="68">
                  <c:v>92.968722</c:v>
                </c:pt>
                <c:pt idx="69">
                  <c:v>92.968722</c:v>
                </c:pt>
                <c:pt idx="70">
                  <c:v>92.968722</c:v>
                </c:pt>
                <c:pt idx="71">
                  <c:v>92.968722</c:v>
                </c:pt>
                <c:pt idx="72">
                  <c:v>92.968722</c:v>
                </c:pt>
                <c:pt idx="73">
                  <c:v>92.968722</c:v>
                </c:pt>
                <c:pt idx="74">
                  <c:v>92.968722</c:v>
                </c:pt>
                <c:pt idx="75">
                  <c:v>92.968722</c:v>
                </c:pt>
                <c:pt idx="76">
                  <c:v>92.968722</c:v>
                </c:pt>
                <c:pt idx="77">
                  <c:v>92.968722</c:v>
                </c:pt>
                <c:pt idx="78">
                  <c:v>92.968722</c:v>
                </c:pt>
                <c:pt idx="79">
                  <c:v>92.968722</c:v>
                </c:pt>
                <c:pt idx="80">
                  <c:v>92.968722</c:v>
                </c:pt>
                <c:pt idx="81">
                  <c:v>92.968722</c:v>
                </c:pt>
                <c:pt idx="82">
                  <c:v>92.968722</c:v>
                </c:pt>
                <c:pt idx="83">
                  <c:v>92.968722</c:v>
                </c:pt>
                <c:pt idx="84">
                  <c:v>92.968722</c:v>
                </c:pt>
                <c:pt idx="85">
                  <c:v>92.968722</c:v>
                </c:pt>
                <c:pt idx="86">
                  <c:v>92.968722</c:v>
                </c:pt>
                <c:pt idx="87">
                  <c:v>92.968722</c:v>
                </c:pt>
                <c:pt idx="88">
                  <c:v>92.968722</c:v>
                </c:pt>
                <c:pt idx="89">
                  <c:v>92.968722</c:v>
                </c:pt>
                <c:pt idx="90">
                  <c:v>92.968722</c:v>
                </c:pt>
                <c:pt idx="91">
                  <c:v>92.968722</c:v>
                </c:pt>
                <c:pt idx="92">
                  <c:v>92.968722</c:v>
                </c:pt>
                <c:pt idx="93">
                  <c:v>92.968722</c:v>
                </c:pt>
                <c:pt idx="94">
                  <c:v>92.968722</c:v>
                </c:pt>
                <c:pt idx="95">
                  <c:v>92.968722</c:v>
                </c:pt>
                <c:pt idx="96">
                  <c:v>92.968722</c:v>
                </c:pt>
                <c:pt idx="97">
                  <c:v>92.968722</c:v>
                </c:pt>
                <c:pt idx="98">
                  <c:v>92.968722</c:v>
                </c:pt>
                <c:pt idx="99">
                  <c:v>92.968722</c:v>
                </c:pt>
                <c:pt idx="100">
                  <c:v>92.968722</c:v>
                </c:pt>
                <c:pt idx="101">
                  <c:v>92.968722</c:v>
                </c:pt>
                <c:pt idx="102">
                  <c:v>92.968722</c:v>
                </c:pt>
                <c:pt idx="103">
                  <c:v>92.968722</c:v>
                </c:pt>
                <c:pt idx="104">
                  <c:v>92.968722</c:v>
                </c:pt>
                <c:pt idx="105">
                  <c:v>92.968722</c:v>
                </c:pt>
                <c:pt idx="106">
                  <c:v>92.968722</c:v>
                </c:pt>
                <c:pt idx="107">
                  <c:v>92.968722</c:v>
                </c:pt>
                <c:pt idx="108">
                  <c:v>92.968722</c:v>
                </c:pt>
                <c:pt idx="109">
                  <c:v>92.968722</c:v>
                </c:pt>
                <c:pt idx="110">
                  <c:v>92.968722</c:v>
                </c:pt>
                <c:pt idx="111">
                  <c:v>92.968722</c:v>
                </c:pt>
                <c:pt idx="112">
                  <c:v>92.968722</c:v>
                </c:pt>
                <c:pt idx="113">
                  <c:v>92.968722</c:v>
                </c:pt>
                <c:pt idx="114">
                  <c:v>92.968722</c:v>
                </c:pt>
                <c:pt idx="115">
                  <c:v>92.968722</c:v>
                </c:pt>
                <c:pt idx="116">
                  <c:v>464.84361000000007</c:v>
                </c:pt>
                <c:pt idx="117">
                  <c:v>464.84361000000007</c:v>
                </c:pt>
                <c:pt idx="118">
                  <c:v>464.84361000000007</c:v>
                </c:pt>
                <c:pt idx="119">
                  <c:v>464.84361000000007</c:v>
                </c:pt>
                <c:pt idx="120">
                  <c:v>464.84361000000007</c:v>
                </c:pt>
                <c:pt idx="121">
                  <c:v>464.84361000000007</c:v>
                </c:pt>
                <c:pt idx="122">
                  <c:v>464.84361000000007</c:v>
                </c:pt>
                <c:pt idx="123">
                  <c:v>464.84361000000007</c:v>
                </c:pt>
                <c:pt idx="124">
                  <c:v>464.84361000000007</c:v>
                </c:pt>
                <c:pt idx="125">
                  <c:v>464.84361000000007</c:v>
                </c:pt>
                <c:pt idx="126">
                  <c:v>464.84361000000007</c:v>
                </c:pt>
                <c:pt idx="127">
                  <c:v>464.84361000000007</c:v>
                </c:pt>
                <c:pt idx="128">
                  <c:v>464.84361000000007</c:v>
                </c:pt>
                <c:pt idx="129">
                  <c:v>464.84361000000007</c:v>
                </c:pt>
                <c:pt idx="130">
                  <c:v>464.84361000000007</c:v>
                </c:pt>
                <c:pt idx="131">
                  <c:v>464.84361000000007</c:v>
                </c:pt>
                <c:pt idx="132">
                  <c:v>464.84361000000007</c:v>
                </c:pt>
                <c:pt idx="133">
                  <c:v>464.84361000000007</c:v>
                </c:pt>
                <c:pt idx="134">
                  <c:v>464.84361000000007</c:v>
                </c:pt>
                <c:pt idx="135">
                  <c:v>464.84361000000007</c:v>
                </c:pt>
                <c:pt idx="136">
                  <c:v>464.84361000000007</c:v>
                </c:pt>
                <c:pt idx="137">
                  <c:v>464.84361000000007</c:v>
                </c:pt>
                <c:pt idx="138">
                  <c:v>464.84361000000007</c:v>
                </c:pt>
                <c:pt idx="139">
                  <c:v>464.84361000000007</c:v>
                </c:pt>
                <c:pt idx="140">
                  <c:v>464.84361000000007</c:v>
                </c:pt>
                <c:pt idx="141">
                  <c:v>464.84361000000007</c:v>
                </c:pt>
                <c:pt idx="142">
                  <c:v>464.84361000000007</c:v>
                </c:pt>
                <c:pt idx="143">
                  <c:v>464.84361000000007</c:v>
                </c:pt>
                <c:pt idx="144">
                  <c:v>464.84361000000007</c:v>
                </c:pt>
                <c:pt idx="145">
                  <c:v>464.84361000000007</c:v>
                </c:pt>
                <c:pt idx="146">
                  <c:v>464.84361000000007</c:v>
                </c:pt>
                <c:pt idx="147">
                  <c:v>464.84361000000007</c:v>
                </c:pt>
                <c:pt idx="148">
                  <c:v>464.84361000000007</c:v>
                </c:pt>
                <c:pt idx="149">
                  <c:v>464.84361000000007</c:v>
                </c:pt>
                <c:pt idx="150">
                  <c:v>464.84361000000007</c:v>
                </c:pt>
                <c:pt idx="151">
                  <c:v>464.84361000000007</c:v>
                </c:pt>
                <c:pt idx="152">
                  <c:v>464.84361000000007</c:v>
                </c:pt>
                <c:pt idx="153">
                  <c:v>464.84361000000007</c:v>
                </c:pt>
                <c:pt idx="154">
                  <c:v>464.84361000000007</c:v>
                </c:pt>
                <c:pt idx="155">
                  <c:v>464.84361000000007</c:v>
                </c:pt>
                <c:pt idx="156">
                  <c:v>464.84361000000007</c:v>
                </c:pt>
                <c:pt idx="157">
                  <c:v>464.84361000000007</c:v>
                </c:pt>
                <c:pt idx="158">
                  <c:v>464.84361000000007</c:v>
                </c:pt>
                <c:pt idx="159">
                  <c:v>464.84361000000007</c:v>
                </c:pt>
                <c:pt idx="160">
                  <c:v>464.84361000000007</c:v>
                </c:pt>
                <c:pt idx="161">
                  <c:v>464.84361000000007</c:v>
                </c:pt>
                <c:pt idx="162">
                  <c:v>464.84361000000007</c:v>
                </c:pt>
                <c:pt idx="163">
                  <c:v>464.84361000000007</c:v>
                </c:pt>
                <c:pt idx="164">
                  <c:v>464.84361000000007</c:v>
                </c:pt>
                <c:pt idx="165">
                  <c:v>464.84361000000007</c:v>
                </c:pt>
                <c:pt idx="166">
                  <c:v>464.84361000000007</c:v>
                </c:pt>
                <c:pt idx="167">
                  <c:v>464.84361000000007</c:v>
                </c:pt>
                <c:pt idx="168">
                  <c:v>464.84361000000007</c:v>
                </c:pt>
                <c:pt idx="169">
                  <c:v>464.84361000000007</c:v>
                </c:pt>
                <c:pt idx="170">
                  <c:v>464.84361000000007</c:v>
                </c:pt>
                <c:pt idx="171">
                  <c:v>464.84361000000007</c:v>
                </c:pt>
                <c:pt idx="172">
                  <c:v>464.84361000000007</c:v>
                </c:pt>
                <c:pt idx="173">
                  <c:v>464.84361000000007</c:v>
                </c:pt>
                <c:pt idx="174">
                  <c:v>464.84361000000007</c:v>
                </c:pt>
                <c:pt idx="175">
                  <c:v>371.874888</c:v>
                </c:pt>
                <c:pt idx="176">
                  <c:v>371.874888</c:v>
                </c:pt>
                <c:pt idx="177">
                  <c:v>371.874888</c:v>
                </c:pt>
                <c:pt idx="178">
                  <c:v>371.874888</c:v>
                </c:pt>
                <c:pt idx="179">
                  <c:v>371.874888</c:v>
                </c:pt>
                <c:pt idx="180">
                  <c:v>371.874888</c:v>
                </c:pt>
                <c:pt idx="181">
                  <c:v>371.874888</c:v>
                </c:pt>
                <c:pt idx="182">
                  <c:v>371.874888</c:v>
                </c:pt>
                <c:pt idx="183">
                  <c:v>371.874888</c:v>
                </c:pt>
                <c:pt idx="184">
                  <c:v>371.874888</c:v>
                </c:pt>
                <c:pt idx="185">
                  <c:v>371.874888</c:v>
                </c:pt>
                <c:pt idx="186">
                  <c:v>371.874888</c:v>
                </c:pt>
                <c:pt idx="187">
                  <c:v>371.874888</c:v>
                </c:pt>
                <c:pt idx="188">
                  <c:v>371.874888</c:v>
                </c:pt>
                <c:pt idx="189">
                  <c:v>371.874888</c:v>
                </c:pt>
                <c:pt idx="190">
                  <c:v>371.874888</c:v>
                </c:pt>
                <c:pt idx="191">
                  <c:v>371.874888</c:v>
                </c:pt>
                <c:pt idx="192">
                  <c:v>371.874888</c:v>
                </c:pt>
                <c:pt idx="193">
                  <c:v>371.874888</c:v>
                </c:pt>
                <c:pt idx="194">
                  <c:v>371.874888</c:v>
                </c:pt>
                <c:pt idx="195">
                  <c:v>371.874888</c:v>
                </c:pt>
                <c:pt idx="196">
                  <c:v>371.874888</c:v>
                </c:pt>
                <c:pt idx="197">
                  <c:v>371.874888</c:v>
                </c:pt>
                <c:pt idx="198">
                  <c:v>371.874888</c:v>
                </c:pt>
                <c:pt idx="199">
                  <c:v>371.874888</c:v>
                </c:pt>
                <c:pt idx="200">
                  <c:v>371.874888</c:v>
                </c:pt>
                <c:pt idx="201">
                  <c:v>371.874888</c:v>
                </c:pt>
                <c:pt idx="202">
                  <c:v>371.874888</c:v>
                </c:pt>
                <c:pt idx="203">
                  <c:v>371.874888</c:v>
                </c:pt>
                <c:pt idx="204">
                  <c:v>371.874888</c:v>
                </c:pt>
                <c:pt idx="205">
                  <c:v>371.874888</c:v>
                </c:pt>
                <c:pt idx="206">
                  <c:v>371.874888</c:v>
                </c:pt>
                <c:pt idx="207">
                  <c:v>371.874888</c:v>
                </c:pt>
                <c:pt idx="208">
                  <c:v>371.874888</c:v>
                </c:pt>
                <c:pt idx="209">
                  <c:v>371.874888</c:v>
                </c:pt>
                <c:pt idx="210">
                  <c:v>371.874888</c:v>
                </c:pt>
                <c:pt idx="211">
                  <c:v>371.874888</c:v>
                </c:pt>
                <c:pt idx="212">
                  <c:v>371.874888</c:v>
                </c:pt>
                <c:pt idx="213">
                  <c:v>371.874888</c:v>
                </c:pt>
                <c:pt idx="214">
                  <c:v>371.874888</c:v>
                </c:pt>
                <c:pt idx="215">
                  <c:v>371.874888</c:v>
                </c:pt>
                <c:pt idx="216">
                  <c:v>371.874888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F1F-4E9E-9A18-C50A30A81622}"/>
            </c:ext>
          </c:extLst>
        </c:ser>
        <c:ser>
          <c:idx val="1"/>
          <c:order val="1"/>
          <c:tx>
            <c:v>Aero Drage Resistance (N)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Sheet1!$N$2:$N$218</c:f>
              <c:numCache>
                <c:formatCode>General</c:formatCode>
                <c:ptCount val="217"/>
                <c:pt idx="0">
                  <c:v>0</c:v>
                </c:pt>
                <c:pt idx="1">
                  <c:v>3.3822682894849199</c:v>
                </c:pt>
                <c:pt idx="2">
                  <c:v>4.6036429495766962</c:v>
                </c:pt>
                <c:pt idx="3">
                  <c:v>6.7880245532023729</c:v>
                </c:pt>
                <c:pt idx="4">
                  <c:v>9.3951896930136645</c:v>
                </c:pt>
                <c:pt idx="5">
                  <c:v>9.7747553566114185</c:v>
                </c:pt>
                <c:pt idx="6">
                  <c:v>13.529073157939679</c:v>
                </c:pt>
                <c:pt idx="7">
                  <c:v>18.414571798306785</c:v>
                </c:pt>
                <c:pt idx="8">
                  <c:v>21.139176809280745</c:v>
                </c:pt>
                <c:pt idx="9">
                  <c:v>25.578403939229705</c:v>
                </c:pt>
                <c:pt idx="10">
                  <c:v>30.440414605364278</c:v>
                </c:pt>
                <c:pt idx="11">
                  <c:v>37.580758772054658</c:v>
                </c:pt>
                <c:pt idx="12">
                  <c:v>38.336132023372954</c:v>
                </c:pt>
                <c:pt idx="13">
                  <c:v>43.429264355955674</c:v>
                </c:pt>
                <c:pt idx="14">
                  <c:v>49.700553476042295</c:v>
                </c:pt>
                <c:pt idx="15">
                  <c:v>58.719935581335413</c:v>
                </c:pt>
                <c:pt idx="16">
                  <c:v>68.490932862069641</c:v>
                </c:pt>
                <c:pt idx="17">
                  <c:v>79.013545318244937</c:v>
                </c:pt>
                <c:pt idx="18">
                  <c:v>84.556707237122978</c:v>
                </c:pt>
                <c:pt idx="19">
                  <c:v>73.658287193227139</c:v>
                </c:pt>
                <c:pt idx="20">
                  <c:v>63.511482324772366</c:v>
                </c:pt>
                <c:pt idx="21">
                  <c:v>54.116292631758718</c:v>
                </c:pt>
                <c:pt idx="22">
                  <c:v>45.472718114186151</c:v>
                </c:pt>
                <c:pt idx="23">
                  <c:v>37.580758772054658</c:v>
                </c:pt>
                <c:pt idx="24">
                  <c:v>36.832901672490777</c:v>
                </c:pt>
                <c:pt idx="25">
                  <c:v>30.440414605364278</c:v>
                </c:pt>
                <c:pt idx="26">
                  <c:v>25.578403939229705</c:v>
                </c:pt>
                <c:pt idx="27">
                  <c:v>21.139176809280745</c:v>
                </c:pt>
                <c:pt idx="28">
                  <c:v>15.877870581193092</c:v>
                </c:pt>
                <c:pt idx="29">
                  <c:v>15.877870581193092</c:v>
                </c:pt>
                <c:pt idx="30">
                  <c:v>15.877870581193092</c:v>
                </c:pt>
                <c:pt idx="31">
                  <c:v>15.877870581193092</c:v>
                </c:pt>
                <c:pt idx="32">
                  <c:v>15.877870581193092</c:v>
                </c:pt>
                <c:pt idx="33">
                  <c:v>15.877870581193092</c:v>
                </c:pt>
                <c:pt idx="34">
                  <c:v>15.877870581193092</c:v>
                </c:pt>
                <c:pt idx="35">
                  <c:v>21.139176809280745</c:v>
                </c:pt>
                <c:pt idx="36">
                  <c:v>24.051685614114987</c:v>
                </c:pt>
                <c:pt idx="37">
                  <c:v>21.139176809280745</c:v>
                </c:pt>
                <c:pt idx="38">
                  <c:v>18.414571798306785</c:v>
                </c:pt>
                <c:pt idx="39">
                  <c:v>15.877870581193092</c:v>
                </c:pt>
                <c:pt idx="40">
                  <c:v>15.877870581193092</c:v>
                </c:pt>
                <c:pt idx="41">
                  <c:v>15.877870581193092</c:v>
                </c:pt>
                <c:pt idx="42">
                  <c:v>15.877870581193092</c:v>
                </c:pt>
                <c:pt idx="43">
                  <c:v>15.877870581193092</c:v>
                </c:pt>
                <c:pt idx="44">
                  <c:v>15.877870581193092</c:v>
                </c:pt>
                <c:pt idx="45">
                  <c:v>15.877870581193092</c:v>
                </c:pt>
                <c:pt idx="46">
                  <c:v>15.877870581193092</c:v>
                </c:pt>
                <c:pt idx="47">
                  <c:v>15.877870581193092</c:v>
                </c:pt>
                <c:pt idx="48">
                  <c:v>15.877870581193092</c:v>
                </c:pt>
                <c:pt idx="49">
                  <c:v>15.877870581193092</c:v>
                </c:pt>
                <c:pt idx="50">
                  <c:v>15.877870581193092</c:v>
                </c:pt>
                <c:pt idx="51">
                  <c:v>15.877870581193092</c:v>
                </c:pt>
                <c:pt idx="52">
                  <c:v>18.414571798306785</c:v>
                </c:pt>
                <c:pt idx="53">
                  <c:v>24.051685614114987</c:v>
                </c:pt>
                <c:pt idx="54">
                  <c:v>30.440414605364278</c:v>
                </c:pt>
                <c:pt idx="55">
                  <c:v>33.91663479177933</c:v>
                </c:pt>
                <c:pt idx="56">
                  <c:v>37.580758772054658</c:v>
                </c:pt>
                <c:pt idx="57">
                  <c:v>38.336132023372954</c:v>
                </c:pt>
                <c:pt idx="58">
                  <c:v>43.429264355955674</c:v>
                </c:pt>
                <c:pt idx="59">
                  <c:v>49.700553476042295</c:v>
                </c:pt>
                <c:pt idx="60">
                  <c:v>58.719935581335413</c:v>
                </c:pt>
                <c:pt idx="61">
                  <c:v>63.511482324772366</c:v>
                </c:pt>
                <c:pt idx="62">
                  <c:v>73.658287193227139</c:v>
                </c:pt>
                <c:pt idx="63">
                  <c:v>73.658287193227139</c:v>
                </c:pt>
                <c:pt idx="64">
                  <c:v>63.511482324772366</c:v>
                </c:pt>
                <c:pt idx="65">
                  <c:v>54.116292631758718</c:v>
                </c:pt>
                <c:pt idx="66">
                  <c:v>45.472718114186151</c:v>
                </c:pt>
                <c:pt idx="67">
                  <c:v>37.580758772054658</c:v>
                </c:pt>
                <c:pt idx="68">
                  <c:v>36.832901672490777</c:v>
                </c:pt>
                <c:pt idx="69">
                  <c:v>30.440414605364278</c:v>
                </c:pt>
                <c:pt idx="70">
                  <c:v>30.440414605364278</c:v>
                </c:pt>
                <c:pt idx="71">
                  <c:v>30.440414605364278</c:v>
                </c:pt>
                <c:pt idx="72">
                  <c:v>30.440414605364278</c:v>
                </c:pt>
                <c:pt idx="73">
                  <c:v>30.440414605364278</c:v>
                </c:pt>
                <c:pt idx="74">
                  <c:v>30.440414605364278</c:v>
                </c:pt>
                <c:pt idx="75">
                  <c:v>30.440414605364278</c:v>
                </c:pt>
                <c:pt idx="76">
                  <c:v>30.440414605364278</c:v>
                </c:pt>
                <c:pt idx="77">
                  <c:v>37.580758772054658</c:v>
                </c:pt>
                <c:pt idx="78">
                  <c:v>38.336132023372954</c:v>
                </c:pt>
                <c:pt idx="79">
                  <c:v>45.472718114186151</c:v>
                </c:pt>
                <c:pt idx="80">
                  <c:v>54.116292631758718</c:v>
                </c:pt>
                <c:pt idx="81">
                  <c:v>63.511482324772366</c:v>
                </c:pt>
                <c:pt idx="82">
                  <c:v>73.658287193227139</c:v>
                </c:pt>
                <c:pt idx="83">
                  <c:v>79.013545318244937</c:v>
                </c:pt>
                <c:pt idx="84">
                  <c:v>68.490932862069641</c:v>
                </c:pt>
                <c:pt idx="85">
                  <c:v>58.719935581335413</c:v>
                </c:pt>
                <c:pt idx="86">
                  <c:v>49.700553476042295</c:v>
                </c:pt>
                <c:pt idx="87">
                  <c:v>41.432786546190265</c:v>
                </c:pt>
                <c:pt idx="88">
                  <c:v>37.580758772054658</c:v>
                </c:pt>
                <c:pt idx="89">
                  <c:v>36.832901672490777</c:v>
                </c:pt>
                <c:pt idx="90">
                  <c:v>27.152098212809491</c:v>
                </c:pt>
                <c:pt idx="91">
                  <c:v>27.152098212809491</c:v>
                </c:pt>
                <c:pt idx="92">
                  <c:v>27.152098212809491</c:v>
                </c:pt>
                <c:pt idx="93">
                  <c:v>27.152098212809491</c:v>
                </c:pt>
                <c:pt idx="94">
                  <c:v>27.152098212809491</c:v>
                </c:pt>
                <c:pt idx="95">
                  <c:v>27.152098212809491</c:v>
                </c:pt>
                <c:pt idx="96">
                  <c:v>27.152098212809491</c:v>
                </c:pt>
                <c:pt idx="97">
                  <c:v>27.152098212809491</c:v>
                </c:pt>
                <c:pt idx="98">
                  <c:v>27.152098212809491</c:v>
                </c:pt>
                <c:pt idx="99">
                  <c:v>27.152098212809491</c:v>
                </c:pt>
                <c:pt idx="100">
                  <c:v>30.440414605364278</c:v>
                </c:pt>
                <c:pt idx="101">
                  <c:v>37.580758772054658</c:v>
                </c:pt>
                <c:pt idx="102">
                  <c:v>38.336132023372954</c:v>
                </c:pt>
                <c:pt idx="103">
                  <c:v>43.429264355955674</c:v>
                </c:pt>
                <c:pt idx="104">
                  <c:v>48.839954100162252</c:v>
                </c:pt>
                <c:pt idx="105">
                  <c:v>53.66626304546336</c:v>
                </c:pt>
                <c:pt idx="106">
                  <c:v>58.719935581335413</c:v>
                </c:pt>
                <c:pt idx="107">
                  <c:v>68.490932862069641</c:v>
                </c:pt>
                <c:pt idx="108">
                  <c:v>79.013545318244937</c:v>
                </c:pt>
                <c:pt idx="109">
                  <c:v>73.658287193227139</c:v>
                </c:pt>
                <c:pt idx="110">
                  <c:v>68.490932862069641</c:v>
                </c:pt>
                <c:pt idx="111">
                  <c:v>63.511482324772366</c:v>
                </c:pt>
                <c:pt idx="112">
                  <c:v>56.394626132314535</c:v>
                </c:pt>
                <c:pt idx="113">
                  <c:v>49.700553476042295</c:v>
                </c:pt>
                <c:pt idx="114">
                  <c:v>41.432786546190265</c:v>
                </c:pt>
                <c:pt idx="115">
                  <c:v>41.432786546190265</c:v>
                </c:pt>
                <c:pt idx="116">
                  <c:v>37.580758772054658</c:v>
                </c:pt>
                <c:pt idx="117">
                  <c:v>45.472718114186151</c:v>
                </c:pt>
                <c:pt idx="118">
                  <c:v>49.700553476042295</c:v>
                </c:pt>
                <c:pt idx="119">
                  <c:v>54.116292631758718</c:v>
                </c:pt>
                <c:pt idx="120">
                  <c:v>58.719935581335413</c:v>
                </c:pt>
                <c:pt idx="121">
                  <c:v>51.884935079667969</c:v>
                </c:pt>
                <c:pt idx="122">
                  <c:v>45.472718114186151</c:v>
                </c:pt>
                <c:pt idx="123">
                  <c:v>37.580758772054658</c:v>
                </c:pt>
                <c:pt idx="124">
                  <c:v>36.832901672490777</c:v>
                </c:pt>
                <c:pt idx="125">
                  <c:v>32.155036724339269</c:v>
                </c:pt>
                <c:pt idx="126">
                  <c:v>27.152098212809491</c:v>
                </c:pt>
                <c:pt idx="127">
                  <c:v>24.051685614114987</c:v>
                </c:pt>
                <c:pt idx="128">
                  <c:v>24.051685614114987</c:v>
                </c:pt>
                <c:pt idx="129">
                  <c:v>24.051685614114987</c:v>
                </c:pt>
                <c:pt idx="130">
                  <c:v>24.051685614114987</c:v>
                </c:pt>
                <c:pt idx="131">
                  <c:v>24.051685614114987</c:v>
                </c:pt>
                <c:pt idx="132">
                  <c:v>24.051685614114987</c:v>
                </c:pt>
                <c:pt idx="133">
                  <c:v>24.051685614114987</c:v>
                </c:pt>
                <c:pt idx="134">
                  <c:v>24.051685614114987</c:v>
                </c:pt>
                <c:pt idx="135">
                  <c:v>24.051685614114987</c:v>
                </c:pt>
                <c:pt idx="136">
                  <c:v>24.051685614114987</c:v>
                </c:pt>
                <c:pt idx="137">
                  <c:v>24.051685614114987</c:v>
                </c:pt>
                <c:pt idx="138">
                  <c:v>28.772768434854353</c:v>
                </c:pt>
                <c:pt idx="139">
                  <c:v>33.91663479177933</c:v>
                </c:pt>
                <c:pt idx="140">
                  <c:v>37.580758772054658</c:v>
                </c:pt>
                <c:pt idx="141">
                  <c:v>38.336132023372954</c:v>
                </c:pt>
                <c:pt idx="142">
                  <c:v>43.429264355955674</c:v>
                </c:pt>
                <c:pt idx="143">
                  <c:v>49.700553476042295</c:v>
                </c:pt>
                <c:pt idx="144">
                  <c:v>56.394626132314535</c:v>
                </c:pt>
                <c:pt idx="145">
                  <c:v>63.511482324772366</c:v>
                </c:pt>
                <c:pt idx="146">
                  <c:v>68.490932862069641</c:v>
                </c:pt>
                <c:pt idx="147">
                  <c:v>63.511482324772366</c:v>
                </c:pt>
                <c:pt idx="148">
                  <c:v>58.719935581335413</c:v>
                </c:pt>
                <c:pt idx="149">
                  <c:v>54.116292631758718</c:v>
                </c:pt>
                <c:pt idx="150">
                  <c:v>47.563147820881682</c:v>
                </c:pt>
                <c:pt idx="151">
                  <c:v>41.432786546190265</c:v>
                </c:pt>
                <c:pt idx="152">
                  <c:v>37.580758772054658</c:v>
                </c:pt>
                <c:pt idx="153">
                  <c:v>36.832901672490777</c:v>
                </c:pt>
                <c:pt idx="154">
                  <c:v>32.155036724339269</c:v>
                </c:pt>
                <c:pt idx="155">
                  <c:v>27.152098212809491</c:v>
                </c:pt>
                <c:pt idx="156">
                  <c:v>22.571943237465337</c:v>
                </c:pt>
                <c:pt idx="157">
                  <c:v>22.571943237465337</c:v>
                </c:pt>
                <c:pt idx="158">
                  <c:v>22.571943237465337</c:v>
                </c:pt>
                <c:pt idx="159">
                  <c:v>22.571943237465337</c:v>
                </c:pt>
                <c:pt idx="160">
                  <c:v>22.571943237465337</c:v>
                </c:pt>
                <c:pt idx="161">
                  <c:v>22.571943237465337</c:v>
                </c:pt>
                <c:pt idx="162">
                  <c:v>22.571943237465337</c:v>
                </c:pt>
                <c:pt idx="163">
                  <c:v>22.571943237465337</c:v>
                </c:pt>
                <c:pt idx="164">
                  <c:v>22.571943237465337</c:v>
                </c:pt>
                <c:pt idx="165">
                  <c:v>22.571943237465337</c:v>
                </c:pt>
                <c:pt idx="166">
                  <c:v>22.571943237465337</c:v>
                </c:pt>
                <c:pt idx="167">
                  <c:v>22.571943237465337</c:v>
                </c:pt>
                <c:pt idx="168">
                  <c:v>22.571943237465337</c:v>
                </c:pt>
                <c:pt idx="169">
                  <c:v>22.571943237465337</c:v>
                </c:pt>
                <c:pt idx="170">
                  <c:v>22.571943237465337</c:v>
                </c:pt>
                <c:pt idx="171">
                  <c:v>22.571943237465337</c:v>
                </c:pt>
                <c:pt idx="172">
                  <c:v>22.571943237465337</c:v>
                </c:pt>
                <c:pt idx="173">
                  <c:v>27.152098212809491</c:v>
                </c:pt>
                <c:pt idx="174">
                  <c:v>33.91663479177933</c:v>
                </c:pt>
                <c:pt idx="175">
                  <c:v>37.580758772054658</c:v>
                </c:pt>
                <c:pt idx="176">
                  <c:v>38.336132023372954</c:v>
                </c:pt>
                <c:pt idx="177">
                  <c:v>41.432786546190265</c:v>
                </c:pt>
                <c:pt idx="178">
                  <c:v>47.563147820881682</c:v>
                </c:pt>
                <c:pt idx="179">
                  <c:v>54.116292631758718</c:v>
                </c:pt>
                <c:pt idx="180">
                  <c:v>63.511482324772366</c:v>
                </c:pt>
                <c:pt idx="181">
                  <c:v>63.511482324772366</c:v>
                </c:pt>
                <c:pt idx="182">
                  <c:v>58.719935581335413</c:v>
                </c:pt>
                <c:pt idx="183">
                  <c:v>51.884935079667969</c:v>
                </c:pt>
                <c:pt idx="184">
                  <c:v>41.432786546190265</c:v>
                </c:pt>
                <c:pt idx="185">
                  <c:v>37.580758772054658</c:v>
                </c:pt>
                <c:pt idx="186">
                  <c:v>36.832901672490777</c:v>
                </c:pt>
                <c:pt idx="187">
                  <c:v>32.155036724339269</c:v>
                </c:pt>
                <c:pt idx="188">
                  <c:v>32.155036724339269</c:v>
                </c:pt>
                <c:pt idx="189">
                  <c:v>32.155036724339269</c:v>
                </c:pt>
                <c:pt idx="190">
                  <c:v>32.155036724339269</c:v>
                </c:pt>
                <c:pt idx="191">
                  <c:v>32.155036724339269</c:v>
                </c:pt>
                <c:pt idx="192">
                  <c:v>32.155036724339269</c:v>
                </c:pt>
                <c:pt idx="193">
                  <c:v>32.155036724339269</c:v>
                </c:pt>
                <c:pt idx="194">
                  <c:v>32.155036724339269</c:v>
                </c:pt>
                <c:pt idx="195">
                  <c:v>32.155036724339269</c:v>
                </c:pt>
                <c:pt idx="196">
                  <c:v>32.155036724339269</c:v>
                </c:pt>
                <c:pt idx="197">
                  <c:v>32.155036724339269</c:v>
                </c:pt>
                <c:pt idx="198">
                  <c:v>32.155036724339269</c:v>
                </c:pt>
                <c:pt idx="199">
                  <c:v>37.580758772054658</c:v>
                </c:pt>
                <c:pt idx="200">
                  <c:v>49.700553476042295</c:v>
                </c:pt>
                <c:pt idx="201">
                  <c:v>61.092220978821366</c:v>
                </c:pt>
                <c:pt idx="202">
                  <c:v>72.609784023486839</c:v>
                </c:pt>
                <c:pt idx="203">
                  <c:v>84.556707237122978</c:v>
                </c:pt>
                <c:pt idx="204">
                  <c:v>73.658287193227139</c:v>
                </c:pt>
                <c:pt idx="205">
                  <c:v>63.511482324772366</c:v>
                </c:pt>
                <c:pt idx="206">
                  <c:v>54.116292631758718</c:v>
                </c:pt>
                <c:pt idx="207">
                  <c:v>45.472718114186151</c:v>
                </c:pt>
                <c:pt idx="208">
                  <c:v>37.580758772054658</c:v>
                </c:pt>
                <c:pt idx="209">
                  <c:v>30.440414605364278</c:v>
                </c:pt>
                <c:pt idx="210">
                  <c:v>22.571943237465337</c:v>
                </c:pt>
                <c:pt idx="211">
                  <c:v>13.529073157939679</c:v>
                </c:pt>
                <c:pt idx="212">
                  <c:v>9.3951896930136645</c:v>
                </c:pt>
                <c:pt idx="213">
                  <c:v>4.6036429495766962</c:v>
                </c:pt>
                <c:pt idx="214">
                  <c:v>1.5032303508821867</c:v>
                </c:pt>
                <c:pt idx="215">
                  <c:v>0.58719935581335403</c:v>
                </c:pt>
                <c:pt idx="2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1F-4E9E-9A18-C50A30A81622}"/>
            </c:ext>
          </c:extLst>
        </c:ser>
        <c:ser>
          <c:idx val="2"/>
          <c:order val="2"/>
          <c:tx>
            <c:v>Gradient Resistance (N)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Sheet1!$M$2:$M$218</c:f>
              <c:numCache>
                <c:formatCode>General</c:formatCode>
                <c:ptCount val="2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682.22608083000011</c:v>
                </c:pt>
                <c:pt idx="110">
                  <c:v>682.22608083000011</c:v>
                </c:pt>
                <c:pt idx="111">
                  <c:v>682.22608083000011</c:v>
                </c:pt>
                <c:pt idx="112">
                  <c:v>682.22608083000011</c:v>
                </c:pt>
                <c:pt idx="113">
                  <c:v>682.22608083000011</c:v>
                </c:pt>
                <c:pt idx="114">
                  <c:v>682.22608083000011</c:v>
                </c:pt>
                <c:pt idx="115">
                  <c:v>682.22608083000011</c:v>
                </c:pt>
                <c:pt idx="116">
                  <c:v>682.22608083000011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-682.22608083000011</c:v>
                </c:pt>
                <c:pt idx="200">
                  <c:v>-682.22608083000011</c:v>
                </c:pt>
                <c:pt idx="201">
                  <c:v>-682.22608083000011</c:v>
                </c:pt>
                <c:pt idx="202">
                  <c:v>-682.22608083000011</c:v>
                </c:pt>
                <c:pt idx="203">
                  <c:v>-682.22608083000011</c:v>
                </c:pt>
                <c:pt idx="204">
                  <c:v>-682.22608083000011</c:v>
                </c:pt>
                <c:pt idx="205">
                  <c:v>-682.22608083000011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F1F-4E9E-9A18-C50A30A81622}"/>
            </c:ext>
          </c:extLst>
        </c:ser>
        <c:ser>
          <c:idx val="3"/>
          <c:order val="3"/>
          <c:tx>
            <c:v>Acceleration Resistance (N)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Sheet1!$O$2:$O$218</c:f>
              <c:numCache>
                <c:formatCode>General</c:formatCode>
                <c:ptCount val="217"/>
                <c:pt idx="0">
                  <c:v>0</c:v>
                </c:pt>
                <c:pt idx="1">
                  <c:v>1592.7339369095089</c:v>
                </c:pt>
                <c:pt idx="2">
                  <c:v>265.45565615158512</c:v>
                </c:pt>
                <c:pt idx="3">
                  <c:v>398.18348422737745</c:v>
                </c:pt>
                <c:pt idx="4">
                  <c:v>398.18348422737694</c:v>
                </c:pt>
                <c:pt idx="5">
                  <c:v>52.334265929580518</c:v>
                </c:pt>
                <c:pt idx="6">
                  <c:v>471.00839336621948</c:v>
                </c:pt>
                <c:pt idx="7">
                  <c:v>523.34265929579999</c:v>
                </c:pt>
                <c:pt idx="8">
                  <c:v>261.67132964789948</c:v>
                </c:pt>
                <c:pt idx="9">
                  <c:v>392.50699447184974</c:v>
                </c:pt>
                <c:pt idx="10">
                  <c:v>392.50699447184974</c:v>
                </c:pt>
                <c:pt idx="11">
                  <c:v>523.34265929579897</c:v>
                </c:pt>
                <c:pt idx="12">
                  <c:v>51.967065809771057</c:v>
                </c:pt>
                <c:pt idx="13">
                  <c:v>337.78592776350979</c:v>
                </c:pt>
                <c:pt idx="14">
                  <c:v>389.75299357327879</c:v>
                </c:pt>
                <c:pt idx="15">
                  <c:v>519.6706580977044</c:v>
                </c:pt>
                <c:pt idx="16">
                  <c:v>519.67065809770645</c:v>
                </c:pt>
                <c:pt idx="17">
                  <c:v>519.6706580977044</c:v>
                </c:pt>
                <c:pt idx="18">
                  <c:v>259.83532904885323</c:v>
                </c:pt>
                <c:pt idx="19">
                  <c:v>-519.6706580977044</c:v>
                </c:pt>
                <c:pt idx="20">
                  <c:v>-519.67065809770645</c:v>
                </c:pt>
                <c:pt idx="21">
                  <c:v>-519.6706580977044</c:v>
                </c:pt>
                <c:pt idx="22">
                  <c:v>-519.6706580977044</c:v>
                </c:pt>
                <c:pt idx="23">
                  <c:v>-523.34265929579897</c:v>
                </c:pt>
                <c:pt idx="24">
                  <c:v>-52.334265929580518</c:v>
                </c:pt>
                <c:pt idx="25">
                  <c:v>-471.0083933662184</c:v>
                </c:pt>
                <c:pt idx="26">
                  <c:v>-392.50699447184974</c:v>
                </c:pt>
                <c:pt idx="27">
                  <c:v>-392.50699447184974</c:v>
                </c:pt>
                <c:pt idx="28">
                  <c:v>-523.34265929579897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523.34265929579999</c:v>
                </c:pt>
                <c:pt idx="36">
                  <c:v>261.67132964790051</c:v>
                </c:pt>
                <c:pt idx="37">
                  <c:v>-261.67132964789948</c:v>
                </c:pt>
                <c:pt idx="38">
                  <c:v>-261.67132964789948</c:v>
                </c:pt>
                <c:pt idx="39">
                  <c:v>-261.67132964790051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261.67132964789948</c:v>
                </c:pt>
                <c:pt idx="53">
                  <c:v>523.34265929579897</c:v>
                </c:pt>
                <c:pt idx="54">
                  <c:v>523.34265929579999</c:v>
                </c:pt>
                <c:pt idx="55">
                  <c:v>261.6713296478984</c:v>
                </c:pt>
                <c:pt idx="56">
                  <c:v>261.67132964790051</c:v>
                </c:pt>
                <c:pt idx="57">
                  <c:v>51.967065809771057</c:v>
                </c:pt>
                <c:pt idx="58">
                  <c:v>337.78592776350979</c:v>
                </c:pt>
                <c:pt idx="59">
                  <c:v>389.75299357327879</c:v>
                </c:pt>
                <c:pt idx="60">
                  <c:v>519.6706580977044</c:v>
                </c:pt>
                <c:pt idx="61">
                  <c:v>259.83532904885118</c:v>
                </c:pt>
                <c:pt idx="62">
                  <c:v>519.6706580977044</c:v>
                </c:pt>
                <c:pt idx="63">
                  <c:v>0</c:v>
                </c:pt>
                <c:pt idx="64">
                  <c:v>-519.67065809770645</c:v>
                </c:pt>
                <c:pt idx="65">
                  <c:v>-519.6706580977044</c:v>
                </c:pt>
                <c:pt idx="66">
                  <c:v>-519.6706580977044</c:v>
                </c:pt>
                <c:pt idx="67">
                  <c:v>-523.34265929579897</c:v>
                </c:pt>
                <c:pt idx="68">
                  <c:v>-52.334265929580518</c:v>
                </c:pt>
                <c:pt idx="69">
                  <c:v>-471.0083933662184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523.34265929579897</c:v>
                </c:pt>
                <c:pt idx="78">
                  <c:v>51.967065809771057</c:v>
                </c:pt>
                <c:pt idx="79">
                  <c:v>467.70359228793541</c:v>
                </c:pt>
                <c:pt idx="80">
                  <c:v>519.6706580977044</c:v>
                </c:pt>
                <c:pt idx="81">
                  <c:v>519.6706580977044</c:v>
                </c:pt>
                <c:pt idx="82">
                  <c:v>519.6706580977044</c:v>
                </c:pt>
                <c:pt idx="83">
                  <c:v>259.83532904885118</c:v>
                </c:pt>
                <c:pt idx="84">
                  <c:v>-519.6706580977044</c:v>
                </c:pt>
                <c:pt idx="85">
                  <c:v>-519.6706580977044</c:v>
                </c:pt>
                <c:pt idx="86">
                  <c:v>-519.6706580977044</c:v>
                </c:pt>
                <c:pt idx="87">
                  <c:v>-519.67065809770645</c:v>
                </c:pt>
                <c:pt idx="88">
                  <c:v>-261.67132964790051</c:v>
                </c:pt>
                <c:pt idx="89">
                  <c:v>-52.334265929580518</c:v>
                </c:pt>
                <c:pt idx="90">
                  <c:v>-732.67972301411896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261.67132964789948</c:v>
                </c:pt>
                <c:pt idx="101">
                  <c:v>523.34265929579897</c:v>
                </c:pt>
                <c:pt idx="102">
                  <c:v>51.967065809771057</c:v>
                </c:pt>
                <c:pt idx="103">
                  <c:v>337.78592776350979</c:v>
                </c:pt>
                <c:pt idx="104">
                  <c:v>337.78592776350774</c:v>
                </c:pt>
                <c:pt idx="105">
                  <c:v>285.8188619537367</c:v>
                </c:pt>
                <c:pt idx="106">
                  <c:v>285.81886195373875</c:v>
                </c:pt>
                <c:pt idx="107">
                  <c:v>519.67065809770645</c:v>
                </c:pt>
                <c:pt idx="108">
                  <c:v>519.6706580977044</c:v>
                </c:pt>
                <c:pt idx="109">
                  <c:v>-259.83532904885323</c:v>
                </c:pt>
                <c:pt idx="110">
                  <c:v>-259.83532904885118</c:v>
                </c:pt>
                <c:pt idx="111">
                  <c:v>-259.83532904885323</c:v>
                </c:pt>
                <c:pt idx="112">
                  <c:v>-389.75299357327674</c:v>
                </c:pt>
                <c:pt idx="113">
                  <c:v>-389.75299357327879</c:v>
                </c:pt>
                <c:pt idx="114">
                  <c:v>-519.67065809770645</c:v>
                </c:pt>
                <c:pt idx="115">
                  <c:v>0</c:v>
                </c:pt>
                <c:pt idx="116">
                  <c:v>-261.67132964790051</c:v>
                </c:pt>
                <c:pt idx="117">
                  <c:v>519.67065809770645</c:v>
                </c:pt>
                <c:pt idx="118">
                  <c:v>259.83532904885323</c:v>
                </c:pt>
                <c:pt idx="119">
                  <c:v>259.83532904885118</c:v>
                </c:pt>
                <c:pt idx="120">
                  <c:v>259.83532904885323</c:v>
                </c:pt>
                <c:pt idx="121">
                  <c:v>-389.75299357327879</c:v>
                </c:pt>
                <c:pt idx="122">
                  <c:v>-389.75299357327879</c:v>
                </c:pt>
                <c:pt idx="123">
                  <c:v>-523.34265929579897</c:v>
                </c:pt>
                <c:pt idx="124">
                  <c:v>-52.334265929580518</c:v>
                </c:pt>
                <c:pt idx="125">
                  <c:v>-340.17272854227127</c:v>
                </c:pt>
                <c:pt idx="126">
                  <c:v>-392.50699447184974</c:v>
                </c:pt>
                <c:pt idx="127">
                  <c:v>-261.67132964789948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392.50699447184866</c:v>
                </c:pt>
                <c:pt idx="139">
                  <c:v>392.50699447184974</c:v>
                </c:pt>
                <c:pt idx="140">
                  <c:v>261.67132964790051</c:v>
                </c:pt>
                <c:pt idx="141">
                  <c:v>51.967065809771057</c:v>
                </c:pt>
                <c:pt idx="142">
                  <c:v>337.78592776350979</c:v>
                </c:pt>
                <c:pt idx="143">
                  <c:v>389.75299357327879</c:v>
                </c:pt>
                <c:pt idx="144">
                  <c:v>389.75299357327879</c:v>
                </c:pt>
                <c:pt idx="145">
                  <c:v>389.75299357327879</c:v>
                </c:pt>
                <c:pt idx="146">
                  <c:v>259.83532904885323</c:v>
                </c:pt>
                <c:pt idx="147">
                  <c:v>-259.83532904885323</c:v>
                </c:pt>
                <c:pt idx="148">
                  <c:v>-259.83532904885323</c:v>
                </c:pt>
                <c:pt idx="149">
                  <c:v>-259.83532904885118</c:v>
                </c:pt>
                <c:pt idx="150">
                  <c:v>-389.75299357327879</c:v>
                </c:pt>
                <c:pt idx="151">
                  <c:v>-389.75299357327879</c:v>
                </c:pt>
                <c:pt idx="152">
                  <c:v>-261.67132964790051</c:v>
                </c:pt>
                <c:pt idx="153">
                  <c:v>-52.334265929580518</c:v>
                </c:pt>
                <c:pt idx="154">
                  <c:v>-340.17272854227127</c:v>
                </c:pt>
                <c:pt idx="155">
                  <c:v>-392.50699447184974</c:v>
                </c:pt>
                <c:pt idx="156">
                  <c:v>-392.50699447184866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392.50699447184974</c:v>
                </c:pt>
                <c:pt idx="174">
                  <c:v>523.34265929579999</c:v>
                </c:pt>
                <c:pt idx="175">
                  <c:v>261.67132964790051</c:v>
                </c:pt>
                <c:pt idx="176">
                  <c:v>51.967065809771057</c:v>
                </c:pt>
                <c:pt idx="177">
                  <c:v>207.86826323908218</c:v>
                </c:pt>
                <c:pt idx="178">
                  <c:v>389.75299357327879</c:v>
                </c:pt>
                <c:pt idx="179">
                  <c:v>389.75299357327879</c:v>
                </c:pt>
                <c:pt idx="180">
                  <c:v>519.6706580977044</c:v>
                </c:pt>
                <c:pt idx="181">
                  <c:v>0</c:v>
                </c:pt>
                <c:pt idx="182">
                  <c:v>-259.83532904885323</c:v>
                </c:pt>
                <c:pt idx="183">
                  <c:v>-389.75299357327879</c:v>
                </c:pt>
                <c:pt idx="184">
                  <c:v>-649.58832262213002</c:v>
                </c:pt>
                <c:pt idx="185">
                  <c:v>-261.67132964790051</c:v>
                </c:pt>
                <c:pt idx="186">
                  <c:v>-52.334265929580518</c:v>
                </c:pt>
                <c:pt idx="187">
                  <c:v>-340.17272854227127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392.50699447184974</c:v>
                </c:pt>
                <c:pt idx="200">
                  <c:v>779.50598714655757</c:v>
                </c:pt>
                <c:pt idx="201">
                  <c:v>649.58832262213002</c:v>
                </c:pt>
                <c:pt idx="202">
                  <c:v>597.62125681236103</c:v>
                </c:pt>
                <c:pt idx="203">
                  <c:v>571.63772390747545</c:v>
                </c:pt>
                <c:pt idx="204">
                  <c:v>-519.6706580977044</c:v>
                </c:pt>
                <c:pt idx="205">
                  <c:v>-519.67065809770645</c:v>
                </c:pt>
                <c:pt idx="206">
                  <c:v>-519.6706580977044</c:v>
                </c:pt>
                <c:pt idx="207">
                  <c:v>-519.6706580977044</c:v>
                </c:pt>
                <c:pt idx="208">
                  <c:v>-523.34265929579897</c:v>
                </c:pt>
                <c:pt idx="209">
                  <c:v>-523.34265929579897</c:v>
                </c:pt>
                <c:pt idx="210">
                  <c:v>-654.17832411974916</c:v>
                </c:pt>
                <c:pt idx="211">
                  <c:v>-915.84965376764865</c:v>
                </c:pt>
                <c:pt idx="212">
                  <c:v>-530.91131230317023</c:v>
                </c:pt>
                <c:pt idx="213">
                  <c:v>-796.36696845475433</c:v>
                </c:pt>
                <c:pt idx="214">
                  <c:v>-796.36696845475433</c:v>
                </c:pt>
                <c:pt idx="215">
                  <c:v>-398.18348422737716</c:v>
                </c:pt>
                <c:pt idx="2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F1F-4E9E-9A18-C50A30A816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761280"/>
        <c:axId val="154117632"/>
      </c:scatterChart>
      <c:valAx>
        <c:axId val="15376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117632"/>
        <c:crosses val="autoZero"/>
        <c:crossBetween val="midCat"/>
      </c:valAx>
      <c:valAx>
        <c:axId val="15411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76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Resistance (N)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Sheet1!$P$2:$P$218</c:f>
              <c:numCache>
                <c:formatCode>General</c:formatCode>
                <c:ptCount val="217"/>
                <c:pt idx="0">
                  <c:v>0</c:v>
                </c:pt>
                <c:pt idx="1">
                  <c:v>1689.0849271989939</c:v>
                </c:pt>
                <c:pt idx="2">
                  <c:v>363.02802110116181</c:v>
                </c:pt>
                <c:pt idx="3">
                  <c:v>497.94023078057984</c:v>
                </c:pt>
                <c:pt idx="4">
                  <c:v>500.54739592039061</c:v>
                </c:pt>
                <c:pt idx="5">
                  <c:v>155.07774328619195</c:v>
                </c:pt>
                <c:pt idx="6">
                  <c:v>577.50618852415914</c:v>
                </c:pt>
                <c:pt idx="7">
                  <c:v>634.72595309410679</c:v>
                </c:pt>
                <c:pt idx="8">
                  <c:v>375.77922845718024</c:v>
                </c:pt>
                <c:pt idx="9">
                  <c:v>511.05412041107945</c:v>
                </c:pt>
                <c:pt idx="10">
                  <c:v>515.916131077214</c:v>
                </c:pt>
                <c:pt idx="11">
                  <c:v>653.89214006785369</c:v>
                </c:pt>
                <c:pt idx="12">
                  <c:v>183.27191983314401</c:v>
                </c:pt>
                <c:pt idx="13">
                  <c:v>474.1839141194655</c:v>
                </c:pt>
                <c:pt idx="14">
                  <c:v>532.42226904932113</c:v>
                </c:pt>
                <c:pt idx="15">
                  <c:v>671.35931567903981</c:v>
                </c:pt>
                <c:pt idx="16">
                  <c:v>681.13031295977612</c:v>
                </c:pt>
                <c:pt idx="17">
                  <c:v>691.65292541594931</c:v>
                </c:pt>
                <c:pt idx="18">
                  <c:v>437.3607582859762</c:v>
                </c:pt>
                <c:pt idx="19">
                  <c:v>-353.04364890447727</c:v>
                </c:pt>
                <c:pt idx="20">
                  <c:v>-363.19045377293412</c:v>
                </c:pt>
                <c:pt idx="21">
                  <c:v>-372.58564346594568</c:v>
                </c:pt>
                <c:pt idx="22">
                  <c:v>-381.22921798351825</c:v>
                </c:pt>
                <c:pt idx="23">
                  <c:v>-392.7931785237443</c:v>
                </c:pt>
                <c:pt idx="24">
                  <c:v>77.467357742910281</c:v>
                </c:pt>
                <c:pt idx="25">
                  <c:v>-347.59925676085413</c:v>
                </c:pt>
                <c:pt idx="26">
                  <c:v>-273.95986853262002</c:v>
                </c:pt>
                <c:pt idx="27">
                  <c:v>-278.39909566256898</c:v>
                </c:pt>
                <c:pt idx="28">
                  <c:v>-414.49606671460589</c:v>
                </c:pt>
                <c:pt idx="29">
                  <c:v>108.84659258119309</c:v>
                </c:pt>
                <c:pt idx="30">
                  <c:v>108.84659258119309</c:v>
                </c:pt>
                <c:pt idx="31">
                  <c:v>108.84659258119309</c:v>
                </c:pt>
                <c:pt idx="32">
                  <c:v>108.84659258119309</c:v>
                </c:pt>
                <c:pt idx="33">
                  <c:v>108.84659258119309</c:v>
                </c:pt>
                <c:pt idx="34">
                  <c:v>108.84659258119309</c:v>
                </c:pt>
                <c:pt idx="35">
                  <c:v>637.45055810508075</c:v>
                </c:pt>
                <c:pt idx="36">
                  <c:v>378.69173726201552</c:v>
                </c:pt>
                <c:pt idx="37">
                  <c:v>-147.56343083861873</c:v>
                </c:pt>
                <c:pt idx="38">
                  <c:v>-150.28803584959269</c:v>
                </c:pt>
                <c:pt idx="39">
                  <c:v>-152.82473706670743</c:v>
                </c:pt>
                <c:pt idx="40">
                  <c:v>108.84659258119309</c:v>
                </c:pt>
                <c:pt idx="41">
                  <c:v>108.84659258119309</c:v>
                </c:pt>
                <c:pt idx="42">
                  <c:v>108.84659258119309</c:v>
                </c:pt>
                <c:pt idx="43">
                  <c:v>108.84659258119309</c:v>
                </c:pt>
                <c:pt idx="44">
                  <c:v>108.84659258119309</c:v>
                </c:pt>
                <c:pt idx="45">
                  <c:v>108.84659258119309</c:v>
                </c:pt>
                <c:pt idx="46">
                  <c:v>108.84659258119309</c:v>
                </c:pt>
                <c:pt idx="47">
                  <c:v>108.84659258119309</c:v>
                </c:pt>
                <c:pt idx="48">
                  <c:v>108.84659258119309</c:v>
                </c:pt>
                <c:pt idx="49">
                  <c:v>108.84659258119309</c:v>
                </c:pt>
                <c:pt idx="50">
                  <c:v>108.84659258119309</c:v>
                </c:pt>
                <c:pt idx="51">
                  <c:v>108.84659258119309</c:v>
                </c:pt>
                <c:pt idx="52">
                  <c:v>373.05462344620628</c:v>
                </c:pt>
                <c:pt idx="53">
                  <c:v>640.36306690991398</c:v>
                </c:pt>
                <c:pt idx="54">
                  <c:v>646.75179590116431</c:v>
                </c:pt>
                <c:pt idx="55">
                  <c:v>388.55668643967772</c:v>
                </c:pt>
                <c:pt idx="56">
                  <c:v>392.22081041995517</c:v>
                </c:pt>
                <c:pt idx="57">
                  <c:v>183.27191983314401</c:v>
                </c:pt>
                <c:pt idx="58">
                  <c:v>474.1839141194655</c:v>
                </c:pt>
                <c:pt idx="59">
                  <c:v>532.42226904932113</c:v>
                </c:pt>
                <c:pt idx="60">
                  <c:v>671.35931567903981</c:v>
                </c:pt>
                <c:pt idx="61">
                  <c:v>416.31553337362357</c:v>
                </c:pt>
                <c:pt idx="62">
                  <c:v>686.29766729093149</c:v>
                </c:pt>
                <c:pt idx="63">
                  <c:v>166.62700919322714</c:v>
                </c:pt>
                <c:pt idx="64">
                  <c:v>-363.19045377293412</c:v>
                </c:pt>
                <c:pt idx="65">
                  <c:v>-372.58564346594568</c:v>
                </c:pt>
                <c:pt idx="66">
                  <c:v>-381.22921798351825</c:v>
                </c:pt>
                <c:pt idx="67">
                  <c:v>-392.7931785237443</c:v>
                </c:pt>
                <c:pt idx="68">
                  <c:v>77.467357742910281</c:v>
                </c:pt>
                <c:pt idx="69">
                  <c:v>-347.59925676085413</c:v>
                </c:pt>
                <c:pt idx="70">
                  <c:v>123.40913660536428</c:v>
                </c:pt>
                <c:pt idx="71">
                  <c:v>123.40913660536428</c:v>
                </c:pt>
                <c:pt idx="72">
                  <c:v>123.40913660536428</c:v>
                </c:pt>
                <c:pt idx="73">
                  <c:v>123.40913660536428</c:v>
                </c:pt>
                <c:pt idx="74">
                  <c:v>123.40913660536428</c:v>
                </c:pt>
                <c:pt idx="75">
                  <c:v>123.40913660536428</c:v>
                </c:pt>
                <c:pt idx="76">
                  <c:v>123.40913660536428</c:v>
                </c:pt>
                <c:pt idx="77">
                  <c:v>653.89214006785369</c:v>
                </c:pt>
                <c:pt idx="78">
                  <c:v>183.27191983314401</c:v>
                </c:pt>
                <c:pt idx="79">
                  <c:v>606.14503240212161</c:v>
                </c:pt>
                <c:pt idx="80">
                  <c:v>666.75567272946319</c:v>
                </c:pt>
                <c:pt idx="81">
                  <c:v>676.15086242247673</c:v>
                </c:pt>
                <c:pt idx="82">
                  <c:v>686.29766729093149</c:v>
                </c:pt>
                <c:pt idx="83">
                  <c:v>431.81759636709614</c:v>
                </c:pt>
                <c:pt idx="84">
                  <c:v>-358.21100323563473</c:v>
                </c:pt>
                <c:pt idx="85">
                  <c:v>-367.982000516369</c:v>
                </c:pt>
                <c:pt idx="86">
                  <c:v>-377.00138262166212</c:v>
                </c:pt>
                <c:pt idx="87">
                  <c:v>-385.26914955151619</c:v>
                </c:pt>
                <c:pt idx="88">
                  <c:v>-131.12184887584584</c:v>
                </c:pt>
                <c:pt idx="89">
                  <c:v>77.467357742910281</c:v>
                </c:pt>
                <c:pt idx="90">
                  <c:v>-612.5589028013095</c:v>
                </c:pt>
                <c:pt idx="91">
                  <c:v>120.12082021280949</c:v>
                </c:pt>
                <c:pt idx="92">
                  <c:v>120.12082021280949</c:v>
                </c:pt>
                <c:pt idx="93">
                  <c:v>120.12082021280949</c:v>
                </c:pt>
                <c:pt idx="94">
                  <c:v>120.12082021280949</c:v>
                </c:pt>
                <c:pt idx="95">
                  <c:v>120.12082021280949</c:v>
                </c:pt>
                <c:pt idx="96">
                  <c:v>120.12082021280949</c:v>
                </c:pt>
                <c:pt idx="97">
                  <c:v>120.12082021280949</c:v>
                </c:pt>
                <c:pt idx="98">
                  <c:v>120.12082021280949</c:v>
                </c:pt>
                <c:pt idx="99">
                  <c:v>120.12082021280949</c:v>
                </c:pt>
                <c:pt idx="100">
                  <c:v>385.08046625326375</c:v>
                </c:pt>
                <c:pt idx="101">
                  <c:v>653.89214006785369</c:v>
                </c:pt>
                <c:pt idx="102">
                  <c:v>183.27191983314401</c:v>
                </c:pt>
                <c:pt idx="103">
                  <c:v>474.1839141194655</c:v>
                </c:pt>
                <c:pt idx="104">
                  <c:v>479.59460386366999</c:v>
                </c:pt>
                <c:pt idx="105">
                  <c:v>432.4538469992001</c:v>
                </c:pt>
                <c:pt idx="106">
                  <c:v>437.50751953507415</c:v>
                </c:pt>
                <c:pt idx="107">
                  <c:v>681.13031295977612</c:v>
                </c:pt>
                <c:pt idx="108">
                  <c:v>691.65292541594931</c:v>
                </c:pt>
                <c:pt idx="109">
                  <c:v>589.01776097437391</c:v>
                </c:pt>
                <c:pt idx="110">
                  <c:v>583.85040664321855</c:v>
                </c:pt>
                <c:pt idx="111">
                  <c:v>578.87095610591928</c:v>
                </c:pt>
                <c:pt idx="112">
                  <c:v>441.83643538903789</c:v>
                </c:pt>
                <c:pt idx="113">
                  <c:v>435.14236273276356</c:v>
                </c:pt>
                <c:pt idx="114">
                  <c:v>296.95693127848392</c:v>
                </c:pt>
                <c:pt idx="115">
                  <c:v>816.62758937619037</c:v>
                </c:pt>
                <c:pt idx="116">
                  <c:v>922.97911995415427</c:v>
                </c:pt>
                <c:pt idx="117">
                  <c:v>1029.9869862118926</c:v>
                </c:pt>
                <c:pt idx="118">
                  <c:v>774.37949252489557</c:v>
                </c:pt>
                <c:pt idx="119">
                  <c:v>778.79523168060996</c:v>
                </c:pt>
                <c:pt idx="120">
                  <c:v>783.39887463018863</c:v>
                </c:pt>
                <c:pt idx="121">
                  <c:v>126.97555150638925</c:v>
                </c:pt>
                <c:pt idx="122">
                  <c:v>120.56333454090742</c:v>
                </c:pt>
                <c:pt idx="123">
                  <c:v>-20.918290523744247</c:v>
                </c:pt>
                <c:pt idx="124">
                  <c:v>449.34224574291034</c:v>
                </c:pt>
                <c:pt idx="125">
                  <c:v>156.82591818206805</c:v>
                </c:pt>
                <c:pt idx="126">
                  <c:v>99.488713740959838</c:v>
                </c:pt>
                <c:pt idx="127">
                  <c:v>227.22396596621559</c:v>
                </c:pt>
                <c:pt idx="128">
                  <c:v>488.89529561411507</c:v>
                </c:pt>
                <c:pt idx="129">
                  <c:v>488.89529561411507</c:v>
                </c:pt>
                <c:pt idx="130">
                  <c:v>488.89529561411507</c:v>
                </c:pt>
                <c:pt idx="131">
                  <c:v>488.89529561411507</c:v>
                </c:pt>
                <c:pt idx="132">
                  <c:v>488.89529561411507</c:v>
                </c:pt>
                <c:pt idx="133">
                  <c:v>488.89529561411507</c:v>
                </c:pt>
                <c:pt idx="134">
                  <c:v>488.89529561411507</c:v>
                </c:pt>
                <c:pt idx="135">
                  <c:v>488.89529561411507</c:v>
                </c:pt>
                <c:pt idx="136">
                  <c:v>488.89529561411507</c:v>
                </c:pt>
                <c:pt idx="137">
                  <c:v>488.89529561411507</c:v>
                </c:pt>
                <c:pt idx="138">
                  <c:v>886.12337290670303</c:v>
                </c:pt>
                <c:pt idx="139">
                  <c:v>891.26723926362911</c:v>
                </c:pt>
                <c:pt idx="140">
                  <c:v>764.09569841995517</c:v>
                </c:pt>
                <c:pt idx="141">
                  <c:v>555.14680783314407</c:v>
                </c:pt>
                <c:pt idx="142">
                  <c:v>846.05880211946555</c:v>
                </c:pt>
                <c:pt idx="143">
                  <c:v>904.29715704932119</c:v>
                </c:pt>
                <c:pt idx="144">
                  <c:v>910.99122970559335</c:v>
                </c:pt>
                <c:pt idx="145">
                  <c:v>918.10808589805117</c:v>
                </c:pt>
                <c:pt idx="146">
                  <c:v>793.16987191092289</c:v>
                </c:pt>
                <c:pt idx="147">
                  <c:v>268.51976327591916</c:v>
                </c:pt>
                <c:pt idx="148">
                  <c:v>263.72821653248224</c:v>
                </c:pt>
                <c:pt idx="149">
                  <c:v>259.12457358290766</c:v>
                </c:pt>
                <c:pt idx="150">
                  <c:v>122.65376424760291</c:v>
                </c:pt>
                <c:pt idx="151">
                  <c:v>116.52340297291153</c:v>
                </c:pt>
                <c:pt idx="152">
                  <c:v>240.75303912415421</c:v>
                </c:pt>
                <c:pt idx="153">
                  <c:v>449.34224574291034</c:v>
                </c:pt>
                <c:pt idx="154">
                  <c:v>156.82591818206805</c:v>
                </c:pt>
                <c:pt idx="155">
                  <c:v>99.488713740959838</c:v>
                </c:pt>
                <c:pt idx="156">
                  <c:v>94.90855876561676</c:v>
                </c:pt>
                <c:pt idx="157">
                  <c:v>487.41555323746542</c:v>
                </c:pt>
                <c:pt idx="158">
                  <c:v>487.41555323746542</c:v>
                </c:pt>
                <c:pt idx="159">
                  <c:v>487.41555323746542</c:v>
                </c:pt>
                <c:pt idx="160">
                  <c:v>487.41555323746542</c:v>
                </c:pt>
                <c:pt idx="161">
                  <c:v>487.41555323746542</c:v>
                </c:pt>
                <c:pt idx="162">
                  <c:v>487.41555323746542</c:v>
                </c:pt>
                <c:pt idx="163">
                  <c:v>487.41555323746542</c:v>
                </c:pt>
                <c:pt idx="164">
                  <c:v>487.41555323746542</c:v>
                </c:pt>
                <c:pt idx="165">
                  <c:v>487.41555323746542</c:v>
                </c:pt>
                <c:pt idx="166">
                  <c:v>487.41555323746542</c:v>
                </c:pt>
                <c:pt idx="167">
                  <c:v>487.41555323746542</c:v>
                </c:pt>
                <c:pt idx="168">
                  <c:v>487.41555323746542</c:v>
                </c:pt>
                <c:pt idx="169">
                  <c:v>487.41555323746542</c:v>
                </c:pt>
                <c:pt idx="170">
                  <c:v>487.41555323746542</c:v>
                </c:pt>
                <c:pt idx="171">
                  <c:v>487.41555323746542</c:v>
                </c:pt>
                <c:pt idx="172">
                  <c:v>487.41555323746542</c:v>
                </c:pt>
                <c:pt idx="173">
                  <c:v>884.50270268465931</c:v>
                </c:pt>
                <c:pt idx="174">
                  <c:v>1022.1029040875794</c:v>
                </c:pt>
                <c:pt idx="175">
                  <c:v>671.1269764199551</c:v>
                </c:pt>
                <c:pt idx="176">
                  <c:v>462.178085833144</c:v>
                </c:pt>
                <c:pt idx="177">
                  <c:v>621.17593778527248</c:v>
                </c:pt>
                <c:pt idx="178">
                  <c:v>809.19102939416052</c:v>
                </c:pt>
                <c:pt idx="179">
                  <c:v>815.74417420503755</c:v>
                </c:pt>
                <c:pt idx="180">
                  <c:v>955.05702842247683</c:v>
                </c:pt>
                <c:pt idx="181">
                  <c:v>435.38637032477237</c:v>
                </c:pt>
                <c:pt idx="182">
                  <c:v>170.75949453248217</c:v>
                </c:pt>
                <c:pt idx="183">
                  <c:v>34.006829506389181</c:v>
                </c:pt>
                <c:pt idx="184">
                  <c:v>-236.28064807593978</c:v>
                </c:pt>
                <c:pt idx="185">
                  <c:v>147.78431712415414</c:v>
                </c:pt>
                <c:pt idx="186">
                  <c:v>356.37352374291027</c:v>
                </c:pt>
                <c:pt idx="187">
                  <c:v>63.85719618206798</c:v>
                </c:pt>
                <c:pt idx="188">
                  <c:v>404.02992472433925</c:v>
                </c:pt>
                <c:pt idx="189">
                  <c:v>404.02992472433925</c:v>
                </c:pt>
                <c:pt idx="190">
                  <c:v>404.02992472433925</c:v>
                </c:pt>
                <c:pt idx="191">
                  <c:v>404.02992472433925</c:v>
                </c:pt>
                <c:pt idx="192">
                  <c:v>404.02992472433925</c:v>
                </c:pt>
                <c:pt idx="193">
                  <c:v>404.02992472433925</c:v>
                </c:pt>
                <c:pt idx="194">
                  <c:v>404.02992472433925</c:v>
                </c:pt>
                <c:pt idx="195">
                  <c:v>404.02992472433925</c:v>
                </c:pt>
                <c:pt idx="196">
                  <c:v>404.02992472433925</c:v>
                </c:pt>
                <c:pt idx="197">
                  <c:v>404.02992472433925</c:v>
                </c:pt>
                <c:pt idx="198">
                  <c:v>404.02992472433925</c:v>
                </c:pt>
                <c:pt idx="199">
                  <c:v>119.73656041390427</c:v>
                </c:pt>
                <c:pt idx="200">
                  <c:v>518.85534779259979</c:v>
                </c:pt>
                <c:pt idx="201">
                  <c:v>400.32935077095124</c:v>
                </c:pt>
                <c:pt idx="202">
                  <c:v>359.87984800584775</c:v>
                </c:pt>
                <c:pt idx="203">
                  <c:v>345.8432383145983</c:v>
                </c:pt>
                <c:pt idx="204">
                  <c:v>-756.36356373447734</c:v>
                </c:pt>
                <c:pt idx="205">
                  <c:v>-766.51036860293425</c:v>
                </c:pt>
                <c:pt idx="206">
                  <c:v>-93.679477465945695</c:v>
                </c:pt>
                <c:pt idx="207">
                  <c:v>-102.32305198351827</c:v>
                </c:pt>
                <c:pt idx="208">
                  <c:v>-113.88701252374432</c:v>
                </c:pt>
                <c:pt idx="209">
                  <c:v>-121.02735669043471</c:v>
                </c:pt>
                <c:pt idx="210">
                  <c:v>-259.73149288228382</c:v>
                </c:pt>
                <c:pt idx="211">
                  <c:v>-530.44569260970889</c:v>
                </c:pt>
                <c:pt idx="212">
                  <c:v>-149.64123461015657</c:v>
                </c:pt>
                <c:pt idx="213">
                  <c:v>-419.88843750517765</c:v>
                </c:pt>
                <c:pt idx="214">
                  <c:v>-422.98885010387215</c:v>
                </c:pt>
                <c:pt idx="215">
                  <c:v>-25.721396871563798</c:v>
                </c:pt>
                <c:pt idx="216">
                  <c:v>371.874888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B8-4DB4-A6C5-6CE666D8BD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940160"/>
        <c:axId val="154942080"/>
      </c:scatterChart>
      <c:valAx>
        <c:axId val="154940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942080"/>
        <c:crosses val="autoZero"/>
        <c:crossBetween val="midCat"/>
      </c:valAx>
      <c:valAx>
        <c:axId val="15494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940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Consumed (kW)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Sheet1!$T$2:$T$218</c:f>
              <c:numCache>
                <c:formatCode>General</c:formatCode>
                <c:ptCount val="217"/>
                <c:pt idx="0">
                  <c:v>0</c:v>
                </c:pt>
                <c:pt idx="1">
                  <c:v>2.2652618226671173</c:v>
                </c:pt>
                <c:pt idx="2">
                  <c:v>1.0548705540414818</c:v>
                </c:pt>
                <c:pt idx="3">
                  <c:v>1.7251409463595331</c:v>
                </c:pt>
                <c:pt idx="4">
                  <c:v>2.0698201168844994</c:v>
                </c:pt>
                <c:pt idx="5">
                  <c:v>0.70019097838589262</c:v>
                </c:pt>
                <c:pt idx="6">
                  <c:v>2.8656641182231826</c:v>
                </c:pt>
                <c:pt idx="7">
                  <c:v>3.6887164565090651</c:v>
                </c:pt>
                <c:pt idx="8">
                  <c:v>2.4358269835709105</c:v>
                </c:pt>
                <c:pt idx="9">
                  <c:v>3.5982647708362765</c:v>
                </c:pt>
                <c:pt idx="10">
                  <c:v>3.9784496951558563</c:v>
                </c:pt>
                <c:pt idx="11">
                  <c:v>5.5539936973227793</c:v>
                </c:pt>
                <c:pt idx="12">
                  <c:v>1.646787839032873</c:v>
                </c:pt>
                <c:pt idx="13">
                  <c:v>4.4197585135903754</c:v>
                </c:pt>
                <c:pt idx="14">
                  <c:v>5.2958038598922617</c:v>
                </c:pt>
                <c:pt idx="15">
                  <c:v>7.2029753038959274</c:v>
                </c:pt>
                <c:pt idx="16">
                  <c:v>7.9167917498699918</c:v>
                </c:pt>
                <c:pt idx="17">
                  <c:v>8.6574883151298572</c:v>
                </c:pt>
                <c:pt idx="18">
                  <c:v>5.7677641641869242</c:v>
                </c:pt>
                <c:pt idx="19">
                  <c:v>4.5769067647008139</c:v>
                </c:pt>
                <c:pt idx="20">
                  <c:v>4.3837305658038304</c:v>
                </c:pt>
                <c:pt idx="21">
                  <c:v>4.1640102491120192</c:v>
                </c:pt>
                <c:pt idx="22">
                  <c:v>3.9197618235718967</c:v>
                </c:pt>
                <c:pt idx="23">
                  <c:v>3.6874734007164389</c:v>
                </c:pt>
                <c:pt idx="24">
                  <c:v>0.68915590900243828</c:v>
                </c:pt>
                <c:pt idx="25">
                  <c:v>2.9368807177573575</c:v>
                </c:pt>
                <c:pt idx="26">
                  <c:v>2.1126215867156453</c:v>
                </c:pt>
                <c:pt idx="27">
                  <c:v>1.9601713754885965</c:v>
                </c:pt>
                <c:pt idx="28">
                  <c:v>2.5941442032439324</c:v>
                </c:pt>
                <c:pt idx="29">
                  <c:v>0.63256310118085868</c:v>
                </c:pt>
                <c:pt idx="30">
                  <c:v>0.63256310118085868</c:v>
                </c:pt>
                <c:pt idx="31">
                  <c:v>0.63256310118085868</c:v>
                </c:pt>
                <c:pt idx="32">
                  <c:v>0.63256310118085868</c:v>
                </c:pt>
                <c:pt idx="33">
                  <c:v>0.63256310118085868</c:v>
                </c:pt>
                <c:pt idx="34">
                  <c:v>0.63256310118085868</c:v>
                </c:pt>
                <c:pt idx="35">
                  <c:v>3.9895159519124923</c:v>
                </c:pt>
                <c:pt idx="36">
                  <c:v>2.6239961409609736</c:v>
                </c:pt>
                <c:pt idx="37">
                  <c:v>1.0224830250246275</c:v>
                </c:pt>
                <c:pt idx="38">
                  <c:v>0.97417745662337563</c:v>
                </c:pt>
                <c:pt idx="39">
                  <c:v>0.92230187237947814</c:v>
                </c:pt>
                <c:pt idx="40">
                  <c:v>0.63256310118085868</c:v>
                </c:pt>
                <c:pt idx="41">
                  <c:v>0.63256310118085868</c:v>
                </c:pt>
                <c:pt idx="42">
                  <c:v>0.63256310118085868</c:v>
                </c:pt>
                <c:pt idx="43">
                  <c:v>0.63256310118085868</c:v>
                </c:pt>
                <c:pt idx="44">
                  <c:v>0.63256310118085868</c:v>
                </c:pt>
                <c:pt idx="45">
                  <c:v>0.63256310118085868</c:v>
                </c:pt>
                <c:pt idx="46">
                  <c:v>0.63256310118085868</c:v>
                </c:pt>
                <c:pt idx="47">
                  <c:v>0.63256310118085868</c:v>
                </c:pt>
                <c:pt idx="48">
                  <c:v>0.63256310118085868</c:v>
                </c:pt>
                <c:pt idx="49">
                  <c:v>0.63256310118085868</c:v>
                </c:pt>
                <c:pt idx="50">
                  <c:v>0.63256310118085868</c:v>
                </c:pt>
                <c:pt idx="51">
                  <c:v>0.63256310118085868</c:v>
                </c:pt>
                <c:pt idx="52">
                  <c:v>2.2513958427690435</c:v>
                </c:pt>
                <c:pt idx="53">
                  <c:v>4.2940114637177169</c:v>
                </c:pt>
                <c:pt idx="54">
                  <c:v>4.9150985410068184</c:v>
                </c:pt>
                <c:pt idx="55">
                  <c:v>3.2134517238433022</c:v>
                </c:pt>
                <c:pt idx="56">
                  <c:v>3.4190929587691783</c:v>
                </c:pt>
                <c:pt idx="57">
                  <c:v>1.646787839032873</c:v>
                </c:pt>
                <c:pt idx="58">
                  <c:v>4.4197585135903754</c:v>
                </c:pt>
                <c:pt idx="59">
                  <c:v>5.2958038598922617</c:v>
                </c:pt>
                <c:pt idx="60">
                  <c:v>7.2029753038959274</c:v>
                </c:pt>
                <c:pt idx="61">
                  <c:v>4.7457893823828083</c:v>
                </c:pt>
                <c:pt idx="62">
                  <c:v>8.2836540170300275</c:v>
                </c:pt>
                <c:pt idx="63">
                  <c:v>2.0856868120782672</c:v>
                </c:pt>
                <c:pt idx="64">
                  <c:v>4.3837305658038304</c:v>
                </c:pt>
                <c:pt idx="65">
                  <c:v>4.1640102491120192</c:v>
                </c:pt>
                <c:pt idx="66">
                  <c:v>3.9197618235718967</c:v>
                </c:pt>
                <c:pt idx="67">
                  <c:v>3.6874734007164389</c:v>
                </c:pt>
                <c:pt idx="68">
                  <c:v>0.68915590900243828</c:v>
                </c:pt>
                <c:pt idx="69">
                  <c:v>2.9368807177573575</c:v>
                </c:pt>
                <c:pt idx="70">
                  <c:v>0.99303712164678404</c:v>
                </c:pt>
                <c:pt idx="71">
                  <c:v>0.99303712164678404</c:v>
                </c:pt>
                <c:pt idx="72">
                  <c:v>0.99303712164678404</c:v>
                </c:pt>
                <c:pt idx="73">
                  <c:v>0.99303712164678404</c:v>
                </c:pt>
                <c:pt idx="74">
                  <c:v>0.99303712164678404</c:v>
                </c:pt>
                <c:pt idx="75">
                  <c:v>0.99303712164678404</c:v>
                </c:pt>
                <c:pt idx="76">
                  <c:v>0.99303712164678404</c:v>
                </c:pt>
                <c:pt idx="77">
                  <c:v>5.5539936973227793</c:v>
                </c:pt>
                <c:pt idx="78">
                  <c:v>1.646787839032873</c:v>
                </c:pt>
                <c:pt idx="79">
                  <c:v>5.7174802112192395</c:v>
                </c:pt>
                <c:pt idx="80">
                  <c:v>6.8555171228453391</c:v>
                </c:pt>
                <c:pt idx="81">
                  <c:v>7.5566495125313669</c:v>
                </c:pt>
                <c:pt idx="82">
                  <c:v>8.2836540170300275</c:v>
                </c:pt>
                <c:pt idx="83">
                  <c:v>5.5016234214874959</c:v>
                </c:pt>
                <c:pt idx="84">
                  <c:v>4.4837626805358086</c:v>
                </c:pt>
                <c:pt idx="85">
                  <c:v>4.277062421623107</c:v>
                </c:pt>
                <c:pt idx="86">
                  <c:v>4.0448260493888482</c:v>
                </c:pt>
                <c:pt idx="87">
                  <c:v>3.789069572779491</c:v>
                </c:pt>
                <c:pt idx="88">
                  <c:v>1.201640590250449</c:v>
                </c:pt>
                <c:pt idx="89">
                  <c:v>0.68915590900243828</c:v>
                </c:pt>
                <c:pt idx="90">
                  <c:v>5.0386169551012072</c:v>
                </c:pt>
                <c:pt idx="91">
                  <c:v>0.91287828176784414</c:v>
                </c:pt>
                <c:pt idx="92">
                  <c:v>0.91287828176784414</c:v>
                </c:pt>
                <c:pt idx="93">
                  <c:v>0.91287828176784414</c:v>
                </c:pt>
                <c:pt idx="94">
                  <c:v>0.91287828176784414</c:v>
                </c:pt>
                <c:pt idx="95">
                  <c:v>0.91287828176784414</c:v>
                </c:pt>
                <c:pt idx="96">
                  <c:v>0.91287828176784414</c:v>
                </c:pt>
                <c:pt idx="97">
                  <c:v>0.91287828176784414</c:v>
                </c:pt>
                <c:pt idx="98">
                  <c:v>0.91287828176784414</c:v>
                </c:pt>
                <c:pt idx="99">
                  <c:v>0.91287828176784414</c:v>
                </c:pt>
                <c:pt idx="100">
                  <c:v>3.0125565099788618</c:v>
                </c:pt>
                <c:pt idx="101">
                  <c:v>5.5539936973227793</c:v>
                </c:pt>
                <c:pt idx="102">
                  <c:v>1.646787839032873</c:v>
                </c:pt>
                <c:pt idx="103">
                  <c:v>4.4197585135903754</c:v>
                </c:pt>
                <c:pt idx="104">
                  <c:v>4.748907201614835</c:v>
                </c:pt>
                <c:pt idx="105">
                  <c:v>4.5141118346631206</c:v>
                </c:pt>
                <c:pt idx="106">
                  <c:v>4.7820052628289371</c:v>
                </c:pt>
                <c:pt idx="107">
                  <c:v>7.9167917498699918</c:v>
                </c:pt>
                <c:pt idx="108">
                  <c:v>8.6574883151298572</c:v>
                </c:pt>
                <c:pt idx="109">
                  <c:v>7.5044508068028888</c:v>
                </c:pt>
                <c:pt idx="110">
                  <c:v>7.1776114615003133</c:v>
                </c:pt>
                <c:pt idx="111">
                  <c:v>6.8576181465782984</c:v>
                </c:pt>
                <c:pt idx="112">
                  <c:v>4.9873353749198488</c:v>
                </c:pt>
                <c:pt idx="113">
                  <c:v>4.6199858355177756</c:v>
                </c:pt>
                <c:pt idx="114">
                  <c:v>2.9205309432200437</c:v>
                </c:pt>
                <c:pt idx="115">
                  <c:v>7.666356440896938</c:v>
                </c:pt>
                <c:pt idx="116">
                  <c:v>8.4584619878316634</c:v>
                </c:pt>
                <c:pt idx="117">
                  <c:v>9.6693370007464416</c:v>
                </c:pt>
                <c:pt idx="118">
                  <c:v>7.7890057765564356</c:v>
                </c:pt>
                <c:pt idx="119">
                  <c:v>8.1815730169313134</c:v>
                </c:pt>
                <c:pt idx="120">
                  <c:v>8.5801462839591682</c:v>
                </c:pt>
                <c:pt idx="121">
                  <c:v>1.3765041190331162</c:v>
                </c:pt>
                <c:pt idx="122">
                  <c:v>1.226146369954332</c:v>
                </c:pt>
                <c:pt idx="123">
                  <c:v>0.19637723899551585</c:v>
                </c:pt>
                <c:pt idx="124">
                  <c:v>3.9973851289189315</c:v>
                </c:pt>
                <c:pt idx="125">
                  <c:v>1.3425556041675692</c:v>
                </c:pt>
                <c:pt idx="126">
                  <c:v>0.78943765541410893</c:v>
                </c:pt>
                <c:pt idx="127">
                  <c:v>1.6760375506015168</c:v>
                </c:pt>
                <c:pt idx="128">
                  <c:v>3.496886250782695</c:v>
                </c:pt>
                <c:pt idx="129">
                  <c:v>3.496886250782695</c:v>
                </c:pt>
                <c:pt idx="130">
                  <c:v>3.496886250782695</c:v>
                </c:pt>
                <c:pt idx="131">
                  <c:v>3.496886250782695</c:v>
                </c:pt>
                <c:pt idx="132">
                  <c:v>3.496886250782695</c:v>
                </c:pt>
                <c:pt idx="133">
                  <c:v>3.496886250782695</c:v>
                </c:pt>
                <c:pt idx="134">
                  <c:v>3.496886250782695</c:v>
                </c:pt>
                <c:pt idx="135">
                  <c:v>3.496886250782695</c:v>
                </c:pt>
                <c:pt idx="136">
                  <c:v>3.496886250782695</c:v>
                </c:pt>
                <c:pt idx="137">
                  <c:v>3.496886250782695</c:v>
                </c:pt>
                <c:pt idx="138">
                  <c:v>6.6352099279315828</c:v>
                </c:pt>
                <c:pt idx="139">
                  <c:v>7.2713738931581666</c:v>
                </c:pt>
                <c:pt idx="140">
                  <c:v>6.6608251089386066</c:v>
                </c:pt>
                <c:pt idx="141">
                  <c:v>4.9882655938228995</c:v>
                </c:pt>
                <c:pt idx="142">
                  <c:v>7.8859182741561487</c:v>
                </c:pt>
                <c:pt idx="143">
                  <c:v>8.9947033645727625</c:v>
                </c:pt>
                <c:pt idx="144">
                  <c:v>9.6721600514577233</c:v>
                </c:pt>
                <c:pt idx="145">
                  <c:v>10.363366549360196</c:v>
                </c:pt>
                <c:pt idx="146">
                  <c:v>9.3963189024468488</c:v>
                </c:pt>
                <c:pt idx="147">
                  <c:v>3.18103021395829</c:v>
                </c:pt>
                <c:pt idx="148">
                  <c:v>3.0063700955672905</c:v>
                </c:pt>
                <c:pt idx="149">
                  <c:v>2.8380520053203204</c:v>
                </c:pt>
                <c:pt idx="150">
                  <c:v>1.2748218632403048</c:v>
                </c:pt>
                <c:pt idx="151">
                  <c:v>1.1329691519043092</c:v>
                </c:pt>
                <c:pt idx="152">
                  <c:v>2.2063342342866417</c:v>
                </c:pt>
                <c:pt idx="153">
                  <c:v>3.9973851289189315</c:v>
                </c:pt>
                <c:pt idx="154">
                  <c:v>1.3425556041675692</c:v>
                </c:pt>
                <c:pt idx="155">
                  <c:v>0.78943765541410893</c:v>
                </c:pt>
                <c:pt idx="156">
                  <c:v>0.68945259146033089</c:v>
                </c:pt>
                <c:pt idx="157">
                  <c:v>3.3773552599447076</c:v>
                </c:pt>
                <c:pt idx="158">
                  <c:v>3.3773552599447076</c:v>
                </c:pt>
                <c:pt idx="159">
                  <c:v>3.3773552599447076</c:v>
                </c:pt>
                <c:pt idx="160">
                  <c:v>3.3773552599447076</c:v>
                </c:pt>
                <c:pt idx="161">
                  <c:v>3.3773552599447076</c:v>
                </c:pt>
                <c:pt idx="162">
                  <c:v>3.3773552599447076</c:v>
                </c:pt>
                <c:pt idx="163">
                  <c:v>3.3773552599447076</c:v>
                </c:pt>
                <c:pt idx="164">
                  <c:v>3.3773552599447076</c:v>
                </c:pt>
                <c:pt idx="165">
                  <c:v>3.3773552599447076</c:v>
                </c:pt>
                <c:pt idx="166">
                  <c:v>3.3773552599447076</c:v>
                </c:pt>
                <c:pt idx="167">
                  <c:v>3.3773552599447076</c:v>
                </c:pt>
                <c:pt idx="168">
                  <c:v>3.3773552599447076</c:v>
                </c:pt>
                <c:pt idx="169">
                  <c:v>3.3773552599447076</c:v>
                </c:pt>
                <c:pt idx="170">
                  <c:v>3.3773552599447076</c:v>
                </c:pt>
                <c:pt idx="171">
                  <c:v>3.3773552599447076</c:v>
                </c:pt>
                <c:pt idx="172">
                  <c:v>3.3773552599447076</c:v>
                </c:pt>
                <c:pt idx="173">
                  <c:v>6.4253707826878301</c:v>
                </c:pt>
                <c:pt idx="174">
                  <c:v>8.2245622473452258</c:v>
                </c:pt>
                <c:pt idx="175">
                  <c:v>5.8503920713962492</c:v>
                </c:pt>
                <c:pt idx="176">
                  <c:v>4.1528961551253918</c:v>
                </c:pt>
                <c:pt idx="177">
                  <c:v>5.7204146371277771</c:v>
                </c:pt>
                <c:pt idx="178">
                  <c:v>7.8678484399773749</c:v>
                </c:pt>
                <c:pt idx="179">
                  <c:v>8.4785698544740224</c:v>
                </c:pt>
                <c:pt idx="180">
                  <c:v>10.673699656925049</c:v>
                </c:pt>
                <c:pt idx="181">
                  <c:v>5.0605048094468694</c:v>
                </c:pt>
                <c:pt idx="182">
                  <c:v>1.9465730464734388</c:v>
                </c:pt>
                <c:pt idx="183">
                  <c:v>0.36865790567915885</c:v>
                </c:pt>
                <c:pt idx="184">
                  <c:v>2.350194649695414</c:v>
                </c:pt>
                <c:pt idx="185">
                  <c:v>1.3543405281523686</c:v>
                </c:pt>
                <c:pt idx="186">
                  <c:v>3.1703278239398074</c:v>
                </c:pt>
                <c:pt idx="187">
                  <c:v>0.54666880063238255</c:v>
                </c:pt>
                <c:pt idx="188">
                  <c:v>3.3414189059162402</c:v>
                </c:pt>
                <c:pt idx="189">
                  <c:v>3.3414189059162402</c:v>
                </c:pt>
                <c:pt idx="190">
                  <c:v>3.3414189059162402</c:v>
                </c:pt>
                <c:pt idx="191">
                  <c:v>3.3414189059162402</c:v>
                </c:pt>
                <c:pt idx="192">
                  <c:v>3.3414189059162402</c:v>
                </c:pt>
                <c:pt idx="193">
                  <c:v>3.3414189059162402</c:v>
                </c:pt>
                <c:pt idx="194">
                  <c:v>3.3414189059162402</c:v>
                </c:pt>
                <c:pt idx="195">
                  <c:v>3.3414189059162402</c:v>
                </c:pt>
                <c:pt idx="196">
                  <c:v>3.3414189059162402</c:v>
                </c:pt>
                <c:pt idx="197">
                  <c:v>3.3414189059162402</c:v>
                </c:pt>
                <c:pt idx="198">
                  <c:v>3.3414189059162402</c:v>
                </c:pt>
                <c:pt idx="199">
                  <c:v>1.0303936573925347</c:v>
                </c:pt>
                <c:pt idx="200">
                  <c:v>4.9868972692789679</c:v>
                </c:pt>
                <c:pt idx="201">
                  <c:v>4.339851205752308</c:v>
                </c:pt>
                <c:pt idx="202">
                  <c:v>4.2874632083810207</c:v>
                </c:pt>
                <c:pt idx="203">
                  <c:v>4.4680990939819081</c:v>
                </c:pt>
                <c:pt idx="204">
                  <c:v>9.8056020046580787</c:v>
                </c:pt>
                <c:pt idx="205">
                  <c:v>9.2518261340399039</c:v>
                </c:pt>
                <c:pt idx="206">
                  <c:v>1.0469601047183394</c:v>
                </c:pt>
                <c:pt idx="207">
                  <c:v>1.0520756907297111</c:v>
                </c:pt>
                <c:pt idx="208">
                  <c:v>1.0691512794257472</c:v>
                </c:pt>
                <c:pt idx="209">
                  <c:v>1.0279756171905636</c:v>
                </c:pt>
                <c:pt idx="210">
                  <c:v>1.9448454164073485</c:v>
                </c:pt>
                <c:pt idx="211">
                  <c:v>3.2605381786652736</c:v>
                </c:pt>
                <c:pt idx="212">
                  <c:v>0.73585057297545853</c:v>
                </c:pt>
                <c:pt idx="213">
                  <c:v>1.5955062356585379</c:v>
                </c:pt>
                <c:pt idx="214">
                  <c:v>1.0400094216077753</c:v>
                </c:pt>
                <c:pt idx="215">
                  <c:v>3.7370041142177415E-2</c:v>
                </c:pt>
                <c:pt idx="216">
                  <c:v>0.2078033429595787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71-439A-B2D4-BF732C0D620C}"/>
            </c:ext>
          </c:extLst>
        </c:ser>
        <c:ser>
          <c:idx val="1"/>
          <c:order val="1"/>
          <c:tx>
            <c:v>Average Power (kW)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Sheet1!$AB$2:$AB$218</c:f>
            </c:numRef>
          </c:yVal>
          <c:smooth val="1"/>
          <c:extLst>
            <c:ext xmlns:c16="http://schemas.microsoft.com/office/drawing/2014/chart" uri="{C3380CC4-5D6E-409C-BE32-E72D297353CC}">
              <c16:uniqueId val="{00000001-8C71-439A-B2D4-BF732C0D6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193344"/>
        <c:axId val="157327744"/>
      </c:scatterChart>
      <c:valAx>
        <c:axId val="157193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27744"/>
        <c:crosses val="autoZero"/>
        <c:crossBetween val="midCat"/>
      </c:valAx>
      <c:valAx>
        <c:axId val="15732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93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Fuel Burn (g)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Sheet1!$Z$2:$Z$218</c:f>
              <c:numCache>
                <c:formatCode>General</c:formatCode>
                <c:ptCount val="217"/>
                <c:pt idx="0">
                  <c:v>0</c:v>
                </c:pt>
                <c:pt idx="1">
                  <c:v>0.95559130220175625</c:v>
                </c:pt>
                <c:pt idx="2">
                  <c:v>0.22756587468207934</c:v>
                </c:pt>
                <c:pt idx="3">
                  <c:v>0.30470163933583055</c:v>
                </c:pt>
                <c:pt idx="4">
                  <c:v>0.37211414026888895</c:v>
                </c:pt>
                <c:pt idx="5">
                  <c:v>0.16633782861742849</c:v>
                </c:pt>
                <c:pt idx="6">
                  <c:v>0.46978431758966643</c:v>
                </c:pt>
                <c:pt idx="7">
                  <c:v>0.53442152148366318</c:v>
                </c:pt>
                <c:pt idx="8">
                  <c:v>0.40866808619149714</c:v>
                </c:pt>
                <c:pt idx="9">
                  <c:v>0.48922846687334381</c:v>
                </c:pt>
                <c:pt idx="10">
                  <c:v>0.46031257751182697</c:v>
                </c:pt>
                <c:pt idx="11">
                  <c:v>0.55500269655992329</c:v>
                </c:pt>
                <c:pt idx="12">
                  <c:v>0.31097260296752627</c:v>
                </c:pt>
                <c:pt idx="13">
                  <c:v>0.60343579542362047</c:v>
                </c:pt>
                <c:pt idx="14">
                  <c:v>0.5318759099112691</c:v>
                </c:pt>
                <c:pt idx="15">
                  <c:v>0.68183630436641118</c:v>
                </c:pt>
                <c:pt idx="16">
                  <c:v>0.65362836698357796</c:v>
                </c:pt>
                <c:pt idx="17">
                  <c:v>0.71876907600269535</c:v>
                </c:pt>
                <c:pt idx="18">
                  <c:v>0.81803992943094228</c:v>
                </c:pt>
                <c:pt idx="19">
                  <c:v>0.68543889582682271</c:v>
                </c:pt>
                <c:pt idx="20">
                  <c:v>0.65650877177597222</c:v>
                </c:pt>
                <c:pt idx="21">
                  <c:v>0.53761845764296901</c:v>
                </c:pt>
                <c:pt idx="22">
                  <c:v>0.4535223030311949</c:v>
                </c:pt>
                <c:pt idx="23">
                  <c:v>0.60211055078797704</c:v>
                </c:pt>
                <c:pt idx="24">
                  <c:v>0.16523121959868042</c:v>
                </c:pt>
                <c:pt idx="25">
                  <c:v>0.46632906766338755</c:v>
                </c:pt>
                <c:pt idx="26">
                  <c:v>0.38750245446509174</c:v>
                </c:pt>
                <c:pt idx="27">
                  <c:v>0.37015065356330773</c:v>
                </c:pt>
                <c:pt idx="28">
                  <c:v>0.43522957664681838</c:v>
                </c:pt>
                <c:pt idx="29">
                  <c:v>0.14646463301318408</c:v>
                </c:pt>
                <c:pt idx="30">
                  <c:v>0.14646463301318408</c:v>
                </c:pt>
                <c:pt idx="31">
                  <c:v>0.14646463301318408</c:v>
                </c:pt>
                <c:pt idx="32">
                  <c:v>0.14646463301318408</c:v>
                </c:pt>
                <c:pt idx="33">
                  <c:v>0.14646463301318408</c:v>
                </c:pt>
                <c:pt idx="34">
                  <c:v>0.14646463301318408</c:v>
                </c:pt>
                <c:pt idx="35">
                  <c:v>0.54960210574788304</c:v>
                </c:pt>
                <c:pt idx="36">
                  <c:v>0.40873149356982291</c:v>
                </c:pt>
                <c:pt idx="37">
                  <c:v>0.23525793609104881</c:v>
                </c:pt>
                <c:pt idx="38">
                  <c:v>0.22883750421732499</c:v>
                </c:pt>
                <c:pt idx="39">
                  <c:v>0.21665175802962755</c:v>
                </c:pt>
                <c:pt idx="40">
                  <c:v>0.14646463301318408</c:v>
                </c:pt>
                <c:pt idx="41">
                  <c:v>0.14646463301318408</c:v>
                </c:pt>
                <c:pt idx="42">
                  <c:v>0.14646463301318408</c:v>
                </c:pt>
                <c:pt idx="43">
                  <c:v>0.14646463301318408</c:v>
                </c:pt>
                <c:pt idx="44">
                  <c:v>0.14646463301318408</c:v>
                </c:pt>
                <c:pt idx="45">
                  <c:v>0.14646463301318408</c:v>
                </c:pt>
                <c:pt idx="46">
                  <c:v>0.14646463301318408</c:v>
                </c:pt>
                <c:pt idx="47">
                  <c:v>0.14646463301318408</c:v>
                </c:pt>
                <c:pt idx="48">
                  <c:v>0.14646463301318408</c:v>
                </c:pt>
                <c:pt idx="49">
                  <c:v>0.14646463301318408</c:v>
                </c:pt>
                <c:pt idx="50">
                  <c:v>0.14646463301318408</c:v>
                </c:pt>
                <c:pt idx="51">
                  <c:v>0.14646463301318408</c:v>
                </c:pt>
                <c:pt idx="52">
                  <c:v>0.37772536248658117</c:v>
                </c:pt>
                <c:pt idx="53">
                  <c:v>0.59154989502760902</c:v>
                </c:pt>
                <c:pt idx="54">
                  <c:v>0.5095529535214105</c:v>
                </c:pt>
                <c:pt idx="55">
                  <c:v>0.44799446278470972</c:v>
                </c:pt>
                <c:pt idx="56">
                  <c:v>0.46411013569639242</c:v>
                </c:pt>
                <c:pt idx="57">
                  <c:v>0.31097260296752627</c:v>
                </c:pt>
                <c:pt idx="58">
                  <c:v>0.60343579542362047</c:v>
                </c:pt>
                <c:pt idx="59">
                  <c:v>0.5318759099112691</c:v>
                </c:pt>
                <c:pt idx="60">
                  <c:v>0.68183630436641118</c:v>
                </c:pt>
                <c:pt idx="61">
                  <c:v>0.56711996847241308</c:v>
                </c:pt>
                <c:pt idx="62">
                  <c:v>0.68773229914054834</c:v>
                </c:pt>
                <c:pt idx="63">
                  <c:v>0.44222864925870481</c:v>
                </c:pt>
                <c:pt idx="64">
                  <c:v>0.65650877177597222</c:v>
                </c:pt>
                <c:pt idx="65">
                  <c:v>0.53761845764296901</c:v>
                </c:pt>
                <c:pt idx="66">
                  <c:v>0.4535223030311949</c:v>
                </c:pt>
                <c:pt idx="67">
                  <c:v>0.60211055078797704</c:v>
                </c:pt>
                <c:pt idx="68">
                  <c:v>0.16523121959868042</c:v>
                </c:pt>
                <c:pt idx="69">
                  <c:v>0.46632906766338755</c:v>
                </c:pt>
                <c:pt idx="70">
                  <c:v>0.22369805303554885</c:v>
                </c:pt>
                <c:pt idx="71">
                  <c:v>0.22369805303554885</c:v>
                </c:pt>
                <c:pt idx="72">
                  <c:v>0.22369805303554885</c:v>
                </c:pt>
                <c:pt idx="73">
                  <c:v>0.22369805303554885</c:v>
                </c:pt>
                <c:pt idx="74">
                  <c:v>0.22369805303554885</c:v>
                </c:pt>
                <c:pt idx="75">
                  <c:v>0.22369805303554885</c:v>
                </c:pt>
                <c:pt idx="76">
                  <c:v>0.22369805303554885</c:v>
                </c:pt>
                <c:pt idx="77">
                  <c:v>0.55500269655992329</c:v>
                </c:pt>
                <c:pt idx="78">
                  <c:v>0.31097260296752627</c:v>
                </c:pt>
                <c:pt idx="79">
                  <c:v>0.63339209413530673</c:v>
                </c:pt>
                <c:pt idx="80">
                  <c:v>0.64894578453340979</c:v>
                </c:pt>
                <c:pt idx="81">
                  <c:v>0.65794932761765246</c:v>
                </c:pt>
                <c:pt idx="82">
                  <c:v>0.68773229914054834</c:v>
                </c:pt>
                <c:pt idx="83">
                  <c:v>0.64079092174534769</c:v>
                </c:pt>
                <c:pt idx="84">
                  <c:v>0.6714896105376269</c:v>
                </c:pt>
                <c:pt idx="85">
                  <c:v>0.55221470764777125</c:v>
                </c:pt>
                <c:pt idx="86">
                  <c:v>0.46799242092923377</c:v>
                </c:pt>
                <c:pt idx="87">
                  <c:v>0.5151707325685545</c:v>
                </c:pt>
                <c:pt idx="88">
                  <c:v>0.26489948413893877</c:v>
                </c:pt>
                <c:pt idx="89">
                  <c:v>0.16523121959868042</c:v>
                </c:pt>
                <c:pt idx="90">
                  <c:v>0.55266686987691038</c:v>
                </c:pt>
                <c:pt idx="91">
                  <c:v>0.20564094718962533</c:v>
                </c:pt>
                <c:pt idx="92">
                  <c:v>0.20564094718962533</c:v>
                </c:pt>
                <c:pt idx="93">
                  <c:v>0.20564094718962533</c:v>
                </c:pt>
                <c:pt idx="94">
                  <c:v>0.20564094718962533</c:v>
                </c:pt>
                <c:pt idx="95">
                  <c:v>0.20564094718962533</c:v>
                </c:pt>
                <c:pt idx="96">
                  <c:v>0.20564094718962533</c:v>
                </c:pt>
                <c:pt idx="97">
                  <c:v>0.20564094718962533</c:v>
                </c:pt>
                <c:pt idx="98">
                  <c:v>0.20564094718962533</c:v>
                </c:pt>
                <c:pt idx="99">
                  <c:v>0.20564094718962533</c:v>
                </c:pt>
                <c:pt idx="100">
                  <c:v>0.41998721352577917</c:v>
                </c:pt>
                <c:pt idx="101">
                  <c:v>0.55500269655992329</c:v>
                </c:pt>
                <c:pt idx="102">
                  <c:v>0.31097260296752627</c:v>
                </c:pt>
                <c:pt idx="103">
                  <c:v>0.60343579542362047</c:v>
                </c:pt>
                <c:pt idx="104">
                  <c:v>0.62041208309010121</c:v>
                </c:pt>
                <c:pt idx="105">
                  <c:v>0.49513588355070204</c:v>
                </c:pt>
                <c:pt idx="106">
                  <c:v>0.5245201022210858</c:v>
                </c:pt>
                <c:pt idx="107">
                  <c:v>0.65362836698357796</c:v>
                </c:pt>
                <c:pt idx="108">
                  <c:v>0.71876907600269535</c:v>
                </c:pt>
                <c:pt idx="109">
                  <c:v>0.66520156431820332</c:v>
                </c:pt>
                <c:pt idx="110">
                  <c:v>0.63623021793014767</c:v>
                </c:pt>
                <c:pt idx="111">
                  <c:v>0.62106699315465053</c:v>
                </c:pt>
                <c:pt idx="112">
                  <c:v>0.55601483607448987</c:v>
                </c:pt>
                <c:pt idx="113">
                  <c:v>0.50674880296392466</c:v>
                </c:pt>
                <c:pt idx="114">
                  <c:v>0.45492177210369078</c:v>
                </c:pt>
                <c:pt idx="115">
                  <c:v>0.94586538609006698</c:v>
                </c:pt>
                <c:pt idx="116">
                  <c:v>0.69834989614194032</c:v>
                </c:pt>
                <c:pt idx="117">
                  <c:v>1.2973027142668143</c:v>
                </c:pt>
                <c:pt idx="118">
                  <c:v>0.75627757589400812</c:v>
                </c:pt>
                <c:pt idx="119">
                  <c:v>0.83844566987849567</c:v>
                </c:pt>
                <c:pt idx="120">
                  <c:v>0.87929136412057607</c:v>
                </c:pt>
                <c:pt idx="121">
                  <c:v>0.27977991314979223</c:v>
                </c:pt>
                <c:pt idx="122">
                  <c:v>0.27620977072894515</c:v>
                </c:pt>
                <c:pt idx="123">
                  <c:v>4.9506607321487532E-2</c:v>
                </c:pt>
                <c:pt idx="124">
                  <c:v>0.5161053645515471</c:v>
                </c:pt>
                <c:pt idx="125">
                  <c:v>0.29596394284393013</c:v>
                </c:pt>
                <c:pt idx="126">
                  <c:v>0.17783390233814286</c:v>
                </c:pt>
                <c:pt idx="127">
                  <c:v>0.34420848961177214</c:v>
                </c:pt>
                <c:pt idx="128">
                  <c:v>0.51007180174526467</c:v>
                </c:pt>
                <c:pt idx="129">
                  <c:v>0.51007180174526467</c:v>
                </c:pt>
                <c:pt idx="130">
                  <c:v>0.51007180174526467</c:v>
                </c:pt>
                <c:pt idx="131">
                  <c:v>0.51007180174526467</c:v>
                </c:pt>
                <c:pt idx="132">
                  <c:v>0.51007180174526467</c:v>
                </c:pt>
                <c:pt idx="133">
                  <c:v>0.51007180174526467</c:v>
                </c:pt>
                <c:pt idx="134">
                  <c:v>0.51007180174526467</c:v>
                </c:pt>
                <c:pt idx="135">
                  <c:v>0.51007180174526467</c:v>
                </c:pt>
                <c:pt idx="136">
                  <c:v>0.51007180174526467</c:v>
                </c:pt>
                <c:pt idx="137">
                  <c:v>0.51007180174526467</c:v>
                </c:pt>
                <c:pt idx="138">
                  <c:v>0.74835301326230275</c:v>
                </c:pt>
                <c:pt idx="139">
                  <c:v>0.68302560666236389</c:v>
                </c:pt>
                <c:pt idx="140">
                  <c:v>0.60324423639738822</c:v>
                </c:pt>
                <c:pt idx="141">
                  <c:v>0.60245579581722031</c:v>
                </c:pt>
                <c:pt idx="142">
                  <c:v>0.99235882977293166</c:v>
                </c:pt>
                <c:pt idx="143">
                  <c:v>1.0676871650262256</c:v>
                </c:pt>
                <c:pt idx="144">
                  <c:v>1.1481024694705226</c:v>
                </c:pt>
                <c:pt idx="145">
                  <c:v>1.06671414359175</c:v>
                </c:pt>
                <c:pt idx="146">
                  <c:v>0.91033722464684896</c:v>
                </c:pt>
                <c:pt idx="147">
                  <c:v>0.50509605137010316</c:v>
                </c:pt>
                <c:pt idx="148">
                  <c:v>0.47736285482766838</c:v>
                </c:pt>
                <c:pt idx="149">
                  <c:v>0.46428020550041732</c:v>
                </c:pt>
                <c:pt idx="150">
                  <c:v>0.28717473149552769</c:v>
                </c:pt>
                <c:pt idx="151">
                  <c:v>0.26067912895220324</c:v>
                </c:pt>
                <c:pt idx="152">
                  <c:v>0.40117085351002235</c:v>
                </c:pt>
                <c:pt idx="153">
                  <c:v>0.5161053645515471</c:v>
                </c:pt>
                <c:pt idx="154">
                  <c:v>0.29596394284393013</c:v>
                </c:pt>
                <c:pt idx="155">
                  <c:v>0.17783390233814286</c:v>
                </c:pt>
                <c:pt idx="156">
                  <c:v>0.17567215431967498</c:v>
                </c:pt>
                <c:pt idx="157">
                  <c:v>0.49263646542356343</c:v>
                </c:pt>
                <c:pt idx="158">
                  <c:v>0.49263646542356343</c:v>
                </c:pt>
                <c:pt idx="159">
                  <c:v>0.49263646542356343</c:v>
                </c:pt>
                <c:pt idx="160">
                  <c:v>0.49263646542356343</c:v>
                </c:pt>
                <c:pt idx="161">
                  <c:v>0.49263646542356343</c:v>
                </c:pt>
                <c:pt idx="162">
                  <c:v>0.49263646542356343</c:v>
                </c:pt>
                <c:pt idx="163">
                  <c:v>0.49263646542356343</c:v>
                </c:pt>
                <c:pt idx="164">
                  <c:v>0.49263646542356343</c:v>
                </c:pt>
                <c:pt idx="165">
                  <c:v>0.49263646542356343</c:v>
                </c:pt>
                <c:pt idx="166">
                  <c:v>0.49263646542356343</c:v>
                </c:pt>
                <c:pt idx="167">
                  <c:v>0.49263646542356343</c:v>
                </c:pt>
                <c:pt idx="168">
                  <c:v>0.49263646542356343</c:v>
                </c:pt>
                <c:pt idx="169">
                  <c:v>0.49263646542356343</c:v>
                </c:pt>
                <c:pt idx="170">
                  <c:v>0.49263646542356343</c:v>
                </c:pt>
                <c:pt idx="171">
                  <c:v>0.49263646542356343</c:v>
                </c:pt>
                <c:pt idx="172">
                  <c:v>0.49263646542356343</c:v>
                </c:pt>
                <c:pt idx="173">
                  <c:v>0.6844249699530347</c:v>
                </c:pt>
                <c:pt idx="174">
                  <c:v>0.84285119605510772</c:v>
                </c:pt>
                <c:pt idx="175">
                  <c:v>0.58462136482489591</c:v>
                </c:pt>
                <c:pt idx="176">
                  <c:v>0.56700070534940628</c:v>
                </c:pt>
                <c:pt idx="177">
                  <c:v>0.63371717478318479</c:v>
                </c:pt>
                <c:pt idx="178">
                  <c:v>0.97072521474186113</c:v>
                </c:pt>
                <c:pt idx="179">
                  <c:v>0.8688818356243696</c:v>
                </c:pt>
                <c:pt idx="180">
                  <c:v>1.1632213863311094</c:v>
                </c:pt>
                <c:pt idx="181">
                  <c:v>0.5641721561834987</c:v>
                </c:pt>
                <c:pt idx="182">
                  <c:v>0.39152888966581006</c:v>
                </c:pt>
                <c:pt idx="183">
                  <c:v>9.1161414785982234E-2</c:v>
                </c:pt>
                <c:pt idx="184">
                  <c:v>0.38447105721849317</c:v>
                </c:pt>
                <c:pt idx="185">
                  <c:v>0.29856190791727977</c:v>
                </c:pt>
                <c:pt idx="186">
                  <c:v>0.50339668526070935</c:v>
                </c:pt>
                <c:pt idx="187">
                  <c:v>0.13106867613713932</c:v>
                </c:pt>
                <c:pt idx="188">
                  <c:v>0.46583465268439606</c:v>
                </c:pt>
                <c:pt idx="189">
                  <c:v>0.46583465268439606</c:v>
                </c:pt>
                <c:pt idx="190">
                  <c:v>0.46583465268439606</c:v>
                </c:pt>
                <c:pt idx="191">
                  <c:v>0.46583465268439606</c:v>
                </c:pt>
                <c:pt idx="192">
                  <c:v>0.46583465268439606</c:v>
                </c:pt>
                <c:pt idx="193">
                  <c:v>0.46583465268439606</c:v>
                </c:pt>
                <c:pt idx="194">
                  <c:v>0.46583465268439606</c:v>
                </c:pt>
                <c:pt idx="195">
                  <c:v>0.46583465268439606</c:v>
                </c:pt>
                <c:pt idx="196">
                  <c:v>0.46583465268439606</c:v>
                </c:pt>
                <c:pt idx="197">
                  <c:v>0.46583465268439606</c:v>
                </c:pt>
                <c:pt idx="198">
                  <c:v>0.46583465268439606</c:v>
                </c:pt>
                <c:pt idx="199">
                  <c:v>0.22714840903171202</c:v>
                </c:pt>
                <c:pt idx="200">
                  <c:v>0.65150384954619245</c:v>
                </c:pt>
                <c:pt idx="201">
                  <c:v>0.50212727258309475</c:v>
                </c:pt>
                <c:pt idx="202">
                  <c:v>0.55355756095517017</c:v>
                </c:pt>
                <c:pt idx="203">
                  <c:v>0.66914382723371568</c:v>
                </c:pt>
                <c:pt idx="204">
                  <c:v>0.82899801146645402</c:v>
                </c:pt>
                <c:pt idx="205">
                  <c:v>0.78217996854338945</c:v>
                </c:pt>
                <c:pt idx="206">
                  <c:v>0.23080045223516765</c:v>
                </c:pt>
                <c:pt idx="207">
                  <c:v>0.23699746820338691</c:v>
                </c:pt>
                <c:pt idx="208">
                  <c:v>0.24097243345435759</c:v>
                </c:pt>
                <c:pt idx="209">
                  <c:v>0.22661535646397554</c:v>
                </c:pt>
                <c:pt idx="210">
                  <c:v>0.36725656285198183</c:v>
                </c:pt>
                <c:pt idx="211">
                  <c:v>0.48608692733502096</c:v>
                </c:pt>
                <c:pt idx="212">
                  <c:v>0.17285373157807885</c:v>
                </c:pt>
                <c:pt idx="213">
                  <c:v>0.31362268756692907</c:v>
                </c:pt>
                <c:pt idx="214">
                  <c:v>0.22976825985099483</c:v>
                </c:pt>
                <c:pt idx="215">
                  <c:v>1.5764396822059639E-2</c:v>
                </c:pt>
                <c:pt idx="2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86E-4F35-A50D-D64C9913D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901760"/>
        <c:axId val="118912128"/>
      </c:scatterChart>
      <c:scatterChart>
        <c:scatterStyle val="smoothMarker"/>
        <c:varyColors val="0"/>
        <c:ser>
          <c:idx val="1"/>
          <c:order val="1"/>
          <c:tx>
            <c:v>Total Fuel Burn (g)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xVal>
          <c:yVal>
            <c:numRef>
              <c:f>Sheet1!$AA$2:$AA$218</c:f>
              <c:numCache>
                <c:formatCode>General</c:formatCode>
                <c:ptCount val="217"/>
                <c:pt idx="0">
                  <c:v>0</c:v>
                </c:pt>
                <c:pt idx="1">
                  <c:v>0.95559130220175625</c:v>
                </c:pt>
                <c:pt idx="2">
                  <c:v>1.1831571768838356</c:v>
                </c:pt>
                <c:pt idx="3">
                  <c:v>1.4878588162196662</c:v>
                </c:pt>
                <c:pt idx="4">
                  <c:v>1.8599729564885552</c:v>
                </c:pt>
                <c:pt idx="5">
                  <c:v>2.0263107851059838</c:v>
                </c:pt>
                <c:pt idx="6">
                  <c:v>2.4960951026956502</c:v>
                </c:pt>
                <c:pt idx="7">
                  <c:v>3.0305166241793131</c:v>
                </c:pt>
                <c:pt idx="8">
                  <c:v>3.4391847103708102</c:v>
                </c:pt>
                <c:pt idx="9">
                  <c:v>3.928413177244154</c:v>
                </c:pt>
                <c:pt idx="10">
                  <c:v>4.3887257547559813</c:v>
                </c:pt>
                <c:pt idx="11">
                  <c:v>4.9437284513159048</c:v>
                </c:pt>
                <c:pt idx="12">
                  <c:v>5.2547010542834309</c:v>
                </c:pt>
                <c:pt idx="13">
                  <c:v>5.8581368497070514</c:v>
                </c:pt>
                <c:pt idx="14">
                  <c:v>6.3900127596183207</c:v>
                </c:pt>
                <c:pt idx="15">
                  <c:v>7.0718490639847316</c:v>
                </c:pt>
                <c:pt idx="16">
                  <c:v>7.7254774309683096</c:v>
                </c:pt>
                <c:pt idx="17">
                  <c:v>8.4442465069710053</c:v>
                </c:pt>
                <c:pt idx="18">
                  <c:v>9.262286436401947</c:v>
                </c:pt>
                <c:pt idx="19">
                  <c:v>9.9477253322287691</c:v>
                </c:pt>
                <c:pt idx="20">
                  <c:v>10.604234104004741</c:v>
                </c:pt>
                <c:pt idx="21">
                  <c:v>11.14185256164771</c:v>
                </c:pt>
                <c:pt idx="22">
                  <c:v>11.595374864678904</c:v>
                </c:pt>
                <c:pt idx="23">
                  <c:v>12.197485415466881</c:v>
                </c:pt>
                <c:pt idx="24">
                  <c:v>12.362716635065562</c:v>
                </c:pt>
                <c:pt idx="25">
                  <c:v>12.82904570272895</c:v>
                </c:pt>
                <c:pt idx="26">
                  <c:v>13.21654815719404</c:v>
                </c:pt>
                <c:pt idx="27">
                  <c:v>13.586698810757348</c:v>
                </c:pt>
                <c:pt idx="28">
                  <c:v>14.021928387404166</c:v>
                </c:pt>
                <c:pt idx="29">
                  <c:v>14.168393020417351</c:v>
                </c:pt>
                <c:pt idx="30">
                  <c:v>14.314857653430536</c:v>
                </c:pt>
                <c:pt idx="31">
                  <c:v>14.461322286443721</c:v>
                </c:pt>
                <c:pt idx="32">
                  <c:v>14.607786919456906</c:v>
                </c:pt>
                <c:pt idx="33">
                  <c:v>14.754251552470091</c:v>
                </c:pt>
                <c:pt idx="34">
                  <c:v>14.900716185483276</c:v>
                </c:pt>
                <c:pt idx="35">
                  <c:v>15.450318291231159</c:v>
                </c:pt>
                <c:pt idx="36">
                  <c:v>15.859049784800982</c:v>
                </c:pt>
                <c:pt idx="37">
                  <c:v>16.094307720892029</c:v>
                </c:pt>
                <c:pt idx="38">
                  <c:v>16.323145225109354</c:v>
                </c:pt>
                <c:pt idx="39">
                  <c:v>16.539796983138981</c:v>
                </c:pt>
                <c:pt idx="40">
                  <c:v>16.686261616152166</c:v>
                </c:pt>
                <c:pt idx="41">
                  <c:v>16.832726249165351</c:v>
                </c:pt>
                <c:pt idx="42">
                  <c:v>16.979190882178536</c:v>
                </c:pt>
                <c:pt idx="43">
                  <c:v>17.12565551519172</c:v>
                </c:pt>
                <c:pt idx="44">
                  <c:v>17.272120148204905</c:v>
                </c:pt>
                <c:pt idx="45">
                  <c:v>17.41858478121809</c:v>
                </c:pt>
                <c:pt idx="46">
                  <c:v>17.565049414231275</c:v>
                </c:pt>
                <c:pt idx="47">
                  <c:v>17.71151404724446</c:v>
                </c:pt>
                <c:pt idx="48">
                  <c:v>17.857978680257645</c:v>
                </c:pt>
                <c:pt idx="49">
                  <c:v>18.00444331327083</c:v>
                </c:pt>
                <c:pt idx="50">
                  <c:v>18.150907946284015</c:v>
                </c:pt>
                <c:pt idx="51">
                  <c:v>18.2973725792972</c:v>
                </c:pt>
                <c:pt idx="52">
                  <c:v>18.675097941783783</c:v>
                </c:pt>
                <c:pt idx="53">
                  <c:v>19.266647836811391</c:v>
                </c:pt>
                <c:pt idx="54">
                  <c:v>19.776200790332801</c:v>
                </c:pt>
                <c:pt idx="55">
                  <c:v>20.224195253117511</c:v>
                </c:pt>
                <c:pt idx="56">
                  <c:v>20.688305388813902</c:v>
                </c:pt>
                <c:pt idx="57">
                  <c:v>20.99927799178143</c:v>
                </c:pt>
                <c:pt idx="58">
                  <c:v>21.602713787205051</c:v>
                </c:pt>
                <c:pt idx="59">
                  <c:v>22.134589697116319</c:v>
                </c:pt>
                <c:pt idx="60">
                  <c:v>22.816426001482728</c:v>
                </c:pt>
                <c:pt idx="61">
                  <c:v>23.38354596995514</c:v>
                </c:pt>
                <c:pt idx="62">
                  <c:v>24.071278269095689</c:v>
                </c:pt>
                <c:pt idx="63">
                  <c:v>24.513506918354395</c:v>
                </c:pt>
                <c:pt idx="64">
                  <c:v>25.170015690130366</c:v>
                </c:pt>
                <c:pt idx="65">
                  <c:v>25.707634147773334</c:v>
                </c:pt>
                <c:pt idx="66">
                  <c:v>26.16115645080453</c:v>
                </c:pt>
                <c:pt idx="67">
                  <c:v>26.763267001592506</c:v>
                </c:pt>
                <c:pt idx="68">
                  <c:v>26.928498221191187</c:v>
                </c:pt>
                <c:pt idx="69">
                  <c:v>27.394827288854575</c:v>
                </c:pt>
                <c:pt idx="70">
                  <c:v>27.618525341890123</c:v>
                </c:pt>
                <c:pt idx="71">
                  <c:v>27.842223394925671</c:v>
                </c:pt>
                <c:pt idx="72">
                  <c:v>28.06592144796122</c:v>
                </c:pt>
                <c:pt idx="73">
                  <c:v>28.289619500996768</c:v>
                </c:pt>
                <c:pt idx="74">
                  <c:v>28.513317554032316</c:v>
                </c:pt>
                <c:pt idx="75">
                  <c:v>28.737015607067864</c:v>
                </c:pt>
                <c:pt idx="76">
                  <c:v>28.960713660103412</c:v>
                </c:pt>
                <c:pt idx="77">
                  <c:v>29.515716356663336</c:v>
                </c:pt>
                <c:pt idx="78">
                  <c:v>29.826688959630864</c:v>
                </c:pt>
                <c:pt idx="79">
                  <c:v>30.460081053766171</c:v>
                </c:pt>
                <c:pt idx="80">
                  <c:v>31.109026838299581</c:v>
                </c:pt>
                <c:pt idx="81">
                  <c:v>31.766976165917235</c:v>
                </c:pt>
                <c:pt idx="82">
                  <c:v>32.454708465057784</c:v>
                </c:pt>
                <c:pt idx="83">
                  <c:v>33.095499386803134</c:v>
                </c:pt>
                <c:pt idx="84">
                  <c:v>33.766988997340761</c:v>
                </c:pt>
                <c:pt idx="85">
                  <c:v>34.319203704988531</c:v>
                </c:pt>
                <c:pt idx="86">
                  <c:v>34.787196125917767</c:v>
                </c:pt>
                <c:pt idx="87">
                  <c:v>35.302366858486323</c:v>
                </c:pt>
                <c:pt idx="88">
                  <c:v>35.56726634262526</c:v>
                </c:pt>
                <c:pt idx="89">
                  <c:v>35.732497562223941</c:v>
                </c:pt>
                <c:pt idx="90">
                  <c:v>36.285164432100849</c:v>
                </c:pt>
                <c:pt idx="91">
                  <c:v>36.490805379290478</c:v>
                </c:pt>
                <c:pt idx="92">
                  <c:v>36.696446326480107</c:v>
                </c:pt>
                <c:pt idx="93">
                  <c:v>36.902087273669736</c:v>
                </c:pt>
                <c:pt idx="94">
                  <c:v>37.107728220859364</c:v>
                </c:pt>
                <c:pt idx="95">
                  <c:v>37.313369168048993</c:v>
                </c:pt>
                <c:pt idx="96">
                  <c:v>37.519010115238622</c:v>
                </c:pt>
                <c:pt idx="97">
                  <c:v>37.724651062428251</c:v>
                </c:pt>
                <c:pt idx="98">
                  <c:v>37.93029200961788</c:v>
                </c:pt>
                <c:pt idx="99">
                  <c:v>38.135932956807508</c:v>
                </c:pt>
                <c:pt idx="100">
                  <c:v>38.555920170333287</c:v>
                </c:pt>
                <c:pt idx="101">
                  <c:v>39.110922866893212</c:v>
                </c:pt>
                <c:pt idx="102">
                  <c:v>39.421895469860736</c:v>
                </c:pt>
                <c:pt idx="103">
                  <c:v>40.025331265284358</c:v>
                </c:pt>
                <c:pt idx="104">
                  <c:v>40.645743348374459</c:v>
                </c:pt>
                <c:pt idx="105">
                  <c:v>41.140879231925162</c:v>
                </c:pt>
                <c:pt idx="106">
                  <c:v>41.665399334146251</c:v>
                </c:pt>
                <c:pt idx="107">
                  <c:v>42.319027701129826</c:v>
                </c:pt>
                <c:pt idx="108">
                  <c:v>43.03779677713252</c:v>
                </c:pt>
                <c:pt idx="109">
                  <c:v>43.702998341450723</c:v>
                </c:pt>
                <c:pt idx="110">
                  <c:v>44.339228559380871</c:v>
                </c:pt>
                <c:pt idx="111">
                  <c:v>44.96029555253552</c:v>
                </c:pt>
                <c:pt idx="112">
                  <c:v>45.516310388610009</c:v>
                </c:pt>
                <c:pt idx="113">
                  <c:v>46.023059191573935</c:v>
                </c:pt>
                <c:pt idx="114">
                  <c:v>46.477980963677624</c:v>
                </c:pt>
                <c:pt idx="115">
                  <c:v>47.423846349767693</c:v>
                </c:pt>
                <c:pt idx="116">
                  <c:v>48.122196245909635</c:v>
                </c:pt>
                <c:pt idx="117">
                  <c:v>49.419498960176448</c:v>
                </c:pt>
                <c:pt idx="118">
                  <c:v>50.175776536070458</c:v>
                </c:pt>
                <c:pt idx="119">
                  <c:v>51.014222205948954</c:v>
                </c:pt>
                <c:pt idx="120">
                  <c:v>51.89351357006953</c:v>
                </c:pt>
                <c:pt idx="121">
                  <c:v>52.173293483219325</c:v>
                </c:pt>
                <c:pt idx="122">
                  <c:v>52.449503253948272</c:v>
                </c:pt>
                <c:pt idx="123">
                  <c:v>52.499009861269762</c:v>
                </c:pt>
                <c:pt idx="124">
                  <c:v>53.015115225821312</c:v>
                </c:pt>
                <c:pt idx="125">
                  <c:v>53.311079168665245</c:v>
                </c:pt>
                <c:pt idx="126">
                  <c:v>53.488913071003388</c:v>
                </c:pt>
                <c:pt idx="127">
                  <c:v>53.833121560615162</c:v>
                </c:pt>
                <c:pt idx="128">
                  <c:v>54.343193362360424</c:v>
                </c:pt>
                <c:pt idx="129">
                  <c:v>54.853265164105686</c:v>
                </c:pt>
                <c:pt idx="130">
                  <c:v>55.363336965850948</c:v>
                </c:pt>
                <c:pt idx="131">
                  <c:v>55.87340876759621</c:v>
                </c:pt>
                <c:pt idx="132">
                  <c:v>56.383480569341472</c:v>
                </c:pt>
                <c:pt idx="133">
                  <c:v>56.893552371086734</c:v>
                </c:pt>
                <c:pt idx="134">
                  <c:v>57.403624172831996</c:v>
                </c:pt>
                <c:pt idx="135">
                  <c:v>57.913695974577259</c:v>
                </c:pt>
                <c:pt idx="136">
                  <c:v>58.423767776322521</c:v>
                </c:pt>
                <c:pt idx="137">
                  <c:v>58.933839578067783</c:v>
                </c:pt>
                <c:pt idx="138">
                  <c:v>59.682192591330086</c:v>
                </c:pt>
                <c:pt idx="139">
                  <c:v>60.365218197992448</c:v>
                </c:pt>
                <c:pt idx="140">
                  <c:v>60.968462434389835</c:v>
                </c:pt>
                <c:pt idx="141">
                  <c:v>61.570918230207056</c:v>
                </c:pt>
                <c:pt idx="142">
                  <c:v>62.563277059979988</c:v>
                </c:pt>
                <c:pt idx="143">
                  <c:v>63.630964225006217</c:v>
                </c:pt>
                <c:pt idx="144">
                  <c:v>64.779066694476739</c:v>
                </c:pt>
                <c:pt idx="145">
                  <c:v>65.845780838068492</c:v>
                </c:pt>
                <c:pt idx="146">
                  <c:v>66.756118062715345</c:v>
                </c:pt>
                <c:pt idx="147">
                  <c:v>67.261214114085448</c:v>
                </c:pt>
                <c:pt idx="148">
                  <c:v>67.738576968913122</c:v>
                </c:pt>
                <c:pt idx="149">
                  <c:v>68.202857174413538</c:v>
                </c:pt>
                <c:pt idx="150">
                  <c:v>68.490031905909063</c:v>
                </c:pt>
                <c:pt idx="151">
                  <c:v>68.750711034861268</c:v>
                </c:pt>
                <c:pt idx="152">
                  <c:v>69.151881888371292</c:v>
                </c:pt>
                <c:pt idx="153">
                  <c:v>69.667987252922842</c:v>
                </c:pt>
                <c:pt idx="154">
                  <c:v>69.963951195766768</c:v>
                </c:pt>
                <c:pt idx="155">
                  <c:v>70.141785098104904</c:v>
                </c:pt>
                <c:pt idx="156">
                  <c:v>70.317457252424575</c:v>
                </c:pt>
                <c:pt idx="157">
                  <c:v>70.810093717848133</c:v>
                </c:pt>
                <c:pt idx="158">
                  <c:v>71.302730183271692</c:v>
                </c:pt>
                <c:pt idx="159">
                  <c:v>71.79536664869525</c:v>
                </c:pt>
                <c:pt idx="160">
                  <c:v>72.288003114118808</c:v>
                </c:pt>
                <c:pt idx="161">
                  <c:v>72.780639579542367</c:v>
                </c:pt>
                <c:pt idx="162">
                  <c:v>73.273276044965925</c:v>
                </c:pt>
                <c:pt idx="163">
                  <c:v>73.765912510389484</c:v>
                </c:pt>
                <c:pt idx="164">
                  <c:v>74.258548975813042</c:v>
                </c:pt>
                <c:pt idx="165">
                  <c:v>74.751185441236601</c:v>
                </c:pt>
                <c:pt idx="166">
                  <c:v>75.243821906660159</c:v>
                </c:pt>
                <c:pt idx="167">
                  <c:v>75.736458372083717</c:v>
                </c:pt>
                <c:pt idx="168">
                  <c:v>76.229094837507276</c:v>
                </c:pt>
                <c:pt idx="169">
                  <c:v>76.721731302930834</c:v>
                </c:pt>
                <c:pt idx="170">
                  <c:v>77.214367768354393</c:v>
                </c:pt>
                <c:pt idx="171">
                  <c:v>77.707004233777951</c:v>
                </c:pt>
                <c:pt idx="172">
                  <c:v>78.19964069920151</c:v>
                </c:pt>
                <c:pt idx="173">
                  <c:v>78.884065669154538</c:v>
                </c:pt>
                <c:pt idx="174">
                  <c:v>79.726916865209645</c:v>
                </c:pt>
                <c:pt idx="175">
                  <c:v>80.311538230034543</c:v>
                </c:pt>
                <c:pt idx="176">
                  <c:v>80.878538935383943</c:v>
                </c:pt>
                <c:pt idx="177">
                  <c:v>81.512256110167129</c:v>
                </c:pt>
                <c:pt idx="178">
                  <c:v>82.482981324908991</c:v>
                </c:pt>
                <c:pt idx="179">
                  <c:v>83.351863160533355</c:v>
                </c:pt>
                <c:pt idx="180">
                  <c:v>84.515084546864472</c:v>
                </c:pt>
                <c:pt idx="181">
                  <c:v>85.079256703047974</c:v>
                </c:pt>
                <c:pt idx="182">
                  <c:v>85.470785592713781</c:v>
                </c:pt>
                <c:pt idx="183">
                  <c:v>85.561947007499768</c:v>
                </c:pt>
                <c:pt idx="184">
                  <c:v>85.946418064718259</c:v>
                </c:pt>
                <c:pt idx="185">
                  <c:v>86.244979972635534</c:v>
                </c:pt>
                <c:pt idx="186">
                  <c:v>86.748376657896245</c:v>
                </c:pt>
                <c:pt idx="187">
                  <c:v>86.879445334033377</c:v>
                </c:pt>
                <c:pt idx="188">
                  <c:v>87.34527998671777</c:v>
                </c:pt>
                <c:pt idx="189">
                  <c:v>87.811114639402163</c:v>
                </c:pt>
                <c:pt idx="190">
                  <c:v>88.276949292086556</c:v>
                </c:pt>
                <c:pt idx="191">
                  <c:v>88.742783944770949</c:v>
                </c:pt>
                <c:pt idx="192">
                  <c:v>89.208618597455342</c:v>
                </c:pt>
                <c:pt idx="193">
                  <c:v>89.674453250139734</c:v>
                </c:pt>
                <c:pt idx="194">
                  <c:v>90.140287902824127</c:v>
                </c:pt>
                <c:pt idx="195">
                  <c:v>90.60612255550852</c:v>
                </c:pt>
                <c:pt idx="196">
                  <c:v>91.071957208192913</c:v>
                </c:pt>
                <c:pt idx="197">
                  <c:v>91.537791860877306</c:v>
                </c:pt>
                <c:pt idx="198">
                  <c:v>92.003626513561699</c:v>
                </c:pt>
                <c:pt idx="199">
                  <c:v>92.230774922593412</c:v>
                </c:pt>
                <c:pt idx="200">
                  <c:v>92.8822787721396</c:v>
                </c:pt>
                <c:pt idx="201">
                  <c:v>93.384406044722695</c:v>
                </c:pt>
                <c:pt idx="202">
                  <c:v>93.937963605677865</c:v>
                </c:pt>
                <c:pt idx="203">
                  <c:v>94.607107432911576</c:v>
                </c:pt>
                <c:pt idx="204">
                  <c:v>95.436105444378029</c:v>
                </c:pt>
                <c:pt idx="205">
                  <c:v>96.218285412921418</c:v>
                </c:pt>
                <c:pt idx="206">
                  <c:v>96.44908586515659</c:v>
                </c:pt>
                <c:pt idx="207">
                  <c:v>96.686083333359974</c:v>
                </c:pt>
                <c:pt idx="208">
                  <c:v>96.927055766814334</c:v>
                </c:pt>
                <c:pt idx="209">
                  <c:v>97.153671123278315</c:v>
                </c:pt>
                <c:pt idx="210">
                  <c:v>97.520927686130292</c:v>
                </c:pt>
                <c:pt idx="211">
                  <c:v>98.007014613465316</c:v>
                </c:pt>
                <c:pt idx="212">
                  <c:v>98.179868345043388</c:v>
                </c:pt>
                <c:pt idx="213">
                  <c:v>98.493491032610322</c:v>
                </c:pt>
                <c:pt idx="214">
                  <c:v>98.723259292461321</c:v>
                </c:pt>
                <c:pt idx="215">
                  <c:v>98.739023689283385</c:v>
                </c:pt>
                <c:pt idx="216">
                  <c:v>98.739023689283385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86E-4F35-A50D-D64C9913D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920320"/>
        <c:axId val="118914048"/>
      </c:scatterChart>
      <c:valAx>
        <c:axId val="118901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12128"/>
        <c:crosses val="autoZero"/>
        <c:crossBetween val="midCat"/>
      </c:valAx>
      <c:valAx>
        <c:axId val="11891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Flow Rate (g/s)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01760"/>
        <c:crosses val="autoZero"/>
        <c:crossBetween val="midCat"/>
      </c:valAx>
      <c:valAx>
        <c:axId val="1189140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Fuel Burn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20320"/>
        <c:crosses val="max"/>
        <c:crossBetween val="midCat"/>
      </c:valAx>
      <c:valAx>
        <c:axId val="118920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914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 b="0"/>
              <a:t>Workdone </a:t>
            </a:r>
          </a:p>
        </c:rich>
      </c:tx>
      <c:overlay val="0"/>
    </c:title>
    <c:autoTitleDeleted val="0"/>
    <c:plotArea>
      <c:layout/>
      <c:areaChart>
        <c:grouping val="standard"/>
        <c:varyColors val="0"/>
        <c:ser>
          <c:idx val="0"/>
          <c:order val="0"/>
          <c:tx>
            <c:v>Workdone (kJ)</c:v>
          </c:tx>
          <c:cat>
            <c:numRef>
              <c:f>Sheet1!$C$2:$C$218</c:f>
              <c:numCache>
                <c:formatCode>General</c:formatCode>
                <c:ptCount val="21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</c:numCache>
            </c:numRef>
          </c:cat>
          <c:val>
            <c:numRef>
              <c:f>Sheet1!$AC$2:$AC$218</c:f>
              <c:numCache>
                <c:formatCode>General</c:formatCode>
                <c:ptCount val="217"/>
                <c:pt idx="0">
                  <c:v>0</c:v>
                </c:pt>
                <c:pt idx="1">
                  <c:v>2.2652618226671173</c:v>
                </c:pt>
                <c:pt idx="2">
                  <c:v>1.5417338866760115</c:v>
                </c:pt>
                <c:pt idx="3">
                  <c:v>3.8398298483486379</c:v>
                </c:pt>
                <c:pt idx="4">
                  <c:v>5.9297549294528906</c:v>
                </c:pt>
                <c:pt idx="5">
                  <c:v>2.5373257236558087</c:v>
                </c:pt>
                <c:pt idx="6">
                  <c:v>12.314610670202326</c:v>
                </c:pt>
                <c:pt idx="7">
                  <c:v>17.223468377700019</c:v>
                </c:pt>
                <c:pt idx="8">
                  <c:v>12.632702701002241</c:v>
                </c:pt>
                <c:pt idx="9">
                  <c:v>20.77855116873393</c:v>
                </c:pt>
                <c:pt idx="10">
                  <c:v>24.954681566137022</c:v>
                </c:pt>
                <c:pt idx="11">
                  <c:v>37.182526226287244</c:v>
                </c:pt>
                <c:pt idx="12">
                  <c:v>12.068251178584187</c:v>
                </c:pt>
                <c:pt idx="13">
                  <c:v>35.644239523272027</c:v>
                </c:pt>
                <c:pt idx="14">
                  <c:v>45.317800221280294</c:v>
                </c:pt>
                <c:pt idx="15">
                  <c:v>64.346579381470278</c:v>
                </c:pt>
                <c:pt idx="16">
                  <c:v>73.199874487259464</c:v>
                </c:pt>
                <c:pt idx="17">
                  <c:v>82.988209420744766</c:v>
                </c:pt>
                <c:pt idx="18">
                  <c:v>58.244642186823206</c:v>
                </c:pt>
                <c:pt idx="19">
                  <c:v>-51.592786944161944</c:v>
                </c:pt>
                <c:pt idx="20">
                  <c:v>-57.459342490295391</c:v>
                </c:pt>
                <c:pt idx="21">
                  <c:v>-63.109739335541775</c:v>
                </c:pt>
                <c:pt idx="22">
                  <c:v>-68.493577256241096</c:v>
                </c:pt>
                <c:pt idx="23">
                  <c:v>-74.258690531570565</c:v>
                </c:pt>
                <c:pt idx="24">
                  <c:v>15.33458474905928</c:v>
                </c:pt>
                <c:pt idx="25">
                  <c:v>-71.743800390929721</c:v>
                </c:pt>
                <c:pt idx="26">
                  <c:v>-58.657397620722207</c:v>
                </c:pt>
                <c:pt idx="27">
                  <c:v>-61.568049489156103</c:v>
                </c:pt>
                <c:pt idx="28">
                  <c:v>-94.260082585013464</c:v>
                </c:pt>
                <c:pt idx="29">
                  <c:v>25.385243837388767</c:v>
                </c:pt>
                <c:pt idx="30">
                  <c:v>26.017806938569628</c:v>
                </c:pt>
                <c:pt idx="31">
                  <c:v>26.650370039750488</c:v>
                </c:pt>
                <c:pt idx="32">
                  <c:v>27.282933140931348</c:v>
                </c:pt>
                <c:pt idx="33">
                  <c:v>27.915496242112205</c:v>
                </c:pt>
                <c:pt idx="34">
                  <c:v>28.548059343293062</c:v>
                </c:pt>
                <c:pt idx="35">
                  <c:v>171.17873087955959</c:v>
                </c:pt>
                <c:pt idx="36">
                  <c:v>104.3165433587195</c:v>
                </c:pt>
                <c:pt idx="37">
                  <c:v>-41.671130768261762</c:v>
                </c:pt>
                <c:pt idx="38">
                  <c:v>-43.414722239312106</c:v>
                </c:pt>
                <c:pt idx="39">
                  <c:v>-45.069818163610513</c:v>
                </c:pt>
                <c:pt idx="40">
                  <c:v>32.732707551104909</c:v>
                </c:pt>
                <c:pt idx="41">
                  <c:v>33.365270652285773</c:v>
                </c:pt>
                <c:pt idx="42">
                  <c:v>33.99783375346663</c:v>
                </c:pt>
                <c:pt idx="43">
                  <c:v>34.630396854647486</c:v>
                </c:pt>
                <c:pt idx="44">
                  <c:v>35.262959955828343</c:v>
                </c:pt>
                <c:pt idx="45">
                  <c:v>35.8955230570092</c:v>
                </c:pt>
                <c:pt idx="46">
                  <c:v>36.528086158190071</c:v>
                </c:pt>
                <c:pt idx="47">
                  <c:v>37.160649259370928</c:v>
                </c:pt>
                <c:pt idx="48">
                  <c:v>37.793212360551784</c:v>
                </c:pt>
                <c:pt idx="49">
                  <c:v>38.425775461732641</c:v>
                </c:pt>
                <c:pt idx="50">
                  <c:v>39.058338562913498</c:v>
                </c:pt>
                <c:pt idx="51">
                  <c:v>39.690901664094362</c:v>
                </c:pt>
                <c:pt idx="52">
                  <c:v>138.28573576474756</c:v>
                </c:pt>
                <c:pt idx="53">
                  <c:v>241.66696517803322</c:v>
                </c:pt>
                <c:pt idx="54">
                  <c:v>248.99310961853382</c:v>
                </c:pt>
                <c:pt idx="55">
                  <c:v>152.80397197107862</c:v>
                </c:pt>
                <c:pt idx="56">
                  <c:v>157.66401992437162</c:v>
                </c:pt>
                <c:pt idx="57">
                  <c:v>75.318012956364214</c:v>
                </c:pt>
                <c:pt idx="58">
                  <c:v>199.29189288019154</c:v>
                </c:pt>
                <c:pt idx="59">
                  <c:v>229.06434313529502</c:v>
                </c:pt>
                <c:pt idx="60">
                  <c:v>296.04228499012271</c:v>
                </c:pt>
                <c:pt idx="61">
                  <c:v>188.32408925620263</c:v>
                </c:pt>
                <c:pt idx="62">
                  <c:v>318.73659845527777</c:v>
                </c:pt>
                <c:pt idx="63">
                  <c:v>79.472116421653737</c:v>
                </c:pt>
                <c:pt idx="64">
                  <c:v>-177.60603207158567</c:v>
                </c:pt>
                <c:pt idx="65">
                  <c:v>-186.36444270925767</c:v>
                </c:pt>
                <c:pt idx="66">
                  <c:v>-194.60765331898921</c:v>
                </c:pt>
                <c:pt idx="67">
                  <c:v>-204.1982294139595</c:v>
                </c:pt>
                <c:pt idx="68">
                  <c:v>40.961487897893704</c:v>
                </c:pt>
                <c:pt idx="69">
                  <c:v>-186.73278087455128</c:v>
                </c:pt>
                <c:pt idx="70">
                  <c:v>67.289298737365741</c:v>
                </c:pt>
                <c:pt idx="71">
                  <c:v>68.282335859012534</c:v>
                </c:pt>
                <c:pt idx="72">
                  <c:v>69.275372980659299</c:v>
                </c:pt>
                <c:pt idx="73">
                  <c:v>70.268410102306078</c:v>
                </c:pt>
                <c:pt idx="74">
                  <c:v>71.261447223952871</c:v>
                </c:pt>
                <c:pt idx="75">
                  <c:v>72.25448434559965</c:v>
                </c:pt>
                <c:pt idx="76">
                  <c:v>73.247521467246415</c:v>
                </c:pt>
                <c:pt idx="77">
                  <c:v>393.66122695708373</c:v>
                </c:pt>
                <c:pt idx="78">
                  <c:v>111.9815730542354</c:v>
                </c:pt>
                <c:pt idx="79">
                  <c:v>376.08013199768658</c:v>
                </c:pt>
                <c:pt idx="80">
                  <c:v>420.54126559228234</c:v>
                </c:pt>
                <c:pt idx="81">
                  <c:v>434.02372140175186</c:v>
                </c:pt>
                <c:pt idx="82">
                  <c:v>448.82064672271235</c:v>
                </c:pt>
                <c:pt idx="83">
                  <c:v>287.8989884493493</c:v>
                </c:pt>
                <c:pt idx="84">
                  <c:v>-243.30817917164683</c:v>
                </c:pt>
                <c:pt idx="85">
                  <c:v>-254.22201024524438</c:v>
                </c:pt>
                <c:pt idx="86">
                  <c:v>-264.49791674628591</c:v>
                </c:pt>
                <c:pt idx="87">
                  <c:v>-274.08751446005846</c:v>
                </c:pt>
                <c:pt idx="88">
                  <c:v>-94.484120362180491</c:v>
                </c:pt>
                <c:pt idx="89">
                  <c:v>56.510784538199978</c:v>
                </c:pt>
                <c:pt idx="90">
                  <c:v>-451.88726626674003</c:v>
                </c:pt>
                <c:pt idx="91">
                  <c:v>89.526510080197099</c:v>
                </c:pt>
                <c:pt idx="92">
                  <c:v>90.43938836196493</c:v>
                </c:pt>
                <c:pt idx="93">
                  <c:v>91.352266643732776</c:v>
                </c:pt>
                <c:pt idx="94">
                  <c:v>92.265144925500621</c:v>
                </c:pt>
                <c:pt idx="95">
                  <c:v>93.178023207268453</c:v>
                </c:pt>
                <c:pt idx="96">
                  <c:v>94.090901489036284</c:v>
                </c:pt>
                <c:pt idx="97">
                  <c:v>95.00377977080413</c:v>
                </c:pt>
                <c:pt idx="98">
                  <c:v>95.916658052571975</c:v>
                </c:pt>
                <c:pt idx="99">
                  <c:v>96.829536334339821</c:v>
                </c:pt>
                <c:pt idx="100">
                  <c:v>313.42637929820091</c:v>
                </c:pt>
                <c:pt idx="101">
                  <c:v>537.77274762972206</c:v>
                </c:pt>
                <c:pt idx="102">
                  <c:v>152.37293646932028</c:v>
                </c:pt>
                <c:pt idx="103">
                  <c:v>398.65797834934017</c:v>
                </c:pt>
                <c:pt idx="104">
                  <c:v>407.9557843445919</c:v>
                </c:pt>
                <c:pt idx="105">
                  <c:v>372.37072849406303</c:v>
                </c:pt>
                <c:pt idx="106">
                  <c:v>381.50427262470868</c:v>
                </c:pt>
                <c:pt idx="107">
                  <c:v>601.85886818434733</c:v>
                </c:pt>
                <c:pt idx="108">
                  <c:v>619.8143241610469</c:v>
                </c:pt>
                <c:pt idx="109">
                  <c:v>535.34382229161258</c:v>
                </c:pt>
                <c:pt idx="110">
                  <c:v>537.82495191154726</c:v>
                </c:pt>
                <c:pt idx="111">
                  <c:v>540.09565410277617</c:v>
                </c:pt>
                <c:pt idx="112">
                  <c:v>417.22763878067104</c:v>
                </c:pt>
                <c:pt idx="113">
                  <c:v>415.5263891894536</c:v>
                </c:pt>
                <c:pt idx="114">
                  <c:v>286.49081038923538</c:v>
                </c:pt>
                <c:pt idx="115">
                  <c:v>795.51225335040567</c:v>
                </c:pt>
                <c:pt idx="116">
                  <c:v>907.57234089924543</c:v>
                </c:pt>
                <c:pt idx="117">
                  <c:v>1022.4633211360738</c:v>
                </c:pt>
                <c:pt idx="118">
                  <c:v>776.51194921749959</c:v>
                </c:pt>
                <c:pt idx="119">
                  <c:v>789.12142128410721</c:v>
                </c:pt>
                <c:pt idx="120">
                  <c:v>802.36625106852455</c:v>
                </c:pt>
                <c:pt idx="121">
                  <c:v>131.42634276302377</c:v>
                </c:pt>
                <c:pt idx="122">
                  <c:v>126.01550890506482</c:v>
                </c:pt>
                <c:pt idx="123">
                  <c:v>-22.060644976872453</c:v>
                </c:pt>
                <c:pt idx="124">
                  <c:v>477.8783528491528</c:v>
                </c:pt>
                <c:pt idx="125">
                  <c:v>168.12792282686465</c:v>
                </c:pt>
                <c:pt idx="126">
                  <c:v>107.44802432196882</c:v>
                </c:pt>
                <c:pt idx="127">
                  <c:v>247.07840836867456</c:v>
                </c:pt>
                <c:pt idx="128">
                  <c:v>535.11101852602201</c:v>
                </c:pt>
                <c:pt idx="129">
                  <c:v>538.60790477680473</c:v>
                </c:pt>
                <c:pt idx="130">
                  <c:v>542.10479102758745</c:v>
                </c:pt>
                <c:pt idx="131">
                  <c:v>545.60167727837018</c:v>
                </c:pt>
                <c:pt idx="132">
                  <c:v>549.0985635291529</c:v>
                </c:pt>
                <c:pt idx="133">
                  <c:v>552.59544977993562</c:v>
                </c:pt>
                <c:pt idx="134">
                  <c:v>556.09233603071846</c:v>
                </c:pt>
                <c:pt idx="135">
                  <c:v>559.58922228150118</c:v>
                </c:pt>
                <c:pt idx="136">
                  <c:v>563.08610853228379</c:v>
                </c:pt>
                <c:pt idx="137">
                  <c:v>566.58299478306651</c:v>
                </c:pt>
                <c:pt idx="138">
                  <c:v>1033.5676408037436</c:v>
                </c:pt>
                <c:pt idx="139">
                  <c:v>1046.8387817470568</c:v>
                </c:pt>
                <c:pt idx="140">
                  <c:v>904.13015286408267</c:v>
                </c:pt>
                <c:pt idx="141">
                  <c:v>661.87583774754637</c:v>
                </c:pt>
                <c:pt idx="142">
                  <c:v>1016.6026586662169</c:v>
                </c:pt>
                <c:pt idx="143">
                  <c:v>1095.575082621513</c:v>
                </c:pt>
                <c:pt idx="144">
                  <c:v>1113.3572529127459</c:v>
                </c:pt>
                <c:pt idx="145">
                  <c:v>1132.4184018352366</c:v>
                </c:pt>
                <c:pt idx="146">
                  <c:v>987.71267677947026</c:v>
                </c:pt>
                <c:pt idx="147">
                  <c:v>337.56132319517411</c:v>
                </c:pt>
                <c:pt idx="148">
                  <c:v>334.54414836006868</c:v>
                </c:pt>
                <c:pt idx="149">
                  <c:v>331.54239365009363</c:v>
                </c:pt>
                <c:pt idx="150">
                  <c:v>158.20676400431896</c:v>
                </c:pt>
                <c:pt idx="151">
                  <c:v>151.43239639085147</c:v>
                </c:pt>
                <c:pt idx="152">
                  <c:v>315.08605386817442</c:v>
                </c:pt>
                <c:pt idx="153">
                  <c:v>592.0750084165104</c:v>
                </c:pt>
                <c:pt idx="154">
                  <c:v>207.9839468983667</c:v>
                </c:pt>
                <c:pt idx="155">
                  <c:v>132.73226697565454</c:v>
                </c:pt>
                <c:pt idx="156">
                  <c:v>127.31113345018107</c:v>
                </c:pt>
                <c:pt idx="157">
                  <c:v>657.20064950207961</c:v>
                </c:pt>
                <c:pt idx="158">
                  <c:v>660.57800476202442</c:v>
                </c:pt>
                <c:pt idx="159">
                  <c:v>663.95536002196911</c:v>
                </c:pt>
                <c:pt idx="160">
                  <c:v>667.33271528191381</c:v>
                </c:pt>
                <c:pt idx="161">
                  <c:v>670.71007054185839</c:v>
                </c:pt>
                <c:pt idx="162">
                  <c:v>674.08742580180319</c:v>
                </c:pt>
                <c:pt idx="163">
                  <c:v>677.46478106174789</c:v>
                </c:pt>
                <c:pt idx="164">
                  <c:v>680.84213632169258</c:v>
                </c:pt>
                <c:pt idx="165">
                  <c:v>684.21949158163739</c:v>
                </c:pt>
                <c:pt idx="166">
                  <c:v>687.59684684158208</c:v>
                </c:pt>
                <c:pt idx="167">
                  <c:v>690.97420210152677</c:v>
                </c:pt>
                <c:pt idx="168">
                  <c:v>694.35155736147146</c:v>
                </c:pt>
                <c:pt idx="169">
                  <c:v>697.72891262141627</c:v>
                </c:pt>
                <c:pt idx="170">
                  <c:v>701.10626788136096</c:v>
                </c:pt>
                <c:pt idx="171">
                  <c:v>704.48362314130566</c:v>
                </c:pt>
                <c:pt idx="172">
                  <c:v>707.86097840125035</c:v>
                </c:pt>
                <c:pt idx="173">
                  <c:v>1290.9657272860004</c:v>
                </c:pt>
                <c:pt idx="174">
                  <c:v>1500.0230778783146</c:v>
                </c:pt>
                <c:pt idx="175">
                  <c:v>990.78639879892228</c:v>
                </c:pt>
                <c:pt idx="176">
                  <c:v>686.46753608975735</c:v>
                </c:pt>
                <c:pt idx="177">
                  <c:v>928.34554239717909</c:v>
                </c:pt>
                <c:pt idx="178">
                  <c:v>1217.2013711842708</c:v>
                </c:pt>
                <c:pt idx="179">
                  <c:v>1235.5373128577833</c:v>
                </c:pt>
                <c:pt idx="180">
                  <c:v>1457.2161719620362</c:v>
                </c:pt>
                <c:pt idx="181">
                  <c:v>669.36854192956685</c:v>
                </c:pt>
                <c:pt idx="182">
                  <c:v>264.47439124752475</c:v>
                </c:pt>
                <c:pt idx="183">
                  <c:v>53.038850896030269</c:v>
                </c:pt>
                <c:pt idx="184">
                  <c:v>-370.865997058228</c:v>
                </c:pt>
                <c:pt idx="185">
                  <c:v>233.31653703526382</c:v>
                </c:pt>
                <c:pt idx="186">
                  <c:v>565.79996315187111</c:v>
                </c:pt>
                <c:pt idx="187">
                  <c:v>101.93018031216803</c:v>
                </c:pt>
                <c:pt idx="188">
                  <c:v>648.2623603334747</c:v>
                </c:pt>
                <c:pt idx="189">
                  <c:v>651.60377923939097</c:v>
                </c:pt>
                <c:pt idx="190">
                  <c:v>654.94519814530713</c:v>
                </c:pt>
                <c:pt idx="191">
                  <c:v>658.2866170512234</c:v>
                </c:pt>
                <c:pt idx="192">
                  <c:v>661.62803595713956</c:v>
                </c:pt>
                <c:pt idx="193">
                  <c:v>664.96945486305572</c:v>
                </c:pt>
                <c:pt idx="194">
                  <c:v>668.31087376897199</c:v>
                </c:pt>
                <c:pt idx="195">
                  <c:v>671.65229267488814</c:v>
                </c:pt>
                <c:pt idx="196">
                  <c:v>674.99371158080442</c:v>
                </c:pt>
                <c:pt idx="197">
                  <c:v>678.33513048672057</c:v>
                </c:pt>
                <c:pt idx="198">
                  <c:v>681.67654939263684</c:v>
                </c:pt>
                <c:pt idx="199">
                  <c:v>203.04910649105673</c:v>
                </c:pt>
                <c:pt idx="200">
                  <c:v>884.86113453824817</c:v>
                </c:pt>
                <c:pt idx="201">
                  <c:v>687.06555697171018</c:v>
                </c:pt>
                <c:pt idx="202">
                  <c:v>621.93152986714279</c:v>
                </c:pt>
                <c:pt idx="203">
                  <c:v>602.14206025367969</c:v>
                </c:pt>
                <c:pt idx="204">
                  <c:v>-1326.6979512302382</c:v>
                </c:pt>
                <c:pt idx="205">
                  <c:v>-1353.7477595463502</c:v>
                </c:pt>
                <c:pt idx="206">
                  <c:v>-166.49597153314812</c:v>
                </c:pt>
                <c:pt idx="207">
                  <c:v>-182.91022019656072</c:v>
                </c:pt>
                <c:pt idx="208">
                  <c:v>-204.65082847179409</c:v>
                </c:pt>
                <c:pt idx="209">
                  <c:v>-218.50974342881736</c:v>
                </c:pt>
                <c:pt idx="210">
                  <c:v>-470.87900561010042</c:v>
                </c:pt>
                <c:pt idx="211">
                  <c:v>-964.92959684543496</c:v>
                </c:pt>
                <c:pt idx="212">
                  <c:v>-272.9470461685878</c:v>
                </c:pt>
                <c:pt idx="213">
                  <c:v>-767.47604067494888</c:v>
                </c:pt>
                <c:pt idx="214">
                  <c:v>-774.18301344482802</c:v>
                </c:pt>
                <c:pt idx="215">
                  <c:v>-47.114423100927645</c:v>
                </c:pt>
                <c:pt idx="216">
                  <c:v>681.37884943074027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44-4A92-9A73-02A936595D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146112"/>
        <c:axId val="153302912"/>
      </c:areaChart>
      <c:catAx>
        <c:axId val="157146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53302912"/>
        <c:crosses val="autoZero"/>
        <c:auto val="1"/>
        <c:lblAlgn val="ctr"/>
        <c:lblOffset val="100"/>
        <c:noMultiLvlLbl val="0"/>
      </c:catAx>
      <c:valAx>
        <c:axId val="15330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57146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10582</xdr:colOff>
      <xdr:row>38</xdr:row>
      <xdr:rowOff>166160</xdr:rowOff>
    </xdr:from>
    <xdr:to>
      <xdr:col>9</xdr:col>
      <xdr:colOff>500606</xdr:colOff>
      <xdr:row>59</xdr:row>
      <xdr:rowOff>26460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39782" y="7071785"/>
          <a:ext cx="4985824" cy="3546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16932</xdr:colOff>
      <xdr:row>0</xdr:row>
      <xdr:rowOff>95249</xdr:rowOff>
    </xdr:from>
    <xdr:to>
      <xdr:col>51</xdr:col>
      <xdr:colOff>571499</xdr:colOff>
      <xdr:row>15</xdr:row>
      <xdr:rowOff>173566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8466</xdr:colOff>
      <xdr:row>17</xdr:row>
      <xdr:rowOff>88900</xdr:rowOff>
    </xdr:from>
    <xdr:to>
      <xdr:col>51</xdr:col>
      <xdr:colOff>571500</xdr:colOff>
      <xdr:row>32</xdr:row>
      <xdr:rowOff>165100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8467</xdr:colOff>
      <xdr:row>34</xdr:row>
      <xdr:rowOff>105834</xdr:rowOff>
    </xdr:from>
    <xdr:to>
      <xdr:col>51</xdr:col>
      <xdr:colOff>560917</xdr:colOff>
      <xdr:row>50</xdr:row>
      <xdr:rowOff>4234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592666</xdr:colOff>
      <xdr:row>51</xdr:row>
      <xdr:rowOff>139700</xdr:rowOff>
    </xdr:from>
    <xdr:to>
      <xdr:col>51</xdr:col>
      <xdr:colOff>560916</xdr:colOff>
      <xdr:row>67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592666</xdr:colOff>
      <xdr:row>68</xdr:row>
      <xdr:rowOff>131233</xdr:rowOff>
    </xdr:from>
    <xdr:to>
      <xdr:col>51</xdr:col>
      <xdr:colOff>529166</xdr:colOff>
      <xdr:row>84</xdr:row>
      <xdr:rowOff>29633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8466</xdr:colOff>
      <xdr:row>85</xdr:row>
      <xdr:rowOff>105833</xdr:rowOff>
    </xdr:from>
    <xdr:to>
      <xdr:col>52</xdr:col>
      <xdr:colOff>9524</xdr:colOff>
      <xdr:row>101</xdr:row>
      <xdr:rowOff>4233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32</xdr:col>
      <xdr:colOff>21166</xdr:colOff>
      <xdr:row>102</xdr:row>
      <xdr:rowOff>84666</xdr:rowOff>
    </xdr:from>
    <xdr:to>
      <xdr:col>52</xdr:col>
      <xdr:colOff>10583</xdr:colOff>
      <xdr:row>117</xdr:row>
      <xdr:rowOff>126999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E4:I10" headerRowCount="0" totalsRowShown="0" headerRowDxfId="50" dataDxfId="49">
  <tableColumns count="5">
    <tableColumn id="1" xr3:uid="{00000000-0010-0000-0000-000001000000}" name="Column1" headerRowDxfId="48" dataDxfId="47"/>
    <tableColumn id="2" xr3:uid="{00000000-0010-0000-0000-000002000000}" name="Column2" headerRowDxfId="46" dataDxfId="45"/>
    <tableColumn id="3" xr3:uid="{00000000-0010-0000-0000-000003000000}" name="Column3" headerRowDxfId="44" dataDxfId="43"/>
    <tableColumn id="4" xr3:uid="{00000000-0010-0000-0000-000004000000}" name="Column4" headerRowDxfId="42" dataDxfId="41"/>
    <tableColumn id="5" xr3:uid="{00000000-0010-0000-0000-000005000000}" name="Column5" headerRowDxfId="40" dataDxfId="39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B4:C48" headerRowCount="0" totalsRowShown="0" headerRowDxfId="38" dataDxfId="37">
  <tableColumns count="2">
    <tableColumn id="1" xr3:uid="{00000000-0010-0000-0100-000001000000}" name="Column1" headerRowDxfId="36" dataDxfId="35"/>
    <tableColumn id="2" xr3:uid="{00000000-0010-0000-0100-000002000000}" name="Column2" headerRowDxfId="34" dataDxfId="33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39" displayName="Table39" ref="E13:S38" headerRowCount="0" totalsRowShown="0" headerRowDxfId="32" dataDxfId="31" tableBorderDxfId="30">
  <tableColumns count="15">
    <tableColumn id="1" xr3:uid="{00000000-0010-0000-0200-000001000000}" name="Column1" headerRowDxfId="29" dataDxfId="28"/>
    <tableColumn id="2" xr3:uid="{00000000-0010-0000-0200-000002000000}" name="Column2" headerRowDxfId="27" dataDxfId="26"/>
    <tableColumn id="3" xr3:uid="{00000000-0010-0000-0200-000003000000}" name="Column3" headerRowDxfId="25" dataDxfId="24"/>
    <tableColumn id="4" xr3:uid="{00000000-0010-0000-0200-000004000000}" name="Column4" headerRowDxfId="23" dataDxfId="22"/>
    <tableColumn id="5" xr3:uid="{00000000-0010-0000-0200-000005000000}" name="Column5" headerRowDxfId="21" dataDxfId="20"/>
    <tableColumn id="6" xr3:uid="{00000000-0010-0000-0200-000006000000}" name="Column6" headerRowDxfId="19" dataDxfId="18"/>
    <tableColumn id="7" xr3:uid="{00000000-0010-0000-0200-000007000000}" name="Column7" headerRowDxfId="17" dataDxfId="16"/>
    <tableColumn id="8" xr3:uid="{00000000-0010-0000-0200-000008000000}" name="Column8" headerRowDxfId="15" dataDxfId="14"/>
    <tableColumn id="9" xr3:uid="{00000000-0010-0000-0200-000009000000}" name="Column9" headerRowDxfId="13" dataDxfId="12"/>
    <tableColumn id="10" xr3:uid="{00000000-0010-0000-0200-00000A000000}" name="Column10" headerRowDxfId="11" dataDxfId="10"/>
    <tableColumn id="11" xr3:uid="{00000000-0010-0000-0200-00000B000000}" name="Column11" headerRowDxfId="9" dataDxfId="8"/>
    <tableColumn id="12" xr3:uid="{00000000-0010-0000-0200-00000C000000}" name="Column12" headerRowDxfId="7" dataDxfId="6"/>
    <tableColumn id="13" xr3:uid="{00000000-0010-0000-0200-00000D000000}" name="Column13" headerRowDxfId="5" dataDxfId="4"/>
    <tableColumn id="14" xr3:uid="{00000000-0010-0000-0200-00000E000000}" name="Column14" headerRowDxfId="3" dataDxfId="2"/>
    <tableColumn id="15" xr3:uid="{00000000-0010-0000-0200-00000F000000}" name="Column15" headerRowDxfId="1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S48"/>
  <sheetViews>
    <sheetView topLeftCell="B11" zoomScale="90" zoomScaleNormal="90" workbookViewId="0">
      <selection activeCell="AI16" sqref="AI16"/>
    </sheetView>
  </sheetViews>
  <sheetFormatPr defaultColWidth="9.140625" defaultRowHeight="13.9"/>
  <cols>
    <col min="1" max="1" width="9.140625" style="1"/>
    <col min="2" max="2" width="45.140625" style="1" customWidth="1"/>
    <col min="3" max="3" width="12" style="1" bestFit="1" customWidth="1"/>
    <col min="4" max="4" width="9.140625" style="1"/>
    <col min="5" max="5" width="13.140625" style="1" bestFit="1" customWidth="1"/>
    <col min="6" max="7" width="11" style="1" customWidth="1"/>
    <col min="8" max="9" width="16.140625" style="1" bestFit="1" customWidth="1"/>
    <col min="10" max="10" width="18.28515625" style="1" bestFit="1" customWidth="1"/>
    <col min="11" max="11" width="20.85546875" style="1" bestFit="1" customWidth="1"/>
    <col min="12" max="16384" width="9.140625" style="1"/>
  </cols>
  <sheetData>
    <row r="4" spans="2:19">
      <c r="B4" s="1" t="s">
        <v>0</v>
      </c>
    </row>
    <row r="5" spans="2:19">
      <c r="B5" s="1" t="s">
        <v>1</v>
      </c>
      <c r="C5" s="1">
        <v>6500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</row>
    <row r="6" spans="2:19" ht="16.899999999999999">
      <c r="B6" s="1" t="s">
        <v>7</v>
      </c>
      <c r="C6" s="1">
        <v>22</v>
      </c>
      <c r="E6" s="1" t="s">
        <v>8</v>
      </c>
      <c r="F6" s="1">
        <v>11</v>
      </c>
      <c r="G6" s="1">
        <v>29</v>
      </c>
      <c r="H6" s="1">
        <v>2.6363636363636362</v>
      </c>
      <c r="I6" s="1">
        <v>22.729220779220775</v>
      </c>
    </row>
    <row r="7" spans="2:19" ht="16.899999999999999">
      <c r="B7" s="1" t="s">
        <v>9</v>
      </c>
      <c r="C7" s="1">
        <v>14967.333333333334</v>
      </c>
      <c r="E7" s="1" t="s">
        <v>10</v>
      </c>
      <c r="F7" s="1">
        <v>15</v>
      </c>
      <c r="G7" s="1">
        <v>29</v>
      </c>
      <c r="H7" s="1">
        <v>1.9333333333333333</v>
      </c>
      <c r="I7" s="1">
        <v>16.668095238095237</v>
      </c>
    </row>
    <row r="8" spans="2:19" ht="16.899999999999999">
      <c r="B8" s="1" t="s">
        <v>11</v>
      </c>
      <c r="C8" s="1">
        <v>20.063449508489725</v>
      </c>
      <c r="E8" s="1" t="s">
        <v>12</v>
      </c>
      <c r="F8" s="1">
        <v>21</v>
      </c>
      <c r="G8" s="1">
        <v>31</v>
      </c>
      <c r="H8" s="1">
        <v>1.4761904761904763</v>
      </c>
      <c r="I8" s="1">
        <v>12.726870748299319</v>
      </c>
    </row>
    <row r="9" spans="2:19" ht="16.899999999999999">
      <c r="B9" s="1" t="s">
        <v>13</v>
      </c>
      <c r="C9" s="1">
        <v>1.151</v>
      </c>
      <c r="E9" s="1" t="s">
        <v>14</v>
      </c>
      <c r="F9" s="1">
        <v>15</v>
      </c>
      <c r="G9" s="1">
        <v>51</v>
      </c>
      <c r="H9" s="1">
        <v>3.4</v>
      </c>
    </row>
    <row r="10" spans="2:19">
      <c r="B10" s="1" t="s">
        <v>15</v>
      </c>
      <c r="C10" s="1">
        <v>304.8</v>
      </c>
      <c r="E10" s="1" t="s">
        <v>16</v>
      </c>
      <c r="F10" s="1">
        <v>28</v>
      </c>
      <c r="G10" s="1">
        <v>71</v>
      </c>
      <c r="H10" s="1">
        <v>2.5357142857142856</v>
      </c>
    </row>
    <row r="11" spans="2:19">
      <c r="B11" s="1" t="s">
        <v>17</v>
      </c>
      <c r="C11" s="1">
        <v>254</v>
      </c>
    </row>
    <row r="12" spans="2:19" ht="14.45" thickBot="1">
      <c r="B12" s="1" t="s">
        <v>18</v>
      </c>
      <c r="C12" s="1">
        <v>0.30480000000000002</v>
      </c>
    </row>
    <row r="13" spans="2:19">
      <c r="B13" s="1" t="s">
        <v>19</v>
      </c>
      <c r="C13" s="1">
        <v>0.254</v>
      </c>
      <c r="E13" s="3" t="s">
        <v>20</v>
      </c>
      <c r="F13" s="4">
        <v>500</v>
      </c>
      <c r="G13" s="5">
        <v>1000</v>
      </c>
      <c r="H13" s="5">
        <v>1500</v>
      </c>
      <c r="I13" s="5">
        <v>2000</v>
      </c>
      <c r="J13" s="5">
        <v>2500</v>
      </c>
      <c r="K13" s="5">
        <v>3000</v>
      </c>
      <c r="L13" s="5">
        <v>3500</v>
      </c>
      <c r="M13" s="5">
        <v>4000</v>
      </c>
      <c r="N13" s="5">
        <v>4500</v>
      </c>
      <c r="O13" s="5">
        <v>5000</v>
      </c>
      <c r="P13" s="5">
        <v>5500</v>
      </c>
      <c r="Q13" s="5">
        <v>6000</v>
      </c>
      <c r="R13" s="5">
        <v>6500</v>
      </c>
      <c r="S13" s="6">
        <v>7000</v>
      </c>
    </row>
    <row r="14" spans="2:19">
      <c r="B14" s="1" t="s">
        <v>21</v>
      </c>
      <c r="C14" s="1">
        <v>144</v>
      </c>
      <c r="E14" s="7" t="s">
        <v>22</v>
      </c>
      <c r="F14" s="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10"/>
    </row>
    <row r="15" spans="2:19">
      <c r="B15" s="1" t="s">
        <v>23</v>
      </c>
      <c r="C15" s="1">
        <v>16.11</v>
      </c>
      <c r="E15" s="11">
        <v>22</v>
      </c>
      <c r="F15" s="12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4">
        <v>477.26299999999998</v>
      </c>
      <c r="P15" s="14">
        <v>457.65679050000006</v>
      </c>
      <c r="Q15" s="15">
        <v>0</v>
      </c>
      <c r="R15" s="15">
        <v>0</v>
      </c>
      <c r="S15" s="16">
        <v>0</v>
      </c>
    </row>
    <row r="16" spans="2:19">
      <c r="B16" s="1" t="s">
        <v>24</v>
      </c>
      <c r="C16" s="1">
        <v>345</v>
      </c>
      <c r="E16" s="11">
        <v>21</v>
      </c>
      <c r="F16" s="12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4">
        <v>483</v>
      </c>
      <c r="O16" s="14">
        <v>470.50444350000004</v>
      </c>
      <c r="P16" s="14">
        <v>443.88070662500002</v>
      </c>
      <c r="Q16" s="13">
        <v>477</v>
      </c>
      <c r="R16" s="15">
        <v>0</v>
      </c>
      <c r="S16" s="16">
        <v>0</v>
      </c>
    </row>
    <row r="17" spans="2:19">
      <c r="B17" s="1" t="s">
        <v>25</v>
      </c>
      <c r="C17" s="1">
        <v>521.71</v>
      </c>
      <c r="E17" s="11">
        <v>20</v>
      </c>
      <c r="F17" s="12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4">
        <v>479.7</v>
      </c>
      <c r="N17" s="14">
        <v>491.62359700000002</v>
      </c>
      <c r="O17" s="14">
        <v>461.7157545</v>
      </c>
      <c r="P17" s="14">
        <v>414.10462275000009</v>
      </c>
      <c r="Q17" s="14">
        <v>469.19731950000011</v>
      </c>
      <c r="R17" s="15">
        <v>0</v>
      </c>
      <c r="S17" s="16">
        <v>0</v>
      </c>
    </row>
    <row r="18" spans="2:19">
      <c r="E18" s="11">
        <v>19</v>
      </c>
      <c r="F18" s="12">
        <v>0</v>
      </c>
      <c r="G18" s="13">
        <v>0</v>
      </c>
      <c r="H18" s="13">
        <v>0</v>
      </c>
      <c r="I18" s="13">
        <v>0</v>
      </c>
      <c r="J18" s="13">
        <v>0</v>
      </c>
      <c r="K18" s="14">
        <v>487</v>
      </c>
      <c r="L18" s="14">
        <v>478.3</v>
      </c>
      <c r="M18" s="14">
        <v>482.76</v>
      </c>
      <c r="N18" s="14">
        <v>476.51549400000005</v>
      </c>
      <c r="O18" s="14">
        <v>443.04624000000007</v>
      </c>
      <c r="P18" s="14">
        <v>392.32853887500011</v>
      </c>
      <c r="Q18" s="14">
        <v>457.16661900000008</v>
      </c>
      <c r="R18" s="14">
        <v>504.47246849999999</v>
      </c>
      <c r="S18" s="17">
        <v>0</v>
      </c>
    </row>
    <row r="19" spans="2:19">
      <c r="B19" s="1" t="s">
        <v>26</v>
      </c>
      <c r="C19" s="1">
        <v>0.7</v>
      </c>
      <c r="E19" s="11">
        <v>18</v>
      </c>
      <c r="F19" s="12">
        <v>0</v>
      </c>
      <c r="G19" s="13">
        <v>0</v>
      </c>
      <c r="H19" s="13">
        <v>0</v>
      </c>
      <c r="I19" s="13">
        <v>0</v>
      </c>
      <c r="J19" s="13">
        <v>0</v>
      </c>
      <c r="K19" s="14">
        <v>494.6</v>
      </c>
      <c r="L19" s="14">
        <v>487.6</v>
      </c>
      <c r="M19" s="14">
        <v>483.62212080000006</v>
      </c>
      <c r="N19" s="18">
        <v>467.51181750000001</v>
      </c>
      <c r="O19" s="18">
        <v>427.32635400000004</v>
      </c>
      <c r="P19" s="18">
        <v>370.55245500000012</v>
      </c>
      <c r="Q19" s="18">
        <v>440.18260650000002</v>
      </c>
      <c r="R19" s="14">
        <v>492.04619100000002</v>
      </c>
      <c r="S19" s="19">
        <v>585.75415350000003</v>
      </c>
    </row>
    <row r="20" spans="2:19" ht="16.899999999999999">
      <c r="B20" s="1" t="s">
        <v>27</v>
      </c>
      <c r="C20" s="1">
        <v>1.167</v>
      </c>
      <c r="E20" s="11">
        <v>17</v>
      </c>
      <c r="F20" s="12">
        <v>0</v>
      </c>
      <c r="G20" s="13">
        <v>0</v>
      </c>
      <c r="H20" s="13">
        <v>0</v>
      </c>
      <c r="I20" s="13">
        <v>0</v>
      </c>
      <c r="J20" s="18">
        <v>503.2</v>
      </c>
      <c r="K20" s="14">
        <v>499.2</v>
      </c>
      <c r="L20" s="14">
        <v>496.26476171999997</v>
      </c>
      <c r="M20" s="14">
        <v>486.36708120000003</v>
      </c>
      <c r="N20" s="20">
        <v>453.02166</v>
      </c>
      <c r="O20" s="20">
        <v>396.4699147500001</v>
      </c>
      <c r="P20" s="20">
        <v>359.6644130625001</v>
      </c>
      <c r="Q20" s="20">
        <v>404.08190550000012</v>
      </c>
      <c r="R20" s="18">
        <v>484.72801649999997</v>
      </c>
      <c r="S20" s="19">
        <v>571.22171512499995</v>
      </c>
    </row>
    <row r="21" spans="2:19" ht="17.45">
      <c r="B21" s="1" t="s">
        <v>28</v>
      </c>
      <c r="C21" s="1">
        <v>0.02</v>
      </c>
      <c r="E21" s="11">
        <v>16</v>
      </c>
      <c r="F21" s="12">
        <v>0</v>
      </c>
      <c r="G21" s="13">
        <v>0</v>
      </c>
      <c r="H21" s="13">
        <v>0</v>
      </c>
      <c r="I21" s="13">
        <v>0</v>
      </c>
      <c r="J21" s="14">
        <v>511.2</v>
      </c>
      <c r="K21" s="14">
        <v>502.55076690000016</v>
      </c>
      <c r="L21" s="14">
        <v>499.78608498000011</v>
      </c>
      <c r="M21" s="18">
        <v>489.11204160000005</v>
      </c>
      <c r="N21" s="20">
        <v>444.16345837500012</v>
      </c>
      <c r="O21" s="21">
        <v>368.92714949999998</v>
      </c>
      <c r="P21" s="21">
        <v>348.77637112500014</v>
      </c>
      <c r="Q21" s="21">
        <v>315.98120449999999</v>
      </c>
      <c r="R21" s="18">
        <v>480.25627650000013</v>
      </c>
      <c r="S21" s="19">
        <v>560.48452275</v>
      </c>
    </row>
    <row r="22" spans="2:19" ht="17.45">
      <c r="B22" s="1" t="s">
        <v>29</v>
      </c>
      <c r="C22" s="1">
        <v>0.02</v>
      </c>
      <c r="E22" s="11">
        <v>15</v>
      </c>
      <c r="F22" s="12">
        <v>0</v>
      </c>
      <c r="G22" s="13">
        <v>0</v>
      </c>
      <c r="H22" s="13">
        <v>0</v>
      </c>
      <c r="I22" s="14">
        <v>597.6</v>
      </c>
      <c r="J22" s="14">
        <v>516.02896799999996</v>
      </c>
      <c r="K22" s="14">
        <v>506.41509554999999</v>
      </c>
      <c r="L22" s="14">
        <v>490.8711553199999</v>
      </c>
      <c r="M22" s="18">
        <v>491.85700200000002</v>
      </c>
      <c r="N22" s="20">
        <v>439.44570101250008</v>
      </c>
      <c r="O22" s="21">
        <v>349.54387650000001</v>
      </c>
      <c r="P22" s="21">
        <v>315.13849549999998</v>
      </c>
      <c r="Q22" s="21">
        <v>304.35590184687499</v>
      </c>
      <c r="R22" s="20">
        <v>440.60398200000009</v>
      </c>
      <c r="S22" s="19">
        <v>512.49827961562505</v>
      </c>
    </row>
    <row r="23" spans="2:19" ht="17.45">
      <c r="B23" s="1" t="s">
        <v>30</v>
      </c>
      <c r="C23" s="1">
        <v>0.08</v>
      </c>
      <c r="E23" s="11">
        <v>14</v>
      </c>
      <c r="F23" s="12">
        <v>0</v>
      </c>
      <c r="G23" s="13">
        <v>0</v>
      </c>
      <c r="H23" s="13">
        <v>0</v>
      </c>
      <c r="I23" s="14">
        <v>617.6</v>
      </c>
      <c r="J23" s="14">
        <v>519.93068400000016</v>
      </c>
      <c r="K23" s="14">
        <v>510.27942420000005</v>
      </c>
      <c r="L23" s="14">
        <v>481.95622565999997</v>
      </c>
      <c r="M23" s="18">
        <v>474.14230073437511</v>
      </c>
      <c r="N23" s="21">
        <v>406.02646743750006</v>
      </c>
      <c r="O23" s="21">
        <v>338.16060349999998</v>
      </c>
      <c r="P23" s="22">
        <v>297.224203375</v>
      </c>
      <c r="Q23" s="21">
        <v>298.88214449999998</v>
      </c>
      <c r="R23" s="20">
        <v>426.97377450000005</v>
      </c>
      <c r="S23" s="19">
        <v>505.44294524999998</v>
      </c>
    </row>
    <row r="24" spans="2:19" ht="17.45">
      <c r="B24" s="1" t="s">
        <v>31</v>
      </c>
      <c r="C24" s="1">
        <v>0.1</v>
      </c>
      <c r="E24" s="11">
        <v>13</v>
      </c>
      <c r="F24" s="12">
        <v>0</v>
      </c>
      <c r="G24" s="13">
        <v>0</v>
      </c>
      <c r="H24" s="13">
        <v>0</v>
      </c>
      <c r="I24" s="14">
        <v>631.4</v>
      </c>
      <c r="J24" s="14">
        <v>537.83023612500006</v>
      </c>
      <c r="K24" s="14">
        <v>514.14375285000006</v>
      </c>
      <c r="L24" s="14">
        <v>473.04129600000005</v>
      </c>
      <c r="M24" s="18">
        <v>456.42759946875009</v>
      </c>
      <c r="N24" s="21">
        <v>383.46890400000007</v>
      </c>
      <c r="O24" s="21">
        <v>340.77733050000001</v>
      </c>
      <c r="P24" s="21">
        <v>313.44811950000002</v>
      </c>
      <c r="Q24" s="21">
        <v>323.99476200000015</v>
      </c>
      <c r="R24" s="20">
        <v>377.79008974999999</v>
      </c>
      <c r="S24" s="19">
        <v>550.08629399999995</v>
      </c>
    </row>
    <row r="25" spans="2:19">
      <c r="E25" s="11">
        <v>12</v>
      </c>
      <c r="F25" s="12">
        <v>0</v>
      </c>
      <c r="G25" s="13">
        <v>0</v>
      </c>
      <c r="H25" s="14">
        <v>647.6</v>
      </c>
      <c r="I25" s="14">
        <v>650.99203799999998</v>
      </c>
      <c r="J25" s="14">
        <v>555.72978825000018</v>
      </c>
      <c r="K25" s="14">
        <v>520.46753850000005</v>
      </c>
      <c r="L25" s="14">
        <v>490.223097</v>
      </c>
      <c r="M25" s="18">
        <v>459.51858224999995</v>
      </c>
      <c r="N25" s="20">
        <v>398.81406750000002</v>
      </c>
      <c r="O25" s="21">
        <v>352.96776599999998</v>
      </c>
      <c r="P25" s="21">
        <v>326.03757274999998</v>
      </c>
      <c r="Q25" s="21">
        <v>319.10737950000021</v>
      </c>
      <c r="R25" s="21">
        <v>394.606405</v>
      </c>
      <c r="S25" s="19">
        <v>535.15261799999996</v>
      </c>
    </row>
    <row r="26" spans="2:19">
      <c r="B26" s="1" t="s">
        <v>32</v>
      </c>
      <c r="C26" s="1">
        <v>1940</v>
      </c>
      <c r="E26" s="11">
        <v>11</v>
      </c>
      <c r="F26" s="12">
        <v>0</v>
      </c>
      <c r="G26" s="13">
        <v>0</v>
      </c>
      <c r="H26" s="14">
        <v>661.4</v>
      </c>
      <c r="I26" s="14">
        <v>671.42151160000003</v>
      </c>
      <c r="J26" s="14">
        <v>574.81351200000006</v>
      </c>
      <c r="K26" s="14">
        <v>548.07050025000001</v>
      </c>
      <c r="L26" s="14">
        <v>508.72062150000011</v>
      </c>
      <c r="M26" s="14">
        <v>471.75459581250004</v>
      </c>
      <c r="N26" s="18">
        <v>434.78857012500009</v>
      </c>
      <c r="O26" s="21">
        <v>361.56045925000001</v>
      </c>
      <c r="P26" s="21">
        <v>343.64461950000003</v>
      </c>
      <c r="Q26" s="21">
        <v>314.21999700000015</v>
      </c>
      <c r="R26" s="14">
        <v>498.42272025</v>
      </c>
      <c r="S26" s="19">
        <v>540.20721300000002</v>
      </c>
    </row>
    <row r="27" spans="2:19">
      <c r="B27" s="1" t="s">
        <v>33</v>
      </c>
      <c r="C27" s="1">
        <v>488</v>
      </c>
      <c r="E27" s="11">
        <v>10</v>
      </c>
      <c r="F27" s="12">
        <v>0</v>
      </c>
      <c r="G27" s="13">
        <v>0</v>
      </c>
      <c r="H27" s="14">
        <v>677.3</v>
      </c>
      <c r="I27" s="14">
        <v>679.66155249999997</v>
      </c>
      <c r="J27" s="14">
        <v>593.89723575000016</v>
      </c>
      <c r="K27" s="14">
        <v>578.13291900000013</v>
      </c>
      <c r="L27" s="14">
        <v>521.56827450000003</v>
      </c>
      <c r="M27" s="14">
        <v>495.94176450000009</v>
      </c>
      <c r="N27" s="14">
        <v>470.31525450000004</v>
      </c>
      <c r="O27" s="18">
        <v>373.21543350000007</v>
      </c>
      <c r="P27" s="18">
        <v>359.74288350000018</v>
      </c>
      <c r="Q27" s="18">
        <v>309.33261450000026</v>
      </c>
      <c r="R27" s="14">
        <v>504.50471662499979</v>
      </c>
      <c r="S27" s="19">
        <v>535.9552379999991</v>
      </c>
    </row>
    <row r="28" spans="2:19">
      <c r="B28" s="1" t="s">
        <v>34</v>
      </c>
      <c r="C28" s="1">
        <v>1070</v>
      </c>
      <c r="E28" s="11">
        <v>9</v>
      </c>
      <c r="F28" s="12">
        <v>0</v>
      </c>
      <c r="G28" s="13">
        <v>0</v>
      </c>
      <c r="H28" s="14">
        <v>683</v>
      </c>
      <c r="I28" s="14">
        <v>679.68856949999997</v>
      </c>
      <c r="J28" s="14">
        <v>604.92833395312505</v>
      </c>
      <c r="K28" s="14">
        <v>590.16809840625012</v>
      </c>
      <c r="L28" s="14">
        <v>575.40786285937509</v>
      </c>
      <c r="M28" s="14">
        <v>533.46044242968753</v>
      </c>
      <c r="N28" s="14">
        <v>491.51302200000009</v>
      </c>
      <c r="O28" s="14">
        <v>394.87040775000008</v>
      </c>
      <c r="P28" s="14">
        <v>401.34726450000005</v>
      </c>
      <c r="Q28" s="14">
        <v>419.3030205</v>
      </c>
      <c r="R28" s="14">
        <v>510.58671299999969</v>
      </c>
      <c r="S28" s="19">
        <v>552.9851144999991</v>
      </c>
    </row>
    <row r="29" spans="2:19">
      <c r="B29" s="1" t="s">
        <v>35</v>
      </c>
      <c r="C29" s="1">
        <v>870</v>
      </c>
      <c r="E29" s="11">
        <v>8</v>
      </c>
      <c r="F29" s="12">
        <v>0</v>
      </c>
      <c r="G29" s="14">
        <v>693.5</v>
      </c>
      <c r="H29" s="14">
        <v>685.91174100000001</v>
      </c>
      <c r="I29" s="14">
        <v>688.48829499999999</v>
      </c>
      <c r="J29" s="14">
        <v>626.96707208789076</v>
      </c>
      <c r="K29" s="14">
        <v>605.44584917578129</v>
      </c>
      <c r="L29" s="14">
        <v>583.92462626367194</v>
      </c>
      <c r="M29" s="14">
        <v>536.69450946972677</v>
      </c>
      <c r="N29" s="14">
        <v>489.46439267578143</v>
      </c>
      <c r="O29" s="14">
        <v>416.52538200000015</v>
      </c>
      <c r="P29" s="14">
        <v>430.19858700000003</v>
      </c>
      <c r="Q29" s="14">
        <v>494.1401692499997</v>
      </c>
      <c r="R29" s="14">
        <v>563.03506350000009</v>
      </c>
      <c r="S29" s="19">
        <v>628.62774975000002</v>
      </c>
    </row>
    <row r="30" spans="2:19">
      <c r="B30" s="1" t="s">
        <v>36</v>
      </c>
      <c r="C30" s="1">
        <v>18</v>
      </c>
      <c r="E30" s="11">
        <v>7</v>
      </c>
      <c r="F30" s="12">
        <v>0</v>
      </c>
      <c r="G30" s="14">
        <v>698.4</v>
      </c>
      <c r="H30" s="14">
        <v>698.97724800000003</v>
      </c>
      <c r="I30" s="14">
        <v>787.57302249999998</v>
      </c>
      <c r="J30" s="14">
        <v>661.67562825000005</v>
      </c>
      <c r="K30" s="14">
        <v>626.82615450000003</v>
      </c>
      <c r="L30" s="14">
        <v>615.56794775683602</v>
      </c>
      <c r="M30" s="14">
        <v>583.1946429257813</v>
      </c>
      <c r="N30" s="14">
        <v>525.11244421289075</v>
      </c>
      <c r="O30" s="14">
        <v>459.20470050000006</v>
      </c>
      <c r="P30" s="14">
        <v>464.79867524999986</v>
      </c>
      <c r="Q30" s="14">
        <v>539.13705300000015</v>
      </c>
      <c r="R30" s="14">
        <v>595.78195950000008</v>
      </c>
      <c r="S30" s="19">
        <v>664.22251349999999</v>
      </c>
    </row>
    <row r="31" spans="2:19">
      <c r="B31" s="1" t="s">
        <v>37</v>
      </c>
      <c r="C31" s="1">
        <v>0.31415900000000002</v>
      </c>
      <c r="E31" s="11">
        <v>6</v>
      </c>
      <c r="F31" s="23">
        <v>840.7</v>
      </c>
      <c r="G31" s="14">
        <v>704.5</v>
      </c>
      <c r="H31" s="14">
        <v>738.17376899999999</v>
      </c>
      <c r="I31" s="14">
        <v>787.44030450000002</v>
      </c>
      <c r="J31" s="14">
        <v>683.96983200000011</v>
      </c>
      <c r="K31" s="14">
        <v>635.8471195781251</v>
      </c>
      <c r="L31" s="14">
        <v>647.21126924999999</v>
      </c>
      <c r="M31" s="14">
        <v>603.98588250000012</v>
      </c>
      <c r="N31" s="14">
        <v>560.76049575000002</v>
      </c>
      <c r="O31" s="14">
        <v>501.88401900000008</v>
      </c>
      <c r="P31" s="14">
        <v>488.66658750000005</v>
      </c>
      <c r="Q31" s="14">
        <v>587.82742200000007</v>
      </c>
      <c r="R31" s="14">
        <v>605.09521800000005</v>
      </c>
      <c r="S31" s="19">
        <v>676.95837300000005</v>
      </c>
    </row>
    <row r="32" spans="2:19">
      <c r="B32" s="1" t="s">
        <v>38</v>
      </c>
      <c r="C32" s="1">
        <v>0.32490999999999998</v>
      </c>
      <c r="E32" s="11">
        <v>5</v>
      </c>
      <c r="F32" s="24">
        <v>962.5</v>
      </c>
      <c r="G32" s="25">
        <v>709.89366900000005</v>
      </c>
      <c r="H32" s="25">
        <v>750.50545199999999</v>
      </c>
      <c r="I32" s="25">
        <v>795.34446349999996</v>
      </c>
      <c r="J32" s="25">
        <v>726.49149299999999</v>
      </c>
      <c r="K32" s="25">
        <v>707.63852250000014</v>
      </c>
      <c r="L32" s="25">
        <v>688.78555200000017</v>
      </c>
      <c r="M32" s="25">
        <v>651.64144500000009</v>
      </c>
      <c r="N32" s="25">
        <v>620.28480150000007</v>
      </c>
      <c r="O32" s="25">
        <v>588.92815799999994</v>
      </c>
      <c r="P32" s="25">
        <v>571.62166424999998</v>
      </c>
      <c r="Q32" s="25">
        <v>626.15539350000006</v>
      </c>
      <c r="R32" s="25">
        <v>678.79579949999993</v>
      </c>
      <c r="S32" s="26">
        <v>732.69842100000005</v>
      </c>
    </row>
    <row r="33" spans="2:19">
      <c r="B33" s="1" t="s">
        <v>39</v>
      </c>
      <c r="C33" s="1">
        <v>207</v>
      </c>
      <c r="E33" s="11">
        <v>4</v>
      </c>
      <c r="F33" s="24">
        <v>1046.5</v>
      </c>
      <c r="G33" s="25">
        <v>741.90530775000002</v>
      </c>
      <c r="H33" s="25">
        <v>770.04351599999995</v>
      </c>
      <c r="I33" s="25">
        <v>824.23018400000001</v>
      </c>
      <c r="J33" s="25">
        <v>776.62339300000019</v>
      </c>
      <c r="K33" s="25">
        <v>756.83180300000004</v>
      </c>
      <c r="L33" s="25">
        <v>717.30149399999993</v>
      </c>
      <c r="M33" s="25">
        <v>699.29700750000006</v>
      </c>
      <c r="N33" s="25">
        <v>679.80910725000024</v>
      </c>
      <c r="O33" s="25">
        <v>660.32120700000007</v>
      </c>
      <c r="P33" s="25">
        <v>654.57674099999997</v>
      </c>
      <c r="Q33" s="25">
        <v>694.73210625000002</v>
      </c>
      <c r="R33" s="25">
        <v>736.71629849999999</v>
      </c>
      <c r="S33" s="26">
        <v>777.48127275000002</v>
      </c>
    </row>
    <row r="34" spans="2:19">
      <c r="B34" s="1" t="s">
        <v>40</v>
      </c>
      <c r="C34" s="1">
        <v>193</v>
      </c>
      <c r="E34" s="11">
        <v>3</v>
      </c>
      <c r="F34" s="24">
        <v>1089.4000000000001</v>
      </c>
      <c r="G34" s="25">
        <v>883.70676300000002</v>
      </c>
      <c r="H34" s="25">
        <v>899.42299349999996</v>
      </c>
      <c r="I34" s="25">
        <v>862.21869000000004</v>
      </c>
      <c r="J34" s="25">
        <v>826.75529300000028</v>
      </c>
      <c r="K34" s="25">
        <v>806.02508350000016</v>
      </c>
      <c r="L34" s="25">
        <v>754.57172700000012</v>
      </c>
      <c r="M34" s="25">
        <v>746.95257000000004</v>
      </c>
      <c r="N34" s="25">
        <v>739.33341300000006</v>
      </c>
      <c r="O34" s="25">
        <v>731.71425599999998</v>
      </c>
      <c r="P34" s="25">
        <v>724.095099</v>
      </c>
      <c r="Q34" s="25">
        <v>763.30881900000008</v>
      </c>
      <c r="R34" s="25">
        <v>779.9862354375</v>
      </c>
      <c r="S34" s="26">
        <v>811.6878542500001</v>
      </c>
    </row>
    <row r="35" spans="2:19">
      <c r="B35" s="1" t="s">
        <v>41</v>
      </c>
      <c r="C35" s="1">
        <v>769.73797703705122</v>
      </c>
      <c r="E35" s="11">
        <v>2</v>
      </c>
      <c r="F35" s="24">
        <v>1114.33083223379</v>
      </c>
      <c r="G35" s="25">
        <v>995.51124182499996</v>
      </c>
      <c r="H35" s="25">
        <v>973.49813099999994</v>
      </c>
      <c r="I35" s="25">
        <v>928.55602200000101</v>
      </c>
      <c r="J35" s="25">
        <v>906.88719300000105</v>
      </c>
      <c r="K35" s="25">
        <v>855.21836400000018</v>
      </c>
      <c r="L35" s="25">
        <v>833.54953499999999</v>
      </c>
      <c r="M35" s="25">
        <v>845.65189799999973</v>
      </c>
      <c r="N35" s="25">
        <v>828.30575099999987</v>
      </c>
      <c r="O35" s="25">
        <v>810.95960400000001</v>
      </c>
      <c r="P35" s="25">
        <v>793.61345700000015</v>
      </c>
      <c r="Q35" s="25">
        <v>811.39196775000028</v>
      </c>
      <c r="R35" s="25">
        <v>823.25617237500001</v>
      </c>
      <c r="S35" s="26">
        <v>839.06324774999996</v>
      </c>
    </row>
    <row r="36" spans="2:19">
      <c r="B36" s="1" t="s">
        <v>42</v>
      </c>
      <c r="C36" s="1">
        <v>521.69675196565026</v>
      </c>
      <c r="E36" s="11">
        <v>1</v>
      </c>
      <c r="F36" s="24">
        <v>1242.2207836175501</v>
      </c>
      <c r="G36" s="25">
        <v>1167.3096734999999</v>
      </c>
      <c r="H36" s="25">
        <v>1097.1272429999999</v>
      </c>
      <c r="I36" s="25">
        <v>1024.893354</v>
      </c>
      <c r="J36" s="25">
        <v>1050.5262436666601</v>
      </c>
      <c r="K36" s="25">
        <v>966.15913333333356</v>
      </c>
      <c r="L36" s="25">
        <v>951.79202299999974</v>
      </c>
      <c r="M36" s="25">
        <v>944.35122599999977</v>
      </c>
      <c r="N36" s="25">
        <v>917.2780889999998</v>
      </c>
      <c r="O36" s="25">
        <v>890.20495199999982</v>
      </c>
      <c r="P36" s="25">
        <v>863.13181500000007</v>
      </c>
      <c r="Q36" s="25">
        <v>859.47511650000047</v>
      </c>
      <c r="R36" s="25">
        <v>851.8755472500003</v>
      </c>
      <c r="S36" s="26">
        <v>846.90455850000001</v>
      </c>
    </row>
    <row r="37" spans="2:19">
      <c r="E37" s="11">
        <v>0</v>
      </c>
      <c r="F37" s="24">
        <v>1570.85301</v>
      </c>
      <c r="G37" s="25">
        <v>1518.6450649999999</v>
      </c>
      <c r="H37" s="25">
        <v>1348.43712</v>
      </c>
      <c r="I37" s="25">
        <v>1257.2291749999999</v>
      </c>
      <c r="J37" s="25">
        <v>1246.0212300000001</v>
      </c>
      <c r="K37" s="25">
        <v>1112.0777849999999</v>
      </c>
      <c r="L37" s="25">
        <v>1068.1343400000001</v>
      </c>
      <c r="M37" s="25">
        <v>1024.1908950000002</v>
      </c>
      <c r="N37" s="25">
        <v>987.1404269999997</v>
      </c>
      <c r="O37" s="25">
        <v>950.34029999999973</v>
      </c>
      <c r="P37" s="25">
        <v>913.5401730000001</v>
      </c>
      <c r="Q37" s="25">
        <v>907.55826525000055</v>
      </c>
      <c r="R37" s="25">
        <v>880.49492212500047</v>
      </c>
      <c r="S37" s="26">
        <v>862.48586925000097</v>
      </c>
    </row>
    <row r="38" spans="2:19">
      <c r="B38" s="1" t="s">
        <v>43</v>
      </c>
      <c r="C38" s="1">
        <v>10.199999999999999</v>
      </c>
      <c r="E38" s="27" t="s">
        <v>22</v>
      </c>
      <c r="F38" s="28">
        <v>500</v>
      </c>
      <c r="G38" s="29">
        <v>1000</v>
      </c>
      <c r="H38" s="29">
        <v>1500</v>
      </c>
      <c r="I38" s="29">
        <v>2000</v>
      </c>
      <c r="J38" s="29">
        <v>2500</v>
      </c>
      <c r="K38" s="29">
        <v>3000</v>
      </c>
      <c r="L38" s="29">
        <v>3500</v>
      </c>
      <c r="M38" s="29">
        <v>4000</v>
      </c>
      <c r="N38" s="29">
        <v>4500</v>
      </c>
      <c r="O38" s="29">
        <v>5000</v>
      </c>
      <c r="P38" s="29">
        <v>5500</v>
      </c>
      <c r="Q38" s="29">
        <v>6000</v>
      </c>
      <c r="R38" s="29">
        <v>6500</v>
      </c>
      <c r="S38" s="30">
        <v>7000</v>
      </c>
    </row>
    <row r="39" spans="2:19">
      <c r="B39" s="1" t="s">
        <v>44</v>
      </c>
      <c r="C39" s="1">
        <v>6.4</v>
      </c>
    </row>
    <row r="40" spans="2:19">
      <c r="B40" s="1" t="s">
        <v>45</v>
      </c>
      <c r="C40" s="1">
        <v>16.600000000000001</v>
      </c>
    </row>
    <row r="41" spans="2:19" ht="17.45">
      <c r="B41" s="1" t="s">
        <v>46</v>
      </c>
      <c r="C41" s="1">
        <v>0.27432000000000001</v>
      </c>
    </row>
    <row r="42" spans="2:19" ht="16.899999999999999">
      <c r="B42" s="1" t="s">
        <v>47</v>
      </c>
      <c r="C42" s="1">
        <v>0.2286</v>
      </c>
    </row>
    <row r="43" spans="2:19">
      <c r="B43" s="1" t="s">
        <v>48</v>
      </c>
      <c r="C43" s="1">
        <v>1.2491742758400002</v>
      </c>
    </row>
    <row r="44" spans="2:19">
      <c r="B44" s="1" t="s">
        <v>49</v>
      </c>
      <c r="C44" s="1">
        <v>0.86748213600000001</v>
      </c>
    </row>
    <row r="45" spans="2:19">
      <c r="B45" s="1" t="s">
        <v>50</v>
      </c>
      <c r="C45" s="1">
        <v>0.17</v>
      </c>
    </row>
    <row r="46" spans="2:19">
      <c r="B46" s="1" t="s">
        <v>51</v>
      </c>
      <c r="C46" s="1">
        <v>593.80837547172621</v>
      </c>
    </row>
    <row r="47" spans="2:19">
      <c r="B47" s="1" t="s">
        <v>52</v>
      </c>
      <c r="C47" s="1">
        <v>585.34306414257276</v>
      </c>
    </row>
    <row r="48" spans="2:19">
      <c r="B48" s="1" t="s">
        <v>53</v>
      </c>
      <c r="C48" s="1">
        <v>581.23604096253996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18"/>
  <sheetViews>
    <sheetView tabSelected="1" topLeftCell="AA79" zoomScale="90" zoomScaleNormal="90" workbookViewId="0">
      <selection activeCell="AE112" sqref="AE112"/>
    </sheetView>
  </sheetViews>
  <sheetFormatPr defaultColWidth="8.85546875" defaultRowHeight="13.9"/>
  <cols>
    <col min="1" max="1" width="15.5703125" style="31" bestFit="1" customWidth="1"/>
    <col min="2" max="2" width="14.85546875" style="31" bestFit="1" customWidth="1"/>
    <col min="3" max="3" width="8.85546875" style="31"/>
    <col min="4" max="4" width="14.85546875" style="31" bestFit="1" customWidth="1"/>
    <col min="5" max="5" width="14.7109375" style="31" bestFit="1" customWidth="1"/>
    <col min="6" max="6" width="16.140625" style="31" bestFit="1" customWidth="1"/>
    <col min="7" max="7" width="13.28515625" style="31" bestFit="1" customWidth="1"/>
    <col min="8" max="8" width="18" style="31" bestFit="1" customWidth="1"/>
    <col min="9" max="9" width="21.5703125" style="31" bestFit="1" customWidth="1"/>
    <col min="10" max="10" width="5.7109375" style="31" bestFit="1" customWidth="1"/>
    <col min="11" max="18" width="8.85546875" style="31"/>
    <col min="19" max="20" width="11.42578125" style="31" customWidth="1"/>
    <col min="21" max="21" width="8.85546875" style="31"/>
    <col min="22" max="22" width="9.28515625" style="31" customWidth="1"/>
    <col min="23" max="23" width="12.7109375" style="31" bestFit="1" customWidth="1"/>
    <col min="24" max="26" width="8.85546875" style="31"/>
    <col min="27" max="27" width="8.42578125" style="31" customWidth="1"/>
    <col min="28" max="28" width="22.28515625" style="31" hidden="1" customWidth="1"/>
    <col min="29" max="16384" width="8.85546875" style="31"/>
  </cols>
  <sheetData>
    <row r="1" spans="2:29">
      <c r="C1" s="31" t="s">
        <v>54</v>
      </c>
      <c r="D1" s="31" t="s">
        <v>55</v>
      </c>
      <c r="E1" s="31" t="s">
        <v>56</v>
      </c>
      <c r="F1" s="31" t="s">
        <v>57</v>
      </c>
      <c r="G1" s="31" t="s">
        <v>58</v>
      </c>
      <c r="H1" s="31" t="s">
        <v>59</v>
      </c>
      <c r="I1" s="31" t="s">
        <v>60</v>
      </c>
      <c r="J1" s="31" t="s">
        <v>61</v>
      </c>
      <c r="K1" s="31" t="s">
        <v>62</v>
      </c>
      <c r="L1" s="31" t="s">
        <v>63</v>
      </c>
      <c r="M1" s="31" t="s">
        <v>64</v>
      </c>
      <c r="N1" s="31" t="s">
        <v>65</v>
      </c>
      <c r="O1" s="31" t="s">
        <v>66</v>
      </c>
      <c r="P1" s="31" t="s">
        <v>67</v>
      </c>
      <c r="Q1" s="31" t="s">
        <v>68</v>
      </c>
      <c r="R1" s="31" t="s">
        <v>69</v>
      </c>
      <c r="S1" s="31" t="s">
        <v>70</v>
      </c>
      <c r="T1" s="31" t="s">
        <v>71</v>
      </c>
      <c r="U1" s="31" t="s">
        <v>22</v>
      </c>
      <c r="V1" s="31" t="s">
        <v>72</v>
      </c>
      <c r="W1" s="31" t="s">
        <v>73</v>
      </c>
      <c r="X1" s="31" t="s">
        <v>74</v>
      </c>
      <c r="Y1" s="31" t="s">
        <v>75</v>
      </c>
      <c r="Z1" s="31" t="s">
        <v>76</v>
      </c>
      <c r="AA1" s="31" t="s">
        <v>77</v>
      </c>
      <c r="AB1" s="31" t="s">
        <v>78</v>
      </c>
      <c r="AC1" s="31" t="s">
        <v>79</v>
      </c>
    </row>
    <row r="2" spans="2:29">
      <c r="B2" s="31" t="s">
        <v>80</v>
      </c>
      <c r="C2" s="31">
        <v>0</v>
      </c>
      <c r="D2" s="31">
        <v>0</v>
      </c>
      <c r="E2" s="31">
        <f>D2/2.2394</f>
        <v>0</v>
      </c>
      <c r="F2" s="31">
        <f>E2*3.6</f>
        <v>0</v>
      </c>
      <c r="G2" s="31">
        <v>0</v>
      </c>
      <c r="H2" s="31">
        <v>0</v>
      </c>
      <c r="I2" s="31">
        <v>0</v>
      </c>
      <c r="J2" s="31">
        <v>0</v>
      </c>
      <c r="K2" s="31">
        <v>521.71</v>
      </c>
      <c r="L2" s="31">
        <v>0</v>
      </c>
      <c r="M2" s="31">
        <v>0</v>
      </c>
      <c r="N2" s="31">
        <v>0</v>
      </c>
      <c r="O2" s="31">
        <v>0</v>
      </c>
      <c r="P2" s="31">
        <f>L2+M2+N2+O2</f>
        <v>0</v>
      </c>
      <c r="Q2" s="31">
        <f>IF(P2&gt;=0,P2,IF(P2&lt;0,-P2))</f>
        <v>0</v>
      </c>
      <c r="R2" s="31">
        <f>Q2*'Given Data '!C$13</f>
        <v>0</v>
      </c>
      <c r="S2" s="31">
        <v>0</v>
      </c>
      <c r="T2" s="31">
        <f>Q2*G2</f>
        <v>0</v>
      </c>
      <c r="U2" s="31">
        <v>0</v>
      </c>
      <c r="V2" s="31">
        <f>ROUND(S2,0)</f>
        <v>0</v>
      </c>
      <c r="W2" s="31">
        <f>MROUND(U2,500)</f>
        <v>0</v>
      </c>
      <c r="X2" s="31">
        <f>T2/3600</f>
        <v>0</v>
      </c>
      <c r="Y2" s="31">
        <v>0</v>
      </c>
      <c r="Z2" s="31">
        <f>Y2*X2</f>
        <v>0</v>
      </c>
      <c r="AA2" s="31">
        <v>0</v>
      </c>
      <c r="AB2" s="31">
        <v>0</v>
      </c>
      <c r="AC2" s="31">
        <f>(P2*G2)/1000</f>
        <v>0</v>
      </c>
    </row>
    <row r="3" spans="2:29">
      <c r="C3" s="31">
        <f>C2+1</f>
        <v>1</v>
      </c>
      <c r="D3" s="31">
        <v>6</v>
      </c>
      <c r="E3" s="31">
        <f>D3/2.23694</f>
        <v>2.6822355539263456</v>
      </c>
      <c r="F3" s="31">
        <f t="shared" ref="F3:F66" si="0">E3*3.6</f>
        <v>9.6560479941348447</v>
      </c>
      <c r="G3" s="31">
        <f>(E3+E2)/2+G2</f>
        <v>1.3411177769631728</v>
      </c>
      <c r="H3" s="31">
        <f>(E3+E2)/2</f>
        <v>1.3411177769631728</v>
      </c>
      <c r="I3" s="31">
        <f>(H3-E2*1)*2</f>
        <v>2.6822355539263456</v>
      </c>
      <c r="J3" s="31">
        <f>IF(D3&lt;=10,1,IF(AND(D3&gt;10,D3&lt;=20),2,IF(D3&gt;20,3)))</f>
        <v>1</v>
      </c>
      <c r="K3" s="31">
        <f>IF(J3=1,'Given Data '!C$46,IF(J3=2,'Given Data '!C$47,IF(J3=3,'Given Data '!C$48)))</f>
        <v>593.80837547172621</v>
      </c>
      <c r="L3" s="31">
        <f>'Given Data '!C$17*'Given Data '!C$21*8.91</f>
        <v>92.968722</v>
      </c>
      <c r="M3" s="31">
        <v>0</v>
      </c>
      <c r="N3" s="31">
        <f>0.5*'Given Data '!C$19*'Given Data '!C$9*'Given Data '!C$20*Sheet1!E3^2</f>
        <v>3.3822682894849199</v>
      </c>
      <c r="O3" s="31">
        <f>K3*I3</f>
        <v>1592.7339369095089</v>
      </c>
      <c r="P3" s="31">
        <f t="shared" ref="P3:P66" si="1">L3+M3+N3+O3</f>
        <v>1689.0849271989939</v>
      </c>
      <c r="Q3" s="31">
        <f t="shared" ref="Q3:Q66" si="2">IF(P3&gt;=0,P3,IF(P3&lt;0,-P3))</f>
        <v>1689.0849271989939</v>
      </c>
      <c r="R3" s="31">
        <f>Q3*'Given Data '!C$13</f>
        <v>429.02757150854444</v>
      </c>
      <c r="S3" s="31">
        <f>R3/(IF(J3=1,'Given Data '!I$6,IF(J3=2,'Given Data '!I$7,IF(J3=3,'Given Data '!I$8))))</f>
        <v>18.875595238212682</v>
      </c>
      <c r="T3" s="31">
        <f>(Q3*H3)/1000</f>
        <v>2.2652618226671173</v>
      </c>
      <c r="U3" s="31">
        <f>60*T3*1000/(2*PI()*S3)</f>
        <v>1146.0119119686092</v>
      </c>
      <c r="V3" s="31">
        <f t="shared" ref="V3:V66" si="3">ROUND(S3,0)</f>
        <v>19</v>
      </c>
      <c r="W3" s="31">
        <f t="shared" ref="W3:W66" si="4">MROUND(U3,500)</f>
        <v>1000</v>
      </c>
      <c r="X3" s="31">
        <f t="shared" ref="X3:X66" si="5">T3/3600</f>
        <v>6.2923939518531034E-4</v>
      </c>
      <c r="Y3" s="31">
        <f>INDEX('Given Data '!F$15:S$37,MATCH(Sheet1!V3,'Given Data '!E$15:E$37),MATCH(Sheet1!W3,'Given Data '!F$38:S$38))</f>
        <v>1518.6450649999999</v>
      </c>
      <c r="Z3" s="31">
        <f t="shared" ref="Z3:Z66" si="6">Y3*X3</f>
        <v>0.95559130220175625</v>
      </c>
      <c r="AA3" s="31">
        <f>AA2+Z3</f>
        <v>0.95559130220175625</v>
      </c>
      <c r="AB3" s="31">
        <f>AVERAGE(T$2:T$218)</f>
        <v>3.4833445274383004</v>
      </c>
      <c r="AC3" s="31">
        <f t="shared" ref="AC3:AC66" si="7">(P3*G3)/1000</f>
        <v>2.2652618226671173</v>
      </c>
    </row>
    <row r="4" spans="2:29">
      <c r="C4" s="31">
        <f t="shared" ref="C4:C67" si="8">C3+1</f>
        <v>2</v>
      </c>
      <c r="D4" s="31">
        <v>7</v>
      </c>
      <c r="E4" s="31">
        <f t="shared" ref="E4:E67" si="9">D4/2.23694</f>
        <v>3.1292748129140699</v>
      </c>
      <c r="F4" s="31">
        <f t="shared" si="0"/>
        <v>11.265389326490652</v>
      </c>
      <c r="G4" s="31">
        <f t="shared" ref="G4:G67" si="10">(E4+E3)/2+G3</f>
        <v>4.2468729603833806</v>
      </c>
      <c r="H4" s="31">
        <f t="shared" ref="H4:H67" si="11">(E4+E3)/2</f>
        <v>2.905755183420208</v>
      </c>
      <c r="I4" s="31">
        <f t="shared" ref="I4:I67" si="12">(H4-E3*1)*2</f>
        <v>0.44703925898772479</v>
      </c>
      <c r="J4" s="31">
        <f t="shared" ref="J4:J67" si="13">IF(D4&lt;=10,1,IF(AND(D4&gt;10,D4&lt;=20),2,IF(D4&gt;20,3)))</f>
        <v>1</v>
      </c>
      <c r="K4" s="31">
        <f>IF(J4=1,'Given Data '!C$46,IF(J4=2,'Given Data '!C$47,IF(J4=3,'Given Data '!C$48)))</f>
        <v>593.80837547172621</v>
      </c>
      <c r="L4" s="31">
        <f>'Given Data '!C$17*'Given Data '!C$21*8.91</f>
        <v>92.968722</v>
      </c>
      <c r="M4" s="31">
        <v>0</v>
      </c>
      <c r="N4" s="31">
        <f>0.5*'Given Data '!C$19*'Given Data '!C$9*'Given Data '!C$20*Sheet1!E4^2</f>
        <v>4.6036429495766962</v>
      </c>
      <c r="O4" s="31">
        <f t="shared" ref="O4:O67" si="14">K4*I4</f>
        <v>265.45565615158512</v>
      </c>
      <c r="P4" s="31">
        <f t="shared" si="1"/>
        <v>363.02802110116181</v>
      </c>
      <c r="Q4" s="31">
        <f t="shared" si="2"/>
        <v>363.02802110116181</v>
      </c>
      <c r="R4" s="31">
        <f>Q4*'Given Data '!C$13</f>
        <v>92.209117359695099</v>
      </c>
      <c r="S4" s="31">
        <f>R4/(IF(J4=1,'Given Data '!I$6,IF(J4=2,'Given Data '!I$7,IF(J4=3,'Given Data '!I$8))))</f>
        <v>4.0568534335322823</v>
      </c>
      <c r="T4" s="31">
        <f t="shared" ref="T4:T67" si="15">(Q4*H4)/1000</f>
        <v>1.0548705540414818</v>
      </c>
      <c r="U4" s="31">
        <f t="shared" ref="U4:U67" si="16">60*T4*1000/(2*PI()*S4)</f>
        <v>2483.0258092653203</v>
      </c>
      <c r="V4" s="31">
        <f t="shared" si="3"/>
        <v>4</v>
      </c>
      <c r="W4" s="31">
        <f t="shared" si="4"/>
        <v>2500</v>
      </c>
      <c r="X4" s="31">
        <f t="shared" si="5"/>
        <v>2.9301959834485602E-4</v>
      </c>
      <c r="Y4" s="31">
        <f>INDEX('Given Data '!F$15:S$37,MATCH(Sheet1!V4,'Given Data '!E$15:E$37,0),MATCH(Sheet1!W4,'Given Data '!F$38:S$38,0))</f>
        <v>776.62339300000019</v>
      </c>
      <c r="Z4" s="31">
        <f t="shared" si="6"/>
        <v>0.22756587468207934</v>
      </c>
      <c r="AA4" s="31">
        <f t="shared" ref="AA4:AA67" si="17">AA3+Z4</f>
        <v>1.1831571768838356</v>
      </c>
      <c r="AB4" s="31">
        <f t="shared" ref="AB4:AB67" si="18">AVERAGE(T$2:T$218)</f>
        <v>3.4833445274383004</v>
      </c>
      <c r="AC4" s="31">
        <f t="shared" si="7"/>
        <v>1.5417338866760115</v>
      </c>
    </row>
    <row r="5" spans="2:29">
      <c r="C5" s="31">
        <f t="shared" si="8"/>
        <v>3</v>
      </c>
      <c r="D5" s="31">
        <v>8.5</v>
      </c>
      <c r="E5" s="31">
        <f t="shared" si="9"/>
        <v>3.7998337013956562</v>
      </c>
      <c r="F5" s="31">
        <f t="shared" si="0"/>
        <v>13.679401325024363</v>
      </c>
      <c r="G5" s="31">
        <f t="shared" si="10"/>
        <v>7.7114272175382439</v>
      </c>
      <c r="H5" s="31">
        <f t="shared" si="11"/>
        <v>3.4645542571548633</v>
      </c>
      <c r="I5" s="31">
        <f t="shared" si="12"/>
        <v>0.67055888848158673</v>
      </c>
      <c r="J5" s="31">
        <f t="shared" si="13"/>
        <v>1</v>
      </c>
      <c r="K5" s="31">
        <f>IF(J5=1,'Given Data '!C$46,IF(J5=2,'Given Data '!C$47,IF(J5=3,'Given Data '!C$48)))</f>
        <v>593.80837547172621</v>
      </c>
      <c r="L5" s="31">
        <f>'Given Data '!C$17*'Given Data '!C$21*8.91</f>
        <v>92.968722</v>
      </c>
      <c r="M5" s="31">
        <v>0</v>
      </c>
      <c r="N5" s="31">
        <f>0.5*'Given Data '!C$19*'Given Data '!C$9*'Given Data '!C$20*Sheet1!E5^2</f>
        <v>6.7880245532023729</v>
      </c>
      <c r="O5" s="31">
        <f t="shared" si="14"/>
        <v>398.18348422737745</v>
      </c>
      <c r="P5" s="31">
        <f t="shared" si="1"/>
        <v>497.94023078057984</v>
      </c>
      <c r="Q5" s="31">
        <f t="shared" si="2"/>
        <v>497.94023078057984</v>
      </c>
      <c r="R5" s="31">
        <f>Q5*'Given Data '!C$13</f>
        <v>126.47681861826729</v>
      </c>
      <c r="S5" s="31">
        <f>R5/(IF(J5=1,'Given Data '!I$6,IF(J5=2,'Given Data '!I$7,IF(J5=3,'Given Data '!I$8))))</f>
        <v>5.5645030617984643</v>
      </c>
      <c r="T5" s="31">
        <f t="shared" si="15"/>
        <v>1.7251409463595331</v>
      </c>
      <c r="U5" s="31">
        <f t="shared" si="16"/>
        <v>2960.5307725855737</v>
      </c>
      <c r="V5" s="31">
        <f t="shared" si="3"/>
        <v>6</v>
      </c>
      <c r="W5" s="31">
        <f t="shared" si="4"/>
        <v>3000</v>
      </c>
      <c r="X5" s="31">
        <f t="shared" si="5"/>
        <v>4.7920581843320366E-4</v>
      </c>
      <c r="Y5" s="31">
        <f>INDEX('Given Data '!F$15:S$37,MATCH(Sheet1!V5,'Given Data '!E$15:E$37,0),MATCH(Sheet1!W5,'Given Data '!F$38:S$38,0))</f>
        <v>635.8471195781251</v>
      </c>
      <c r="Z5" s="31">
        <f t="shared" si="6"/>
        <v>0.30470163933583055</v>
      </c>
      <c r="AA5" s="31">
        <f t="shared" si="17"/>
        <v>1.4878588162196662</v>
      </c>
      <c r="AB5" s="31">
        <f t="shared" si="18"/>
        <v>3.4833445274383004</v>
      </c>
      <c r="AC5" s="31">
        <f t="shared" si="7"/>
        <v>3.8398298483486379</v>
      </c>
    </row>
    <row r="6" spans="2:29">
      <c r="C6" s="31">
        <f t="shared" si="8"/>
        <v>4</v>
      </c>
      <c r="D6" s="31">
        <v>10</v>
      </c>
      <c r="E6" s="31">
        <f t="shared" si="9"/>
        <v>4.4703925898772425</v>
      </c>
      <c r="F6" s="31">
        <f t="shared" si="0"/>
        <v>16.093413323558075</v>
      </c>
      <c r="G6" s="31">
        <f t="shared" si="10"/>
        <v>11.846540363174693</v>
      </c>
      <c r="H6" s="31">
        <f t="shared" si="11"/>
        <v>4.1351131456364492</v>
      </c>
      <c r="I6" s="31">
        <f t="shared" si="12"/>
        <v>0.67055888848158585</v>
      </c>
      <c r="J6" s="31">
        <f t="shared" si="13"/>
        <v>1</v>
      </c>
      <c r="K6" s="31">
        <f>IF(J6=1,'Given Data '!C$46,IF(J6=2,'Given Data '!C$47,IF(J6=3,'Given Data '!C$48)))</f>
        <v>593.80837547172621</v>
      </c>
      <c r="L6" s="31">
        <f>'Given Data '!C$17*'Given Data '!C$21*8.91</f>
        <v>92.968722</v>
      </c>
      <c r="M6" s="31">
        <v>0</v>
      </c>
      <c r="N6" s="31">
        <f>0.5*'Given Data '!C$19*'Given Data '!C$9*'Given Data '!C$20*Sheet1!E6^2</f>
        <v>9.3951896930136645</v>
      </c>
      <c r="O6" s="31">
        <f t="shared" si="14"/>
        <v>398.18348422737694</v>
      </c>
      <c r="P6" s="31">
        <f t="shared" si="1"/>
        <v>500.54739592039061</v>
      </c>
      <c r="Q6" s="31">
        <f t="shared" si="2"/>
        <v>500.54739592039061</v>
      </c>
      <c r="R6" s="31">
        <f>Q6*'Given Data '!C$13</f>
        <v>127.13903856377922</v>
      </c>
      <c r="S6" s="31">
        <f>R6/(IF(J6=1,'Given Data '!I$6,IF(J6=2,'Given Data '!I$7,IF(J6=3,'Given Data '!I$8))))</f>
        <v>5.5936382420998214</v>
      </c>
      <c r="T6" s="31">
        <f t="shared" si="15"/>
        <v>2.0698201168844994</v>
      </c>
      <c r="U6" s="31">
        <f t="shared" si="16"/>
        <v>3533.5367285698771</v>
      </c>
      <c r="V6" s="31">
        <f t="shared" si="3"/>
        <v>6</v>
      </c>
      <c r="W6" s="31">
        <f t="shared" si="4"/>
        <v>3500</v>
      </c>
      <c r="X6" s="31">
        <f t="shared" si="5"/>
        <v>5.7495003246791656E-4</v>
      </c>
      <c r="Y6" s="31">
        <f>INDEX('Given Data '!F$15:S$37,MATCH(Sheet1!V6,'Given Data '!E$15:E$37,0),MATCH(Sheet1!W6,'Given Data '!F$38:S$38,0))</f>
        <v>647.21126924999999</v>
      </c>
      <c r="Z6" s="31">
        <f t="shared" si="6"/>
        <v>0.37211414026888895</v>
      </c>
      <c r="AA6" s="31">
        <f t="shared" si="17"/>
        <v>1.8599729564885552</v>
      </c>
      <c r="AB6" s="31">
        <f t="shared" si="18"/>
        <v>3.4833445274383004</v>
      </c>
      <c r="AC6" s="31">
        <f t="shared" si="7"/>
        <v>5.9297549294528906</v>
      </c>
    </row>
    <row r="7" spans="2:29">
      <c r="C7" s="31">
        <f t="shared" si="8"/>
        <v>5</v>
      </c>
      <c r="D7" s="31">
        <v>10.199999999999999</v>
      </c>
      <c r="E7" s="31">
        <f t="shared" si="9"/>
        <v>4.5598004416747875</v>
      </c>
      <c r="F7" s="31">
        <f t="shared" si="0"/>
        <v>16.415281590029235</v>
      </c>
      <c r="G7" s="31">
        <f t="shared" si="10"/>
        <v>16.361636878950709</v>
      </c>
      <c r="H7" s="31">
        <f t="shared" si="11"/>
        <v>4.5150965157760155</v>
      </c>
      <c r="I7" s="31">
        <f t="shared" si="12"/>
        <v>8.9407851797545845E-2</v>
      </c>
      <c r="J7" s="31">
        <f t="shared" si="13"/>
        <v>2</v>
      </c>
      <c r="K7" s="31">
        <f>IF(J7=1,'Given Data '!C$46,IF(J7=2,'Given Data '!C$47,IF(J7=3,'Given Data '!C$48)))</f>
        <v>585.34306414257276</v>
      </c>
      <c r="L7" s="31">
        <f>'Given Data '!C$17*'Given Data '!C$21*8.91</f>
        <v>92.968722</v>
      </c>
      <c r="M7" s="31">
        <v>0</v>
      </c>
      <c r="N7" s="31">
        <f>0.5*'Given Data '!C$19*'Given Data '!C$9*'Given Data '!C$20*Sheet1!E7^2</f>
        <v>9.7747553566114185</v>
      </c>
      <c r="O7" s="31">
        <f t="shared" si="14"/>
        <v>52.334265929580518</v>
      </c>
      <c r="P7" s="31">
        <f t="shared" si="1"/>
        <v>155.07774328619195</v>
      </c>
      <c r="Q7" s="31">
        <f t="shared" si="2"/>
        <v>155.07774328619195</v>
      </c>
      <c r="R7" s="31">
        <f>Q7*'Given Data '!C$13</f>
        <v>39.389746794692755</v>
      </c>
      <c r="S7" s="31">
        <f>R7/(IF(J7=1,'Given Data '!I$6,IF(J7=2,'Given Data '!I$7,IF(J7=3,'Given Data '!I$8))))</f>
        <v>2.3631822492030623</v>
      </c>
      <c r="T7" s="31">
        <f t="shared" si="15"/>
        <v>0.70019097838589262</v>
      </c>
      <c r="U7" s="31">
        <f t="shared" si="16"/>
        <v>2829.3760759936108</v>
      </c>
      <c r="V7" s="31">
        <f t="shared" si="3"/>
        <v>2</v>
      </c>
      <c r="W7" s="31">
        <f t="shared" si="4"/>
        <v>3000</v>
      </c>
      <c r="X7" s="31">
        <f t="shared" si="5"/>
        <v>1.9449749399608128E-4</v>
      </c>
      <c r="Y7" s="31">
        <f>INDEX('Given Data '!F$15:S$37,MATCH(Sheet1!V7,'Given Data '!E$15:E$37,0),MATCH(Sheet1!W7,'Given Data '!F$38:S$38,0))</f>
        <v>855.21836400000018</v>
      </c>
      <c r="Z7" s="31">
        <f t="shared" si="6"/>
        <v>0.16633782861742849</v>
      </c>
      <c r="AA7" s="31">
        <f t="shared" si="17"/>
        <v>2.0263107851059838</v>
      </c>
      <c r="AB7" s="31">
        <f t="shared" si="18"/>
        <v>3.4833445274383004</v>
      </c>
      <c r="AC7" s="31">
        <f t="shared" si="7"/>
        <v>2.5373257236558087</v>
      </c>
    </row>
    <row r="8" spans="2:29">
      <c r="C8" s="31">
        <f t="shared" si="8"/>
        <v>6</v>
      </c>
      <c r="D8" s="31">
        <v>12</v>
      </c>
      <c r="E8" s="31">
        <f t="shared" si="9"/>
        <v>5.3644711078526912</v>
      </c>
      <c r="F8" s="31">
        <f t="shared" si="0"/>
        <v>19.312095988269689</v>
      </c>
      <c r="G8" s="31">
        <f t="shared" si="10"/>
        <v>21.32377265371445</v>
      </c>
      <c r="H8" s="31">
        <f t="shared" si="11"/>
        <v>4.9621357747637393</v>
      </c>
      <c r="I8" s="31">
        <f t="shared" si="12"/>
        <v>0.80467066617790373</v>
      </c>
      <c r="J8" s="31">
        <f t="shared" si="13"/>
        <v>2</v>
      </c>
      <c r="K8" s="31">
        <f>IF(J8=1,'Given Data '!C$46,IF(J8=2,'Given Data '!C$47,IF(J8=3,'Given Data '!C$48)))</f>
        <v>585.34306414257276</v>
      </c>
      <c r="L8" s="31">
        <f>'Given Data '!C$17*'Given Data '!C$21*8.91</f>
        <v>92.968722</v>
      </c>
      <c r="M8" s="31">
        <v>0</v>
      </c>
      <c r="N8" s="31">
        <f>0.5*'Given Data '!C$19*'Given Data '!C$9*'Given Data '!C$20*Sheet1!E8^2</f>
        <v>13.529073157939679</v>
      </c>
      <c r="O8" s="31">
        <f t="shared" si="14"/>
        <v>471.00839336621948</v>
      </c>
      <c r="P8" s="31">
        <f t="shared" si="1"/>
        <v>577.50618852415914</v>
      </c>
      <c r="Q8" s="31">
        <f t="shared" si="2"/>
        <v>577.50618852415914</v>
      </c>
      <c r="R8" s="31">
        <f>Q8*'Given Data '!C$13</f>
        <v>146.68657188513643</v>
      </c>
      <c r="S8" s="31">
        <f>R8/(IF(J8=1,'Given Data '!I$6,IF(J8=2,'Given Data '!I$7,IF(J8=3,'Given Data '!I$8))))</f>
        <v>8.8004399896805001</v>
      </c>
      <c r="T8" s="31">
        <f t="shared" si="15"/>
        <v>2.8656641182231826</v>
      </c>
      <c r="U8" s="31">
        <f t="shared" si="16"/>
        <v>3109.512321141493</v>
      </c>
      <c r="V8" s="31">
        <f t="shared" si="3"/>
        <v>9</v>
      </c>
      <c r="W8" s="31">
        <f t="shared" si="4"/>
        <v>3000</v>
      </c>
      <c r="X8" s="31">
        <f t="shared" si="5"/>
        <v>7.9601781061755072E-4</v>
      </c>
      <c r="Y8" s="31">
        <f>INDEX('Given Data '!F$15:S$37,MATCH(Sheet1!V8,'Given Data '!E$15:E$37,0),MATCH(Sheet1!W8,'Given Data '!F$38:S$38,0))</f>
        <v>590.16809840625012</v>
      </c>
      <c r="Z8" s="31">
        <f t="shared" si="6"/>
        <v>0.46978431758966643</v>
      </c>
      <c r="AA8" s="31">
        <f t="shared" si="17"/>
        <v>2.4960951026956502</v>
      </c>
      <c r="AB8" s="31">
        <f t="shared" si="18"/>
        <v>3.4833445274383004</v>
      </c>
      <c r="AC8" s="31">
        <f t="shared" si="7"/>
        <v>12.314610670202326</v>
      </c>
    </row>
    <row r="9" spans="2:29">
      <c r="C9" s="31">
        <f t="shared" si="8"/>
        <v>7</v>
      </c>
      <c r="D9" s="31">
        <v>14</v>
      </c>
      <c r="E9" s="31">
        <f t="shared" si="9"/>
        <v>6.2585496258281399</v>
      </c>
      <c r="F9" s="31">
        <f t="shared" si="0"/>
        <v>22.530778652981304</v>
      </c>
      <c r="G9" s="31">
        <f t="shared" si="10"/>
        <v>27.135283020554866</v>
      </c>
      <c r="H9" s="31">
        <f t="shared" si="11"/>
        <v>5.811510366840416</v>
      </c>
      <c r="I9" s="31">
        <f t="shared" si="12"/>
        <v>0.89407851797544957</v>
      </c>
      <c r="J9" s="31">
        <f t="shared" si="13"/>
        <v>2</v>
      </c>
      <c r="K9" s="31">
        <f>IF(J9=1,'Given Data '!C$46,IF(J9=2,'Given Data '!C$47,IF(J9=3,'Given Data '!C$48)))</f>
        <v>585.34306414257276</v>
      </c>
      <c r="L9" s="31">
        <f>'Given Data '!C$17*'Given Data '!C$21*8.91</f>
        <v>92.968722</v>
      </c>
      <c r="M9" s="31">
        <v>0</v>
      </c>
      <c r="N9" s="31">
        <f>0.5*'Given Data '!C$19*'Given Data '!C$9*'Given Data '!C$20*Sheet1!E9^2</f>
        <v>18.414571798306785</v>
      </c>
      <c r="O9" s="31">
        <f t="shared" si="14"/>
        <v>523.34265929579999</v>
      </c>
      <c r="P9" s="31">
        <f t="shared" si="1"/>
        <v>634.72595309410679</v>
      </c>
      <c r="Q9" s="31">
        <f t="shared" si="2"/>
        <v>634.72595309410679</v>
      </c>
      <c r="R9" s="31">
        <f>Q9*'Given Data '!C$13</f>
        <v>161.22039208590311</v>
      </c>
      <c r="S9" s="31">
        <f>R9/(IF(J9=1,'Given Data '!I$6,IF(J9=2,'Given Data '!I$7,IF(J9=3,'Given Data '!I$8))))</f>
        <v>9.6723944627716634</v>
      </c>
      <c r="T9" s="31">
        <f t="shared" si="15"/>
        <v>3.6887164565090651</v>
      </c>
      <c r="U9" s="31">
        <f t="shared" si="16"/>
        <v>3641.77118692247</v>
      </c>
      <c r="V9" s="31">
        <f t="shared" si="3"/>
        <v>10</v>
      </c>
      <c r="W9" s="31">
        <f t="shared" si="4"/>
        <v>3500</v>
      </c>
      <c r="X9" s="31">
        <f t="shared" si="5"/>
        <v>1.024643460141407E-3</v>
      </c>
      <c r="Y9" s="31">
        <f>INDEX('Given Data '!F$15:S$37,MATCH(Sheet1!V9,'Given Data '!E$15:E$37,0),MATCH(Sheet1!W9,'Given Data '!F$38:S$38,0))</f>
        <v>521.56827450000003</v>
      </c>
      <c r="Z9" s="31">
        <f t="shared" si="6"/>
        <v>0.53442152148366318</v>
      </c>
      <c r="AA9" s="31">
        <f t="shared" si="17"/>
        <v>3.0305166241793131</v>
      </c>
      <c r="AB9" s="31">
        <f t="shared" si="18"/>
        <v>3.4833445274383004</v>
      </c>
      <c r="AC9" s="31">
        <f t="shared" si="7"/>
        <v>17.223468377700019</v>
      </c>
    </row>
    <row r="10" spans="2:29">
      <c r="C10" s="31">
        <f t="shared" si="8"/>
        <v>8</v>
      </c>
      <c r="D10" s="31">
        <v>15</v>
      </c>
      <c r="E10" s="31">
        <f t="shared" si="9"/>
        <v>6.7055888848158638</v>
      </c>
      <c r="F10" s="31">
        <f t="shared" si="0"/>
        <v>24.140119985337112</v>
      </c>
      <c r="G10" s="31">
        <f t="shared" si="10"/>
        <v>33.617352275876868</v>
      </c>
      <c r="H10" s="31">
        <f t="shared" si="11"/>
        <v>6.4820692553220018</v>
      </c>
      <c r="I10" s="31">
        <f t="shared" si="12"/>
        <v>0.4470392589877239</v>
      </c>
      <c r="J10" s="31">
        <f t="shared" si="13"/>
        <v>2</v>
      </c>
      <c r="K10" s="31">
        <f>IF(J10=1,'Given Data '!C$46,IF(J10=2,'Given Data '!C$47,IF(J10=3,'Given Data '!C$48)))</f>
        <v>585.34306414257276</v>
      </c>
      <c r="L10" s="31">
        <f>'Given Data '!C$17*'Given Data '!C$21*8.91</f>
        <v>92.968722</v>
      </c>
      <c r="M10" s="31">
        <v>0</v>
      </c>
      <c r="N10" s="31">
        <f>0.5*'Given Data '!C$19*'Given Data '!C$9*'Given Data '!C$20*Sheet1!E10^2</f>
        <v>21.139176809280745</v>
      </c>
      <c r="O10" s="31">
        <f t="shared" si="14"/>
        <v>261.67132964789948</v>
      </c>
      <c r="P10" s="31">
        <f t="shared" si="1"/>
        <v>375.77922845718024</v>
      </c>
      <c r="Q10" s="31">
        <f t="shared" si="2"/>
        <v>375.77922845718024</v>
      </c>
      <c r="R10" s="31">
        <f>Q10*'Given Data '!C$13</f>
        <v>95.447924028123779</v>
      </c>
      <c r="S10" s="31">
        <f>R10/(IF(J10=1,'Given Data '!I$6,IF(J10=2,'Given Data '!I$7,IF(J10=3,'Given Data '!I$8))))</f>
        <v>5.7263846087209656</v>
      </c>
      <c r="T10" s="31">
        <f t="shared" si="15"/>
        <v>2.4358269835709105</v>
      </c>
      <c r="U10" s="31">
        <f t="shared" si="16"/>
        <v>4061.9755546442916</v>
      </c>
      <c r="V10" s="31">
        <f t="shared" si="3"/>
        <v>6</v>
      </c>
      <c r="W10" s="31">
        <f t="shared" si="4"/>
        <v>4000</v>
      </c>
      <c r="X10" s="31">
        <f t="shared" si="5"/>
        <v>6.7661860654747515E-4</v>
      </c>
      <c r="Y10" s="31">
        <f>INDEX('Given Data '!F$15:S$37,MATCH(Sheet1!V10,'Given Data '!E$15:E$37,0),MATCH(Sheet1!W10,'Given Data '!F$38:S$38,0))</f>
        <v>603.98588250000012</v>
      </c>
      <c r="Z10" s="31">
        <f t="shared" si="6"/>
        <v>0.40866808619149714</v>
      </c>
      <c r="AA10" s="31">
        <f t="shared" si="17"/>
        <v>3.4391847103708102</v>
      </c>
      <c r="AB10" s="31">
        <f t="shared" si="18"/>
        <v>3.4833445274383004</v>
      </c>
      <c r="AC10" s="31">
        <f t="shared" si="7"/>
        <v>12.632702701002241</v>
      </c>
    </row>
    <row r="11" spans="2:29">
      <c r="C11" s="31">
        <f t="shared" si="8"/>
        <v>9</v>
      </c>
      <c r="D11" s="31">
        <v>16.5</v>
      </c>
      <c r="E11" s="31">
        <f t="shared" si="9"/>
        <v>7.3761477732974505</v>
      </c>
      <c r="F11" s="31">
        <f t="shared" si="0"/>
        <v>26.554131983870821</v>
      </c>
      <c r="G11" s="31">
        <f t="shared" si="10"/>
        <v>40.658220604933526</v>
      </c>
      <c r="H11" s="31">
        <f t="shared" si="11"/>
        <v>7.0408683290566572</v>
      </c>
      <c r="I11" s="31">
        <f t="shared" si="12"/>
        <v>0.67055888848158673</v>
      </c>
      <c r="J11" s="31">
        <f t="shared" si="13"/>
        <v>2</v>
      </c>
      <c r="K11" s="31">
        <f>IF(J11=1,'Given Data '!C$46,IF(J11=2,'Given Data '!C$47,IF(J11=3,'Given Data '!C$48)))</f>
        <v>585.34306414257276</v>
      </c>
      <c r="L11" s="31">
        <f>'Given Data '!C$17*'Given Data '!C$21*8.91</f>
        <v>92.968722</v>
      </c>
      <c r="M11" s="31">
        <v>0</v>
      </c>
      <c r="N11" s="31">
        <f>0.5*'Given Data '!C$19*'Given Data '!C$9*'Given Data '!C$20*Sheet1!E11^2</f>
        <v>25.578403939229705</v>
      </c>
      <c r="O11" s="31">
        <f t="shared" si="14"/>
        <v>392.50699447184974</v>
      </c>
      <c r="P11" s="31">
        <f t="shared" si="1"/>
        <v>511.05412041107945</v>
      </c>
      <c r="Q11" s="31">
        <f t="shared" si="2"/>
        <v>511.05412041107945</v>
      </c>
      <c r="R11" s="31">
        <f>Q11*'Given Data '!C$13</f>
        <v>129.80774658441419</v>
      </c>
      <c r="S11" s="31">
        <f>R11/(IF(J11=1,'Given Data '!I$6,IF(J11=2,'Given Data '!I$7,IF(J11=3,'Given Data '!I$8))))</f>
        <v>7.7877972695846021</v>
      </c>
      <c r="T11" s="31">
        <f t="shared" si="15"/>
        <v>3.5982647708362765</v>
      </c>
      <c r="U11" s="31">
        <f t="shared" si="16"/>
        <v>4412.1458610791451</v>
      </c>
      <c r="V11" s="31">
        <f t="shared" si="3"/>
        <v>8</v>
      </c>
      <c r="W11" s="31">
        <f t="shared" si="4"/>
        <v>4500</v>
      </c>
      <c r="X11" s="31">
        <f t="shared" si="5"/>
        <v>9.9951799189896564E-4</v>
      </c>
      <c r="Y11" s="31">
        <f>INDEX('Given Data '!F$15:S$37,MATCH(Sheet1!V11,'Given Data '!E$15:E$37,0),MATCH(Sheet1!W11,'Given Data '!F$38:S$38,0))</f>
        <v>489.46439267578143</v>
      </c>
      <c r="Z11" s="31">
        <f t="shared" si="6"/>
        <v>0.48922846687334381</v>
      </c>
      <c r="AA11" s="31">
        <f t="shared" si="17"/>
        <v>3.928413177244154</v>
      </c>
      <c r="AB11" s="31">
        <f t="shared" si="18"/>
        <v>3.4833445274383004</v>
      </c>
      <c r="AC11" s="31">
        <f t="shared" si="7"/>
        <v>20.77855116873393</v>
      </c>
    </row>
    <row r="12" spans="2:29">
      <c r="C12" s="31">
        <f t="shared" si="8"/>
        <v>10</v>
      </c>
      <c r="D12" s="31">
        <v>18</v>
      </c>
      <c r="E12" s="31">
        <f t="shared" si="9"/>
        <v>8.0467066617790373</v>
      </c>
      <c r="F12" s="31">
        <f t="shared" si="0"/>
        <v>28.968143982404534</v>
      </c>
      <c r="G12" s="31">
        <f t="shared" si="10"/>
        <v>48.369647822471769</v>
      </c>
      <c r="H12" s="31">
        <f t="shared" si="11"/>
        <v>7.7114272175382439</v>
      </c>
      <c r="I12" s="31">
        <f t="shared" si="12"/>
        <v>0.67055888848158673</v>
      </c>
      <c r="J12" s="31">
        <f t="shared" si="13"/>
        <v>2</v>
      </c>
      <c r="K12" s="31">
        <f>IF(J12=1,'Given Data '!C$46,IF(J12=2,'Given Data '!C$47,IF(J12=3,'Given Data '!C$48)))</f>
        <v>585.34306414257276</v>
      </c>
      <c r="L12" s="31">
        <f>'Given Data '!C$17*'Given Data '!C$21*8.91</f>
        <v>92.968722</v>
      </c>
      <c r="M12" s="31">
        <v>0</v>
      </c>
      <c r="N12" s="31">
        <f>0.5*'Given Data '!C$19*'Given Data '!C$9*'Given Data '!C$20*Sheet1!E12^2</f>
        <v>30.440414605364278</v>
      </c>
      <c r="O12" s="31">
        <f t="shared" si="14"/>
        <v>392.50699447184974</v>
      </c>
      <c r="P12" s="31">
        <f t="shared" si="1"/>
        <v>515.916131077214</v>
      </c>
      <c r="Q12" s="31">
        <f t="shared" si="2"/>
        <v>515.916131077214</v>
      </c>
      <c r="R12" s="31">
        <f>Q12*'Given Data '!C$13</f>
        <v>131.04269729361235</v>
      </c>
      <c r="S12" s="31">
        <f>R12/(IF(J12=1,'Given Data '!I$6,IF(J12=2,'Given Data '!I$7,IF(J12=3,'Given Data '!I$8))))</f>
        <v>7.8618879615057553</v>
      </c>
      <c r="T12" s="31">
        <f t="shared" si="15"/>
        <v>3.9784496951558563</v>
      </c>
      <c r="U12" s="31">
        <f t="shared" si="16"/>
        <v>4832.3502288009686</v>
      </c>
      <c r="V12" s="31">
        <f t="shared" si="3"/>
        <v>8</v>
      </c>
      <c r="W12" s="31">
        <f t="shared" si="4"/>
        <v>5000</v>
      </c>
      <c r="X12" s="31">
        <f t="shared" si="5"/>
        <v>1.1051249153210712E-3</v>
      </c>
      <c r="Y12" s="31">
        <f>INDEX('Given Data '!F$15:S$37,MATCH(Sheet1!V12,'Given Data '!E$15:E$37,0),MATCH(Sheet1!W12,'Given Data '!F$38:S$38,0))</f>
        <v>416.52538200000015</v>
      </c>
      <c r="Z12" s="31">
        <f t="shared" si="6"/>
        <v>0.46031257751182697</v>
      </c>
      <c r="AA12" s="31">
        <f t="shared" si="17"/>
        <v>4.3887257547559813</v>
      </c>
      <c r="AB12" s="31">
        <f t="shared" si="18"/>
        <v>3.4833445274383004</v>
      </c>
      <c r="AC12" s="31">
        <f t="shared" si="7"/>
        <v>24.954681566137022</v>
      </c>
    </row>
    <row r="13" spans="2:29">
      <c r="C13" s="31">
        <f t="shared" si="8"/>
        <v>11</v>
      </c>
      <c r="D13" s="31">
        <v>20</v>
      </c>
      <c r="E13" s="31">
        <f t="shared" si="9"/>
        <v>8.9407851797544851</v>
      </c>
      <c r="F13" s="31">
        <f t="shared" si="0"/>
        <v>32.186826647116149</v>
      </c>
      <c r="G13" s="31">
        <f t="shared" si="10"/>
        <v>56.863393743238532</v>
      </c>
      <c r="H13" s="31">
        <f t="shared" si="11"/>
        <v>8.4937459207667612</v>
      </c>
      <c r="I13" s="31">
        <f t="shared" si="12"/>
        <v>0.8940785179754478</v>
      </c>
      <c r="J13" s="31">
        <f t="shared" si="13"/>
        <v>2</v>
      </c>
      <c r="K13" s="31">
        <f>IF(J13=1,'Given Data '!C$46,IF(J13=2,'Given Data '!C$47,IF(J13=3,'Given Data '!C$48)))</f>
        <v>585.34306414257276</v>
      </c>
      <c r="L13" s="31">
        <f>'Given Data '!C$17*'Given Data '!C$21*8.91</f>
        <v>92.968722</v>
      </c>
      <c r="M13" s="31">
        <v>0</v>
      </c>
      <c r="N13" s="31">
        <f>0.5*'Given Data '!C$19*'Given Data '!C$9*'Given Data '!C$20*Sheet1!E13^2</f>
        <v>37.580758772054658</v>
      </c>
      <c r="O13" s="31">
        <f t="shared" si="14"/>
        <v>523.34265929579897</v>
      </c>
      <c r="P13" s="31">
        <f t="shared" si="1"/>
        <v>653.89214006785369</v>
      </c>
      <c r="Q13" s="31">
        <f t="shared" si="2"/>
        <v>653.89214006785369</v>
      </c>
      <c r="R13" s="31">
        <f>Q13*'Given Data '!C$13</f>
        <v>166.08860357723484</v>
      </c>
      <c r="S13" s="31">
        <f>R13/(IF(J13=1,'Given Data '!I$6,IF(J13=2,'Given Data '!I$7,IF(J13=3,'Given Data '!I$8))))</f>
        <v>9.9644621178811299</v>
      </c>
      <c r="T13" s="31">
        <f t="shared" si="15"/>
        <v>5.5539936973227793</v>
      </c>
      <c r="U13" s="31">
        <f t="shared" si="16"/>
        <v>5322.5886578097616</v>
      </c>
      <c r="V13" s="31">
        <f t="shared" si="3"/>
        <v>10</v>
      </c>
      <c r="W13" s="31">
        <f t="shared" si="4"/>
        <v>5500</v>
      </c>
      <c r="X13" s="31">
        <f t="shared" si="5"/>
        <v>1.5427760270341052E-3</v>
      </c>
      <c r="Y13" s="31">
        <f>INDEX('Given Data '!F$15:S$37,MATCH(Sheet1!V13,'Given Data '!E$15:E$37,0),MATCH(Sheet1!W13,'Given Data '!F$38:S$38,0))</f>
        <v>359.74288350000018</v>
      </c>
      <c r="Z13" s="31">
        <f t="shared" si="6"/>
        <v>0.55500269655992329</v>
      </c>
      <c r="AA13" s="31">
        <f t="shared" si="17"/>
        <v>4.9437284513159048</v>
      </c>
      <c r="AB13" s="31">
        <f t="shared" si="18"/>
        <v>3.4833445274383004</v>
      </c>
      <c r="AC13" s="31">
        <f t="shared" si="7"/>
        <v>37.182526226287244</v>
      </c>
    </row>
    <row r="14" spans="2:29">
      <c r="C14" s="31">
        <f t="shared" si="8"/>
        <v>12</v>
      </c>
      <c r="D14" s="31">
        <v>20.2</v>
      </c>
      <c r="E14" s="31">
        <f t="shared" si="9"/>
        <v>9.0301930315520291</v>
      </c>
      <c r="F14" s="31">
        <f t="shared" si="0"/>
        <v>32.508694913587306</v>
      </c>
      <c r="G14" s="31">
        <f t="shared" si="10"/>
        <v>65.84888284889179</v>
      </c>
      <c r="H14" s="31">
        <f t="shared" si="11"/>
        <v>8.985489105653258</v>
      </c>
      <c r="I14" s="31">
        <f t="shared" si="12"/>
        <v>8.9407851797545845E-2</v>
      </c>
      <c r="J14" s="31">
        <f t="shared" si="13"/>
        <v>3</v>
      </c>
      <c r="K14" s="31">
        <f>IF(J14=1,'Given Data '!C$46,IF(J14=2,'Given Data '!C$47,IF(J14=3,'Given Data '!C$48)))</f>
        <v>581.23604096253996</v>
      </c>
      <c r="L14" s="31">
        <f>'Given Data '!C$17*'Given Data '!C$21*8.91</f>
        <v>92.968722</v>
      </c>
      <c r="M14" s="31">
        <v>0</v>
      </c>
      <c r="N14" s="31">
        <f>0.5*'Given Data '!C$19*'Given Data '!C$9*'Given Data '!C$20*Sheet1!E14^2</f>
        <v>38.336132023372954</v>
      </c>
      <c r="O14" s="31">
        <f t="shared" si="14"/>
        <v>51.967065809771057</v>
      </c>
      <c r="P14" s="31">
        <f t="shared" si="1"/>
        <v>183.27191983314401</v>
      </c>
      <c r="Q14" s="31">
        <f t="shared" si="2"/>
        <v>183.27191983314401</v>
      </c>
      <c r="R14" s="31">
        <f>Q14*'Given Data '!C$13</f>
        <v>46.55106763761858</v>
      </c>
      <c r="S14" s="31">
        <f>R14/(IF(J14=1,'Given Data '!I$6,IF(J14=2,'Given Data '!I$7,IF(J14=3,'Given Data '!I$8))))</f>
        <v>3.6576994108185752</v>
      </c>
      <c r="T14" s="31">
        <f t="shared" si="15"/>
        <v>1.646787839032873</v>
      </c>
      <c r="U14" s="31">
        <f t="shared" si="16"/>
        <v>4299.3323731932378</v>
      </c>
      <c r="V14" s="31">
        <f t="shared" si="3"/>
        <v>4</v>
      </c>
      <c r="W14" s="31">
        <f t="shared" si="4"/>
        <v>4500</v>
      </c>
      <c r="X14" s="31">
        <f t="shared" si="5"/>
        <v>4.5744106639802027E-4</v>
      </c>
      <c r="Y14" s="31">
        <f>INDEX('Given Data '!F$15:S$37,MATCH(Sheet1!V14,'Given Data '!E$15:E$37,0),MATCH(Sheet1!W14,'Given Data '!F$38:S$38,0))</f>
        <v>679.80910725000024</v>
      </c>
      <c r="Z14" s="31">
        <f t="shared" si="6"/>
        <v>0.31097260296752627</v>
      </c>
      <c r="AA14" s="31">
        <f t="shared" si="17"/>
        <v>5.2547010542834309</v>
      </c>
      <c r="AB14" s="31">
        <f t="shared" si="18"/>
        <v>3.4833445274383004</v>
      </c>
      <c r="AC14" s="31">
        <f t="shared" si="7"/>
        <v>12.068251178584187</v>
      </c>
    </row>
    <row r="15" spans="2:29">
      <c r="C15" s="31">
        <f t="shared" si="8"/>
        <v>13</v>
      </c>
      <c r="D15" s="31">
        <v>21.5</v>
      </c>
      <c r="E15" s="31">
        <f t="shared" si="9"/>
        <v>9.6113440682360718</v>
      </c>
      <c r="F15" s="31">
        <f t="shared" si="0"/>
        <v>34.600838645649858</v>
      </c>
      <c r="G15" s="31">
        <f t="shared" si="10"/>
        <v>75.169651398785845</v>
      </c>
      <c r="H15" s="31">
        <f t="shared" si="11"/>
        <v>9.3207685498940513</v>
      </c>
      <c r="I15" s="31">
        <f t="shared" si="12"/>
        <v>0.58115103668404444</v>
      </c>
      <c r="J15" s="31">
        <f t="shared" si="13"/>
        <v>3</v>
      </c>
      <c r="K15" s="31">
        <f>IF(J15=1,'Given Data '!C$46,IF(J15=2,'Given Data '!C$47,IF(J15=3,'Given Data '!C$48)))</f>
        <v>581.23604096253996</v>
      </c>
      <c r="L15" s="31">
        <f>'Given Data '!C$17*'Given Data '!C$21*8.91</f>
        <v>92.968722</v>
      </c>
      <c r="M15" s="31">
        <v>0</v>
      </c>
      <c r="N15" s="31">
        <f>0.5*'Given Data '!C$19*'Given Data '!C$9*'Given Data '!C$20*Sheet1!E15^2</f>
        <v>43.429264355955674</v>
      </c>
      <c r="O15" s="31">
        <f t="shared" si="14"/>
        <v>337.78592776350979</v>
      </c>
      <c r="P15" s="31">
        <f t="shared" si="1"/>
        <v>474.1839141194655</v>
      </c>
      <c r="Q15" s="31">
        <f t="shared" si="2"/>
        <v>474.1839141194655</v>
      </c>
      <c r="R15" s="31">
        <f>Q15*'Given Data '!C$13</f>
        <v>120.44271418634423</v>
      </c>
      <c r="S15" s="31">
        <f>R15/(IF(J15=1,'Given Data '!I$6,IF(J15=2,'Given Data '!I$7,IF(J15=3,'Given Data '!I$8))))</f>
        <v>9.463655015309941</v>
      </c>
      <c r="T15" s="31">
        <f t="shared" si="15"/>
        <v>4.4197585135903754</v>
      </c>
      <c r="U15" s="31">
        <f t="shared" si="16"/>
        <v>4459.7552229392531</v>
      </c>
      <c r="V15" s="31">
        <f t="shared" si="3"/>
        <v>9</v>
      </c>
      <c r="W15" s="31">
        <f t="shared" si="4"/>
        <v>4500</v>
      </c>
      <c r="X15" s="31">
        <f t="shared" si="5"/>
        <v>1.2277106982195487E-3</v>
      </c>
      <c r="Y15" s="31">
        <f>INDEX('Given Data '!F$15:S$37,MATCH(Sheet1!V15,'Given Data '!E$15:E$37,0),MATCH(Sheet1!W15,'Given Data '!F$38:S$38,0))</f>
        <v>491.51302200000009</v>
      </c>
      <c r="Z15" s="31">
        <f t="shared" si="6"/>
        <v>0.60343579542362047</v>
      </c>
      <c r="AA15" s="31">
        <f t="shared" si="17"/>
        <v>5.8581368497070514</v>
      </c>
      <c r="AB15" s="31">
        <f t="shared" si="18"/>
        <v>3.4833445274383004</v>
      </c>
      <c r="AC15" s="31">
        <f t="shared" si="7"/>
        <v>35.644239523272027</v>
      </c>
    </row>
    <row r="16" spans="2:29">
      <c r="C16" s="31">
        <f t="shared" si="8"/>
        <v>14</v>
      </c>
      <c r="D16" s="31">
        <v>23</v>
      </c>
      <c r="E16" s="31">
        <f t="shared" si="9"/>
        <v>10.281902956717659</v>
      </c>
      <c r="F16" s="31">
        <f t="shared" si="0"/>
        <v>37.014850644183575</v>
      </c>
      <c r="G16" s="31">
        <f t="shared" si="10"/>
        <v>85.116274911262707</v>
      </c>
      <c r="H16" s="31">
        <f t="shared" si="11"/>
        <v>9.9466235124768652</v>
      </c>
      <c r="I16" s="31">
        <f t="shared" si="12"/>
        <v>0.67055888848158673</v>
      </c>
      <c r="J16" s="31">
        <f t="shared" si="13"/>
        <v>3</v>
      </c>
      <c r="K16" s="31">
        <f>IF(J16=1,'Given Data '!C$46,IF(J16=2,'Given Data '!C$47,IF(J16=3,'Given Data '!C$48)))</f>
        <v>581.23604096253996</v>
      </c>
      <c r="L16" s="31">
        <f>'Given Data '!C$17*'Given Data '!C$21*8.91</f>
        <v>92.968722</v>
      </c>
      <c r="M16" s="31">
        <v>0</v>
      </c>
      <c r="N16" s="31">
        <f>0.5*'Given Data '!C$19*'Given Data '!C$9*'Given Data '!C$20*Sheet1!E16^2</f>
        <v>49.700553476042295</v>
      </c>
      <c r="O16" s="31">
        <f t="shared" si="14"/>
        <v>389.75299357327879</v>
      </c>
      <c r="P16" s="31">
        <f t="shared" si="1"/>
        <v>532.42226904932113</v>
      </c>
      <c r="Q16" s="31">
        <f t="shared" si="2"/>
        <v>532.42226904932113</v>
      </c>
      <c r="R16" s="31">
        <f>Q16*'Given Data '!C$13</f>
        <v>135.23525633852756</v>
      </c>
      <c r="S16" s="31">
        <f>R16/(IF(J16=1,'Given Data '!I$6,IF(J16=2,'Given Data '!I$7,IF(J16=3,'Given Data '!I$8))))</f>
        <v>10.625962894814418</v>
      </c>
      <c r="T16" s="31">
        <f t="shared" si="15"/>
        <v>5.2958038598922617</v>
      </c>
      <c r="U16" s="31">
        <f t="shared" si="16"/>
        <v>4759.2112091318177</v>
      </c>
      <c r="V16" s="31">
        <f t="shared" si="3"/>
        <v>11</v>
      </c>
      <c r="W16" s="31">
        <f t="shared" si="4"/>
        <v>5000</v>
      </c>
      <c r="X16" s="31">
        <f t="shared" si="5"/>
        <v>1.4710566277478505E-3</v>
      </c>
      <c r="Y16" s="31">
        <f>INDEX('Given Data '!F$15:S$37,MATCH(Sheet1!V16,'Given Data '!E$15:E$37,0),MATCH(Sheet1!W16,'Given Data '!F$38:S$38,0))</f>
        <v>361.56045925000001</v>
      </c>
      <c r="Z16" s="31">
        <f t="shared" si="6"/>
        <v>0.5318759099112691</v>
      </c>
      <c r="AA16" s="31">
        <f t="shared" si="17"/>
        <v>6.3900127596183207</v>
      </c>
      <c r="AB16" s="31">
        <f t="shared" si="18"/>
        <v>3.4833445274383004</v>
      </c>
      <c r="AC16" s="31">
        <f t="shared" si="7"/>
        <v>45.317800221280294</v>
      </c>
    </row>
    <row r="17" spans="2:29">
      <c r="C17" s="31">
        <f t="shared" si="8"/>
        <v>15</v>
      </c>
      <c r="D17" s="31">
        <v>25</v>
      </c>
      <c r="E17" s="31">
        <f t="shared" si="9"/>
        <v>11.175981474693106</v>
      </c>
      <c r="F17" s="31">
        <f t="shared" si="0"/>
        <v>40.233533308895183</v>
      </c>
      <c r="G17" s="31">
        <f t="shared" si="10"/>
        <v>95.845217126968095</v>
      </c>
      <c r="H17" s="31">
        <f t="shared" si="11"/>
        <v>10.728942215705382</v>
      </c>
      <c r="I17" s="31">
        <f t="shared" si="12"/>
        <v>0.8940785179754478</v>
      </c>
      <c r="J17" s="31">
        <f t="shared" si="13"/>
        <v>3</v>
      </c>
      <c r="K17" s="31">
        <f>IF(J17=1,'Given Data '!C$46,IF(J17=2,'Given Data '!C$47,IF(J17=3,'Given Data '!C$48)))</f>
        <v>581.23604096253996</v>
      </c>
      <c r="L17" s="31">
        <f>'Given Data '!C$17*'Given Data '!C$21*8.91</f>
        <v>92.968722</v>
      </c>
      <c r="M17" s="31">
        <v>0</v>
      </c>
      <c r="N17" s="31">
        <f>0.5*'Given Data '!C$19*'Given Data '!C$9*'Given Data '!C$20*Sheet1!E17^2</f>
        <v>58.719935581335413</v>
      </c>
      <c r="O17" s="31">
        <f t="shared" si="14"/>
        <v>519.6706580977044</v>
      </c>
      <c r="P17" s="31">
        <f t="shared" si="1"/>
        <v>671.35931567903981</v>
      </c>
      <c r="Q17" s="31">
        <f t="shared" si="2"/>
        <v>671.35931567903981</v>
      </c>
      <c r="R17" s="31">
        <f>Q17*'Given Data '!C$13</f>
        <v>170.52526618247612</v>
      </c>
      <c r="S17" s="31">
        <f>R17/(IF(J17=1,'Given Data '!I$6,IF(J17=2,'Given Data '!I$7,IF(J17=3,'Given Data '!I$8))))</f>
        <v>13.398836961180207</v>
      </c>
      <c r="T17" s="31">
        <f t="shared" si="15"/>
        <v>7.2029753038959274</v>
      </c>
      <c r="U17" s="31">
        <f t="shared" si="16"/>
        <v>5133.5311918725229</v>
      </c>
      <c r="V17" s="31">
        <f t="shared" si="3"/>
        <v>13</v>
      </c>
      <c r="W17" s="31">
        <f t="shared" si="4"/>
        <v>5000</v>
      </c>
      <c r="X17" s="31">
        <f t="shared" si="5"/>
        <v>2.0008264733044241E-3</v>
      </c>
      <c r="Y17" s="31">
        <f>INDEX('Given Data '!F$15:S$37,MATCH(Sheet1!V17,'Given Data '!E$15:E$37,0),MATCH(Sheet1!W17,'Given Data '!F$38:S$38,0))</f>
        <v>340.77733050000001</v>
      </c>
      <c r="Z17" s="31">
        <f t="shared" si="6"/>
        <v>0.68183630436641118</v>
      </c>
      <c r="AA17" s="31">
        <f t="shared" si="17"/>
        <v>7.0718490639847316</v>
      </c>
      <c r="AB17" s="31">
        <f t="shared" si="18"/>
        <v>3.4833445274383004</v>
      </c>
      <c r="AC17" s="31">
        <f t="shared" si="7"/>
        <v>64.346579381470278</v>
      </c>
    </row>
    <row r="18" spans="2:29">
      <c r="C18" s="31">
        <f t="shared" si="8"/>
        <v>16</v>
      </c>
      <c r="D18" s="31">
        <v>27</v>
      </c>
      <c r="E18" s="31">
        <f t="shared" si="9"/>
        <v>12.070059992668556</v>
      </c>
      <c r="F18" s="31">
        <f t="shared" si="0"/>
        <v>43.452215973606805</v>
      </c>
      <c r="G18" s="31">
        <f t="shared" si="10"/>
        <v>107.46823786064893</v>
      </c>
      <c r="H18" s="31">
        <f t="shared" si="11"/>
        <v>11.623020733680832</v>
      </c>
      <c r="I18" s="31">
        <f t="shared" si="12"/>
        <v>0.89407851797545135</v>
      </c>
      <c r="J18" s="31">
        <f t="shared" si="13"/>
        <v>3</v>
      </c>
      <c r="K18" s="31">
        <f>IF(J18=1,'Given Data '!C$46,IF(J18=2,'Given Data '!C$47,IF(J18=3,'Given Data '!C$48)))</f>
        <v>581.23604096253996</v>
      </c>
      <c r="L18" s="31">
        <f>'Given Data '!C$17*'Given Data '!C$21*8.91</f>
        <v>92.968722</v>
      </c>
      <c r="M18" s="31">
        <v>0</v>
      </c>
      <c r="N18" s="31">
        <f>0.5*'Given Data '!C$19*'Given Data '!C$9*'Given Data '!C$20*Sheet1!E18^2</f>
        <v>68.490932862069641</v>
      </c>
      <c r="O18" s="31">
        <f t="shared" si="14"/>
        <v>519.67065809770645</v>
      </c>
      <c r="P18" s="31">
        <f t="shared" si="1"/>
        <v>681.13031295977612</v>
      </c>
      <c r="Q18" s="31">
        <f t="shared" si="2"/>
        <v>681.13031295977612</v>
      </c>
      <c r="R18" s="31">
        <f>Q18*'Given Data '!C$13</f>
        <v>173.00709949178312</v>
      </c>
      <c r="S18" s="31">
        <f>R18/(IF(J18=1,'Given Data '!I$6,IF(J18=2,'Given Data '!I$7,IF(J18=3,'Given Data '!I$8))))</f>
        <v>13.593844308892814</v>
      </c>
      <c r="T18" s="31">
        <f t="shared" si="15"/>
        <v>7.9167917498699918</v>
      </c>
      <c r="U18" s="31">
        <f t="shared" si="16"/>
        <v>5561.3254578618989</v>
      </c>
      <c r="V18" s="31">
        <f t="shared" si="3"/>
        <v>14</v>
      </c>
      <c r="W18" s="31">
        <f t="shared" si="4"/>
        <v>5500</v>
      </c>
      <c r="X18" s="31">
        <f t="shared" si="5"/>
        <v>2.1991088194083311E-3</v>
      </c>
      <c r="Y18" s="31">
        <f>INDEX('Given Data '!F$15:S$37,MATCH(Sheet1!V18,'Given Data '!E$15:E$37,0),MATCH(Sheet1!W18,'Given Data '!F$38:S$38,0))</f>
        <v>297.224203375</v>
      </c>
      <c r="Z18" s="31">
        <f t="shared" si="6"/>
        <v>0.65362836698357796</v>
      </c>
      <c r="AA18" s="31">
        <f t="shared" si="17"/>
        <v>7.7254774309683096</v>
      </c>
      <c r="AB18" s="31">
        <f t="shared" si="18"/>
        <v>3.4833445274383004</v>
      </c>
      <c r="AC18" s="31">
        <f t="shared" si="7"/>
        <v>73.199874487259464</v>
      </c>
    </row>
    <row r="19" spans="2:29">
      <c r="C19" s="31">
        <f t="shared" si="8"/>
        <v>17</v>
      </c>
      <c r="D19" s="31">
        <v>29</v>
      </c>
      <c r="E19" s="31">
        <f t="shared" si="9"/>
        <v>12.964138510644004</v>
      </c>
      <c r="F19" s="31">
        <f t="shared" si="0"/>
        <v>46.670898638318413</v>
      </c>
      <c r="G19" s="31">
        <f t="shared" si="10"/>
        <v>119.9853371123052</v>
      </c>
      <c r="H19" s="31">
        <f t="shared" si="11"/>
        <v>12.51709925165628</v>
      </c>
      <c r="I19" s="31">
        <f t="shared" si="12"/>
        <v>0.8940785179754478</v>
      </c>
      <c r="J19" s="31">
        <f t="shared" si="13"/>
        <v>3</v>
      </c>
      <c r="K19" s="31">
        <f>IF(J19=1,'Given Data '!C$46,IF(J19=2,'Given Data '!C$47,IF(J19=3,'Given Data '!C$48)))</f>
        <v>581.23604096253996</v>
      </c>
      <c r="L19" s="31">
        <f>'Given Data '!C$17*'Given Data '!C$21*8.91</f>
        <v>92.968722</v>
      </c>
      <c r="M19" s="31">
        <v>0</v>
      </c>
      <c r="N19" s="31">
        <f>0.5*'Given Data '!C$19*'Given Data '!C$9*'Given Data '!C$20*Sheet1!E19^2</f>
        <v>79.013545318244937</v>
      </c>
      <c r="O19" s="31">
        <f t="shared" si="14"/>
        <v>519.6706580977044</v>
      </c>
      <c r="P19" s="31">
        <f t="shared" si="1"/>
        <v>691.65292541594931</v>
      </c>
      <c r="Q19" s="31">
        <f t="shared" si="2"/>
        <v>691.65292541594931</v>
      </c>
      <c r="R19" s="31">
        <f>Q19*'Given Data '!C$13</f>
        <v>175.67984305565113</v>
      </c>
      <c r="S19" s="31">
        <f>R19/(IF(J19=1,'Given Data '!I$6,IF(J19=2,'Given Data '!I$7,IF(J19=3,'Given Data '!I$8))))</f>
        <v>13.803852221813997</v>
      </c>
      <c r="T19" s="31">
        <f t="shared" si="15"/>
        <v>8.6574883151298572</v>
      </c>
      <c r="U19" s="31">
        <f t="shared" si="16"/>
        <v>5989.1197238512768</v>
      </c>
      <c r="V19" s="31">
        <f t="shared" si="3"/>
        <v>14</v>
      </c>
      <c r="W19" s="31">
        <f t="shared" si="4"/>
        <v>6000</v>
      </c>
      <c r="X19" s="31">
        <f t="shared" si="5"/>
        <v>2.404857865313849E-3</v>
      </c>
      <c r="Y19" s="31">
        <f>INDEX('Given Data '!F$15:S$37,MATCH(Sheet1!V19,'Given Data '!E$15:E$37,0),MATCH(Sheet1!W19,'Given Data '!F$38:S$38,0))</f>
        <v>298.88214449999998</v>
      </c>
      <c r="Z19" s="31">
        <f t="shared" si="6"/>
        <v>0.71876907600269535</v>
      </c>
      <c r="AA19" s="31">
        <f t="shared" si="17"/>
        <v>8.4442465069710053</v>
      </c>
      <c r="AB19" s="31">
        <f t="shared" si="18"/>
        <v>3.4833445274383004</v>
      </c>
      <c r="AC19" s="31">
        <f t="shared" si="7"/>
        <v>82.988209420744766</v>
      </c>
    </row>
    <row r="20" spans="2:29">
      <c r="C20" s="31">
        <f t="shared" si="8"/>
        <v>18</v>
      </c>
      <c r="D20" s="31">
        <v>30</v>
      </c>
      <c r="E20" s="31">
        <f t="shared" si="9"/>
        <v>13.411177769631728</v>
      </c>
      <c r="F20" s="31">
        <f t="shared" si="0"/>
        <v>48.280239970674224</v>
      </c>
      <c r="G20" s="31">
        <f t="shared" si="10"/>
        <v>133.17299525244306</v>
      </c>
      <c r="H20" s="31">
        <f t="shared" si="11"/>
        <v>13.187658140137867</v>
      </c>
      <c r="I20" s="31">
        <f t="shared" si="12"/>
        <v>0.44703925898772567</v>
      </c>
      <c r="J20" s="31">
        <f t="shared" si="13"/>
        <v>3</v>
      </c>
      <c r="K20" s="31">
        <f>IF(J20=1,'Given Data '!C$46,IF(J20=2,'Given Data '!C$47,IF(J20=3,'Given Data '!C$48)))</f>
        <v>581.23604096253996</v>
      </c>
      <c r="L20" s="31">
        <f>'Given Data '!C$17*'Given Data '!C$21*8.91</f>
        <v>92.968722</v>
      </c>
      <c r="M20" s="31">
        <v>0</v>
      </c>
      <c r="N20" s="31">
        <f>0.5*'Given Data '!C$19*'Given Data '!C$9*'Given Data '!C$20*Sheet1!E20^2</f>
        <v>84.556707237122978</v>
      </c>
      <c r="O20" s="31">
        <f t="shared" si="14"/>
        <v>259.83532904885323</v>
      </c>
      <c r="P20" s="31">
        <f t="shared" si="1"/>
        <v>437.3607582859762</v>
      </c>
      <c r="Q20" s="31">
        <f t="shared" si="2"/>
        <v>437.3607582859762</v>
      </c>
      <c r="R20" s="31">
        <f>Q20*'Given Data '!C$13</f>
        <v>111.08963260463796</v>
      </c>
      <c r="S20" s="31">
        <f>R20/(IF(J20=1,'Given Data '!I$6,IF(J20=2,'Given Data '!I$7,IF(J20=3,'Given Data '!I$8))))</f>
        <v>8.7287468225040925</v>
      </c>
      <c r="T20" s="31">
        <f t="shared" si="15"/>
        <v>5.7677641641869242</v>
      </c>
      <c r="U20" s="31">
        <f t="shared" si="16"/>
        <v>6309.9654233433084</v>
      </c>
      <c r="V20" s="31">
        <f t="shared" si="3"/>
        <v>9</v>
      </c>
      <c r="W20" s="31">
        <f t="shared" si="4"/>
        <v>6500</v>
      </c>
      <c r="X20" s="31">
        <f t="shared" si="5"/>
        <v>1.6021567122741457E-3</v>
      </c>
      <c r="Y20" s="31">
        <f>INDEX('Given Data '!F$15:S$37,MATCH(Sheet1!V20,'Given Data '!E$15:E$37,0),MATCH(Sheet1!W20,'Given Data '!F$38:S$38,0))</f>
        <v>510.58671299999969</v>
      </c>
      <c r="Z20" s="31">
        <f t="shared" si="6"/>
        <v>0.81803992943094228</v>
      </c>
      <c r="AA20" s="31">
        <f t="shared" si="17"/>
        <v>9.262286436401947</v>
      </c>
      <c r="AB20" s="31">
        <f t="shared" si="18"/>
        <v>3.4833445274383004</v>
      </c>
      <c r="AC20" s="31">
        <f t="shared" si="7"/>
        <v>58.244642186823206</v>
      </c>
    </row>
    <row r="21" spans="2:29">
      <c r="C21" s="31">
        <f t="shared" si="8"/>
        <v>19</v>
      </c>
      <c r="D21" s="31">
        <v>28</v>
      </c>
      <c r="E21" s="31">
        <f t="shared" si="9"/>
        <v>12.51709925165628</v>
      </c>
      <c r="F21" s="31">
        <f t="shared" si="0"/>
        <v>45.061557305962609</v>
      </c>
      <c r="G21" s="31">
        <f t="shared" si="10"/>
        <v>146.13713376308706</v>
      </c>
      <c r="H21" s="31">
        <f t="shared" si="11"/>
        <v>12.964138510644004</v>
      </c>
      <c r="I21" s="31">
        <f t="shared" si="12"/>
        <v>-0.8940785179754478</v>
      </c>
      <c r="J21" s="31">
        <f t="shared" si="13"/>
        <v>3</v>
      </c>
      <c r="K21" s="31">
        <f>IF(J21=1,'Given Data '!C$46,IF(J21=2,'Given Data '!C$47,IF(J21=3,'Given Data '!C$48)))</f>
        <v>581.23604096253996</v>
      </c>
      <c r="L21" s="31">
        <f>'Given Data '!C$17*'Given Data '!C$21*8.91</f>
        <v>92.968722</v>
      </c>
      <c r="M21" s="31">
        <v>0</v>
      </c>
      <c r="N21" s="31">
        <f>0.5*'Given Data '!C$19*'Given Data '!C$9*'Given Data '!C$20*Sheet1!E21^2</f>
        <v>73.658287193227139</v>
      </c>
      <c r="O21" s="31">
        <f t="shared" si="14"/>
        <v>-519.6706580977044</v>
      </c>
      <c r="P21" s="31">
        <f t="shared" si="1"/>
        <v>-353.04364890447727</v>
      </c>
      <c r="Q21" s="31">
        <f t="shared" si="2"/>
        <v>353.04364890447727</v>
      </c>
      <c r="R21" s="31">
        <f>Q21*'Given Data '!C$13</f>
        <v>89.673086821737229</v>
      </c>
      <c r="S21" s="31">
        <f>R21/(IF(J21=1,'Given Data '!I$6,IF(J21=2,'Given Data '!I$7,IF(J21=3,'Given Data '!I$8))))</f>
        <v>7.0459650761928394</v>
      </c>
      <c r="T21" s="31">
        <f t="shared" si="15"/>
        <v>4.5769067647008139</v>
      </c>
      <c r="U21" s="31">
        <f t="shared" si="16"/>
        <v>6203.016856845963</v>
      </c>
      <c r="V21" s="31">
        <f t="shared" si="3"/>
        <v>7</v>
      </c>
      <c r="W21" s="31">
        <f t="shared" si="4"/>
        <v>6000</v>
      </c>
      <c r="X21" s="31">
        <f t="shared" si="5"/>
        <v>1.2713629901946705E-3</v>
      </c>
      <c r="Y21" s="31">
        <f>INDEX('Given Data '!F$15:S$37,MATCH(Sheet1!V21,'Given Data '!E$15:E$37,0),MATCH(Sheet1!W21,'Given Data '!F$38:S$38,0))</f>
        <v>539.13705300000015</v>
      </c>
      <c r="Z21" s="31">
        <f t="shared" si="6"/>
        <v>0.68543889582682271</v>
      </c>
      <c r="AA21" s="31">
        <f t="shared" si="17"/>
        <v>9.9477253322287691</v>
      </c>
      <c r="AB21" s="31">
        <f t="shared" si="18"/>
        <v>3.4833445274383004</v>
      </c>
      <c r="AC21" s="31">
        <f t="shared" si="7"/>
        <v>-51.592786944161944</v>
      </c>
    </row>
    <row r="22" spans="2:29">
      <c r="C22" s="31">
        <f t="shared" si="8"/>
        <v>20</v>
      </c>
      <c r="D22" s="31">
        <v>26</v>
      </c>
      <c r="E22" s="31">
        <f t="shared" si="9"/>
        <v>11.62302073368083</v>
      </c>
      <c r="F22" s="31">
        <f t="shared" si="0"/>
        <v>41.842874641250987</v>
      </c>
      <c r="G22" s="31">
        <f t="shared" si="10"/>
        <v>158.20719375575561</v>
      </c>
      <c r="H22" s="31">
        <f t="shared" si="11"/>
        <v>12.070059992668554</v>
      </c>
      <c r="I22" s="31">
        <f t="shared" si="12"/>
        <v>-0.89407851797545135</v>
      </c>
      <c r="J22" s="31">
        <f t="shared" si="13"/>
        <v>3</v>
      </c>
      <c r="K22" s="31">
        <f>IF(J22=1,'Given Data '!C$46,IF(J22=2,'Given Data '!C$47,IF(J22=3,'Given Data '!C$48)))</f>
        <v>581.23604096253996</v>
      </c>
      <c r="L22" s="31">
        <f>'Given Data '!C$17*'Given Data '!C$21*8.91</f>
        <v>92.968722</v>
      </c>
      <c r="M22" s="31">
        <v>0</v>
      </c>
      <c r="N22" s="31">
        <f>0.5*'Given Data '!C$19*'Given Data '!C$9*'Given Data '!C$20*Sheet1!E22^2</f>
        <v>63.511482324772366</v>
      </c>
      <c r="O22" s="31">
        <f t="shared" si="14"/>
        <v>-519.67065809770645</v>
      </c>
      <c r="P22" s="31">
        <f t="shared" si="1"/>
        <v>-363.19045377293412</v>
      </c>
      <c r="Q22" s="31">
        <f t="shared" si="2"/>
        <v>363.19045377293412</v>
      </c>
      <c r="R22" s="31">
        <f>Q22*'Given Data '!C$13</f>
        <v>92.250375258325263</v>
      </c>
      <c r="S22" s="31">
        <f>R22/(IF(J22=1,'Given Data '!I$6,IF(J22=2,'Given Data '!I$7,IF(J22=3,'Given Data '!I$8))))</f>
        <v>7.2484727065097756</v>
      </c>
      <c r="T22" s="31">
        <f t="shared" si="15"/>
        <v>4.3837305658038304</v>
      </c>
      <c r="U22" s="31">
        <f t="shared" si="16"/>
        <v>5775.2225908565879</v>
      </c>
      <c r="V22" s="31">
        <f t="shared" si="3"/>
        <v>7</v>
      </c>
      <c r="W22" s="31">
        <f t="shared" si="4"/>
        <v>6000</v>
      </c>
      <c r="X22" s="31">
        <f t="shared" si="5"/>
        <v>1.2177029349455084E-3</v>
      </c>
      <c r="Y22" s="31">
        <f>INDEX('Given Data '!F$15:S$37,MATCH(Sheet1!V22,'Given Data '!E$15:E$37,0),MATCH(Sheet1!W22,'Given Data '!F$38:S$38,0))</f>
        <v>539.13705300000015</v>
      </c>
      <c r="Z22" s="31">
        <f t="shared" si="6"/>
        <v>0.65650877177597222</v>
      </c>
      <c r="AA22" s="31">
        <f t="shared" si="17"/>
        <v>10.604234104004741</v>
      </c>
      <c r="AB22" s="31">
        <f t="shared" si="18"/>
        <v>3.4833445274383004</v>
      </c>
      <c r="AC22" s="31">
        <f t="shared" si="7"/>
        <v>-57.459342490295391</v>
      </c>
    </row>
    <row r="23" spans="2:29">
      <c r="C23" s="31">
        <f t="shared" si="8"/>
        <v>21</v>
      </c>
      <c r="D23" s="31">
        <v>24</v>
      </c>
      <c r="E23" s="31">
        <f t="shared" si="9"/>
        <v>10.728942215705382</v>
      </c>
      <c r="F23" s="31">
        <f t="shared" si="0"/>
        <v>38.624191976539379</v>
      </c>
      <c r="G23" s="31">
        <f t="shared" si="10"/>
        <v>169.38317523044873</v>
      </c>
      <c r="H23" s="31">
        <f t="shared" si="11"/>
        <v>11.175981474693106</v>
      </c>
      <c r="I23" s="31">
        <f t="shared" si="12"/>
        <v>-0.8940785179754478</v>
      </c>
      <c r="J23" s="31">
        <f t="shared" si="13"/>
        <v>3</v>
      </c>
      <c r="K23" s="31">
        <f>IF(J23=1,'Given Data '!C$46,IF(J23=2,'Given Data '!C$47,IF(J23=3,'Given Data '!C$48)))</f>
        <v>581.23604096253996</v>
      </c>
      <c r="L23" s="31">
        <f>'Given Data '!C$17*'Given Data '!C$21*8.91</f>
        <v>92.968722</v>
      </c>
      <c r="M23" s="31">
        <v>0</v>
      </c>
      <c r="N23" s="31">
        <f>0.5*'Given Data '!C$19*'Given Data '!C$9*'Given Data '!C$20*Sheet1!E23^2</f>
        <v>54.116292631758718</v>
      </c>
      <c r="O23" s="31">
        <f t="shared" si="14"/>
        <v>-519.6706580977044</v>
      </c>
      <c r="P23" s="31">
        <f t="shared" si="1"/>
        <v>-372.58564346594568</v>
      </c>
      <c r="Q23" s="31">
        <f t="shared" si="2"/>
        <v>372.58564346594568</v>
      </c>
      <c r="R23" s="31">
        <f>Q23*'Given Data '!C$13</f>
        <v>94.636753440350205</v>
      </c>
      <c r="S23" s="31">
        <f>R23/(IF(J23=1,'Given Data '!I$6,IF(J23=2,'Given Data '!I$7,IF(J23=3,'Given Data '!I$8))))</f>
        <v>7.435979771617971</v>
      </c>
      <c r="T23" s="31">
        <f t="shared" si="15"/>
        <v>4.1640102491120192</v>
      </c>
      <c r="U23" s="31">
        <f t="shared" si="16"/>
        <v>5347.42832486721</v>
      </c>
      <c r="V23" s="31">
        <f t="shared" si="3"/>
        <v>7</v>
      </c>
      <c r="W23" s="31">
        <f t="shared" si="4"/>
        <v>5500</v>
      </c>
      <c r="X23" s="31">
        <f t="shared" si="5"/>
        <v>1.1566695136422276E-3</v>
      </c>
      <c r="Y23" s="31">
        <f>INDEX('Given Data '!F$15:S$37,MATCH(Sheet1!V23,'Given Data '!E$15:E$37,0),MATCH(Sheet1!W23,'Given Data '!F$38:S$38,0))</f>
        <v>464.79867524999986</v>
      </c>
      <c r="Z23" s="31">
        <f t="shared" si="6"/>
        <v>0.53761845764296901</v>
      </c>
      <c r="AA23" s="31">
        <f t="shared" si="17"/>
        <v>11.14185256164771</v>
      </c>
      <c r="AB23" s="31">
        <f t="shared" si="18"/>
        <v>3.4833445274383004</v>
      </c>
      <c r="AC23" s="31">
        <f t="shared" si="7"/>
        <v>-63.109739335541775</v>
      </c>
    </row>
    <row r="24" spans="2:29">
      <c r="C24" s="31">
        <f t="shared" si="8"/>
        <v>22</v>
      </c>
      <c r="D24" s="31">
        <v>22</v>
      </c>
      <c r="E24" s="31">
        <f t="shared" si="9"/>
        <v>9.8348636977299346</v>
      </c>
      <c r="F24" s="31">
        <f t="shared" si="0"/>
        <v>35.405509311827764</v>
      </c>
      <c r="G24" s="31">
        <f t="shared" si="10"/>
        <v>179.66507818716639</v>
      </c>
      <c r="H24" s="31">
        <f t="shared" si="11"/>
        <v>10.281902956717659</v>
      </c>
      <c r="I24" s="31">
        <f t="shared" si="12"/>
        <v>-0.8940785179754478</v>
      </c>
      <c r="J24" s="31">
        <f t="shared" si="13"/>
        <v>3</v>
      </c>
      <c r="K24" s="31">
        <f>IF(J24=1,'Given Data '!C$46,IF(J24=2,'Given Data '!C$47,IF(J24=3,'Given Data '!C$48)))</f>
        <v>581.23604096253996</v>
      </c>
      <c r="L24" s="31">
        <f>'Given Data '!C$17*'Given Data '!C$21*8.91</f>
        <v>92.968722</v>
      </c>
      <c r="M24" s="31">
        <v>0</v>
      </c>
      <c r="N24" s="31">
        <f>0.5*'Given Data '!C$19*'Given Data '!C$9*'Given Data '!C$20*Sheet1!E24^2</f>
        <v>45.472718114186151</v>
      </c>
      <c r="O24" s="31">
        <f t="shared" si="14"/>
        <v>-519.6706580977044</v>
      </c>
      <c r="P24" s="31">
        <f t="shared" si="1"/>
        <v>-381.22921798351825</v>
      </c>
      <c r="Q24" s="31">
        <f t="shared" si="2"/>
        <v>381.22921798351825</v>
      </c>
      <c r="R24" s="31">
        <f>Q24*'Given Data '!C$13</f>
        <v>96.832221367813631</v>
      </c>
      <c r="S24" s="31">
        <f>R24/(IF(J24=1,'Given Data '!I$6,IF(J24=2,'Given Data '!I$7,IF(J24=3,'Given Data '!I$8))))</f>
        <v>7.6084862715175481</v>
      </c>
      <c r="T24" s="31">
        <f t="shared" si="15"/>
        <v>3.9197618235718967</v>
      </c>
      <c r="U24" s="31">
        <f t="shared" si="16"/>
        <v>4919.6340588778339</v>
      </c>
      <c r="V24" s="31">
        <f t="shared" si="3"/>
        <v>8</v>
      </c>
      <c r="W24" s="31">
        <f t="shared" si="4"/>
        <v>5000</v>
      </c>
      <c r="X24" s="31">
        <f t="shared" si="5"/>
        <v>1.0888227287699714E-3</v>
      </c>
      <c r="Y24" s="31">
        <f>INDEX('Given Data '!F$15:S$37,MATCH(Sheet1!V24,'Given Data '!E$15:E$37,0),MATCH(Sheet1!W24,'Given Data '!F$38:S$38,0))</f>
        <v>416.52538200000015</v>
      </c>
      <c r="Z24" s="31">
        <f t="shared" si="6"/>
        <v>0.4535223030311949</v>
      </c>
      <c r="AA24" s="31">
        <f t="shared" si="17"/>
        <v>11.595374864678904</v>
      </c>
      <c r="AB24" s="31">
        <f t="shared" si="18"/>
        <v>3.4833445274383004</v>
      </c>
      <c r="AC24" s="31">
        <f t="shared" si="7"/>
        <v>-68.493577256241096</v>
      </c>
    </row>
    <row r="25" spans="2:29">
      <c r="C25" s="31">
        <f t="shared" si="8"/>
        <v>23</v>
      </c>
      <c r="D25" s="31">
        <v>20</v>
      </c>
      <c r="E25" s="31">
        <f t="shared" si="9"/>
        <v>8.9407851797544851</v>
      </c>
      <c r="F25" s="31">
        <f t="shared" si="0"/>
        <v>32.186826647116149</v>
      </c>
      <c r="G25" s="31">
        <f t="shared" si="10"/>
        <v>189.05290262590859</v>
      </c>
      <c r="H25" s="31">
        <f t="shared" si="11"/>
        <v>9.3878244387422107</v>
      </c>
      <c r="I25" s="31">
        <f t="shared" si="12"/>
        <v>-0.8940785179754478</v>
      </c>
      <c r="J25" s="31">
        <f t="shared" si="13"/>
        <v>2</v>
      </c>
      <c r="K25" s="31">
        <f>IF(J25=1,'Given Data '!C$46,IF(J25=2,'Given Data '!C$47,IF(J25=3,'Given Data '!C$48)))</f>
        <v>585.34306414257276</v>
      </c>
      <c r="L25" s="31">
        <f>'Given Data '!C$17*'Given Data '!C$21*8.91</f>
        <v>92.968722</v>
      </c>
      <c r="M25" s="31">
        <v>0</v>
      </c>
      <c r="N25" s="31">
        <f>0.5*'Given Data '!C$19*'Given Data '!C$9*'Given Data '!C$20*Sheet1!E25^2</f>
        <v>37.580758772054658</v>
      </c>
      <c r="O25" s="31">
        <f t="shared" si="14"/>
        <v>-523.34265929579897</v>
      </c>
      <c r="P25" s="31">
        <f t="shared" si="1"/>
        <v>-392.7931785237443</v>
      </c>
      <c r="Q25" s="31">
        <f t="shared" si="2"/>
        <v>392.7931785237443</v>
      </c>
      <c r="R25" s="31">
        <f>Q25*'Given Data '!C$13</f>
        <v>99.76946734503106</v>
      </c>
      <c r="S25" s="31">
        <f>R25/(IF(J25=1,'Given Data '!I$6,IF(J25=2,'Given Data '!I$7,IF(J25=3,'Given Data '!I$8))))</f>
        <v>5.9856549845603304</v>
      </c>
      <c r="T25" s="31">
        <f t="shared" si="15"/>
        <v>3.6874734007164389</v>
      </c>
      <c r="U25" s="31">
        <f t="shared" si="16"/>
        <v>5882.8611481055268</v>
      </c>
      <c r="V25" s="31">
        <f t="shared" si="3"/>
        <v>6</v>
      </c>
      <c r="W25" s="31">
        <f t="shared" si="4"/>
        <v>6000</v>
      </c>
      <c r="X25" s="31">
        <f t="shared" si="5"/>
        <v>1.0242981668656774E-3</v>
      </c>
      <c r="Y25" s="31">
        <f>INDEX('Given Data '!F$15:S$37,MATCH(Sheet1!V25,'Given Data '!E$15:E$37,0),MATCH(Sheet1!W25,'Given Data '!F$38:S$38,0))</f>
        <v>587.82742200000007</v>
      </c>
      <c r="Z25" s="31">
        <f t="shared" si="6"/>
        <v>0.60211055078797704</v>
      </c>
      <c r="AA25" s="31">
        <f t="shared" si="17"/>
        <v>12.197485415466881</v>
      </c>
      <c r="AB25" s="31">
        <f t="shared" si="18"/>
        <v>3.4833445274383004</v>
      </c>
      <c r="AC25" s="31">
        <f t="shared" si="7"/>
        <v>-74.258690531570565</v>
      </c>
    </row>
    <row r="26" spans="2:29">
      <c r="C26" s="31">
        <f t="shared" si="8"/>
        <v>24</v>
      </c>
      <c r="D26" s="31">
        <v>19.8</v>
      </c>
      <c r="E26" s="31">
        <f t="shared" si="9"/>
        <v>8.851377327956941</v>
      </c>
      <c r="F26" s="31">
        <f t="shared" si="0"/>
        <v>31.864958380644989</v>
      </c>
      <c r="G26" s="31">
        <f t="shared" si="10"/>
        <v>197.94898387976428</v>
      </c>
      <c r="H26" s="31">
        <f t="shared" si="11"/>
        <v>8.8960812538557121</v>
      </c>
      <c r="I26" s="31">
        <f t="shared" si="12"/>
        <v>-8.9407851797545845E-2</v>
      </c>
      <c r="J26" s="31">
        <f t="shared" si="13"/>
        <v>2</v>
      </c>
      <c r="K26" s="31">
        <f>IF(J26=1,'Given Data '!C$46,IF(J26=2,'Given Data '!C$47,IF(J26=3,'Given Data '!C$48)))</f>
        <v>585.34306414257276</v>
      </c>
      <c r="L26" s="31">
        <f>'Given Data '!C$17*'Given Data '!C$21*8.91</f>
        <v>92.968722</v>
      </c>
      <c r="M26" s="31">
        <v>0</v>
      </c>
      <c r="N26" s="31">
        <f>0.5*'Given Data '!C$19*'Given Data '!C$9*'Given Data '!C$20*Sheet1!E26^2</f>
        <v>36.832901672490777</v>
      </c>
      <c r="O26" s="31">
        <f t="shared" si="14"/>
        <v>-52.334265929580518</v>
      </c>
      <c r="P26" s="31">
        <f t="shared" si="1"/>
        <v>77.467357742910281</v>
      </c>
      <c r="Q26" s="31">
        <f t="shared" si="2"/>
        <v>77.467357742910281</v>
      </c>
      <c r="R26" s="31">
        <f>Q26*'Given Data '!C$13</f>
        <v>19.676708866699212</v>
      </c>
      <c r="S26" s="31">
        <f>R26/(IF(J26=1,'Given Data '!I$6,IF(J26=2,'Given Data '!I$7,IF(J26=3,'Given Data '!I$8))))</f>
        <v>1.1805013461722809</v>
      </c>
      <c r="T26" s="31">
        <f t="shared" si="15"/>
        <v>0.68915590900243828</v>
      </c>
      <c r="U26" s="31">
        <f t="shared" si="16"/>
        <v>5574.7112784428555</v>
      </c>
      <c r="V26" s="31">
        <f t="shared" si="3"/>
        <v>1</v>
      </c>
      <c r="W26" s="31">
        <f t="shared" si="4"/>
        <v>5500</v>
      </c>
      <c r="X26" s="31">
        <f t="shared" si="5"/>
        <v>1.9143219694512176E-4</v>
      </c>
      <c r="Y26" s="31">
        <f>INDEX('Given Data '!F$15:S$37,MATCH(Sheet1!V26,'Given Data '!E$15:E$37,0),MATCH(Sheet1!W26,'Given Data '!F$38:S$38,0))</f>
        <v>863.13181500000007</v>
      </c>
      <c r="Z26" s="31">
        <f t="shared" si="6"/>
        <v>0.16523121959868042</v>
      </c>
      <c r="AA26" s="31">
        <f t="shared" si="17"/>
        <v>12.362716635065562</v>
      </c>
      <c r="AB26" s="31">
        <f t="shared" si="18"/>
        <v>3.4833445274383004</v>
      </c>
      <c r="AC26" s="31">
        <f t="shared" si="7"/>
        <v>15.33458474905928</v>
      </c>
    </row>
    <row r="27" spans="2:29">
      <c r="C27" s="31">
        <f t="shared" si="8"/>
        <v>25</v>
      </c>
      <c r="D27" s="31">
        <v>18</v>
      </c>
      <c r="E27" s="31">
        <f t="shared" si="9"/>
        <v>8.0467066617790373</v>
      </c>
      <c r="F27" s="31">
        <f t="shared" si="0"/>
        <v>28.968143982404534</v>
      </c>
      <c r="G27" s="31">
        <f t="shared" si="10"/>
        <v>206.39802587463228</v>
      </c>
      <c r="H27" s="31">
        <f t="shared" si="11"/>
        <v>8.44904199486799</v>
      </c>
      <c r="I27" s="31">
        <f t="shared" si="12"/>
        <v>-0.80467066617790195</v>
      </c>
      <c r="J27" s="31">
        <f t="shared" si="13"/>
        <v>2</v>
      </c>
      <c r="K27" s="31">
        <f>IF(J27=1,'Given Data '!C$46,IF(J27=2,'Given Data '!C$47,IF(J27=3,'Given Data '!C$48)))</f>
        <v>585.34306414257276</v>
      </c>
      <c r="L27" s="31">
        <f>'Given Data '!C$17*'Given Data '!C$21*8.91</f>
        <v>92.968722</v>
      </c>
      <c r="M27" s="31">
        <v>0</v>
      </c>
      <c r="N27" s="31">
        <f>0.5*'Given Data '!C$19*'Given Data '!C$9*'Given Data '!C$20*Sheet1!E27^2</f>
        <v>30.440414605364278</v>
      </c>
      <c r="O27" s="31">
        <f t="shared" si="14"/>
        <v>-471.0083933662184</v>
      </c>
      <c r="P27" s="31">
        <f t="shared" si="1"/>
        <v>-347.59925676085413</v>
      </c>
      <c r="Q27" s="31">
        <f t="shared" si="2"/>
        <v>347.59925676085413</v>
      </c>
      <c r="R27" s="31">
        <f>Q27*'Given Data '!C$13</f>
        <v>88.290211217256953</v>
      </c>
      <c r="S27" s="31">
        <f>R27/(IF(J27=1,'Given Data '!I$6,IF(J27=2,'Given Data '!I$7,IF(J27=3,'Given Data '!I$8))))</f>
        <v>5.2969586480084452</v>
      </c>
      <c r="T27" s="31">
        <f t="shared" si="15"/>
        <v>2.9368807177573575</v>
      </c>
      <c r="U27" s="31">
        <f t="shared" si="16"/>
        <v>5294.5750332949747</v>
      </c>
      <c r="V27" s="31">
        <f t="shared" si="3"/>
        <v>5</v>
      </c>
      <c r="W27" s="31">
        <f t="shared" si="4"/>
        <v>5500</v>
      </c>
      <c r="X27" s="31">
        <f t="shared" si="5"/>
        <v>8.1580019937704373E-4</v>
      </c>
      <c r="Y27" s="31">
        <f>INDEX('Given Data '!F$15:S$37,MATCH(Sheet1!V27,'Given Data '!E$15:E$37,0),MATCH(Sheet1!W27,'Given Data '!F$38:S$38,0))</f>
        <v>571.62166424999998</v>
      </c>
      <c r="Z27" s="31">
        <f t="shared" si="6"/>
        <v>0.46632906766338755</v>
      </c>
      <c r="AA27" s="31">
        <f t="shared" si="17"/>
        <v>12.82904570272895</v>
      </c>
      <c r="AB27" s="31">
        <f t="shared" si="18"/>
        <v>3.4833445274383004</v>
      </c>
      <c r="AC27" s="31">
        <f t="shared" si="7"/>
        <v>-71.743800390929721</v>
      </c>
    </row>
    <row r="28" spans="2:29">
      <c r="C28" s="31">
        <f t="shared" si="8"/>
        <v>26</v>
      </c>
      <c r="D28" s="31">
        <v>16.5</v>
      </c>
      <c r="E28" s="31">
        <f t="shared" si="9"/>
        <v>7.3761477732974505</v>
      </c>
      <c r="F28" s="31">
        <f t="shared" si="0"/>
        <v>26.554131983870821</v>
      </c>
      <c r="G28" s="31">
        <f t="shared" si="10"/>
        <v>214.10945309217053</v>
      </c>
      <c r="H28" s="31">
        <f t="shared" si="11"/>
        <v>7.7114272175382439</v>
      </c>
      <c r="I28" s="31">
        <f t="shared" si="12"/>
        <v>-0.67055888848158673</v>
      </c>
      <c r="J28" s="31">
        <f t="shared" si="13"/>
        <v>2</v>
      </c>
      <c r="K28" s="31">
        <f>IF(J28=1,'Given Data '!C$46,IF(J28=2,'Given Data '!C$47,IF(J28=3,'Given Data '!C$48)))</f>
        <v>585.34306414257276</v>
      </c>
      <c r="L28" s="31">
        <f>'Given Data '!C$17*'Given Data '!C$21*8.91</f>
        <v>92.968722</v>
      </c>
      <c r="M28" s="31">
        <v>0</v>
      </c>
      <c r="N28" s="31">
        <f>0.5*'Given Data '!C$19*'Given Data '!C$9*'Given Data '!C$20*Sheet1!E28^2</f>
        <v>25.578403939229705</v>
      </c>
      <c r="O28" s="31">
        <f t="shared" si="14"/>
        <v>-392.50699447184974</v>
      </c>
      <c r="P28" s="31">
        <f t="shared" si="1"/>
        <v>-273.95986853262002</v>
      </c>
      <c r="Q28" s="31">
        <f t="shared" si="2"/>
        <v>273.95986853262002</v>
      </c>
      <c r="R28" s="31">
        <f>Q28*'Given Data '!C$13</f>
        <v>69.585806607285491</v>
      </c>
      <c r="S28" s="31">
        <f>R28/(IF(J28=1,'Given Data '!I$6,IF(J28=2,'Given Data '!I$7,IF(J28=3,'Given Data '!I$8))))</f>
        <v>4.1747905572465083</v>
      </c>
      <c r="T28" s="31">
        <f t="shared" si="15"/>
        <v>2.1126215867156453</v>
      </c>
      <c r="U28" s="31">
        <f t="shared" si="16"/>
        <v>4832.3502288009695</v>
      </c>
      <c r="V28" s="31">
        <f t="shared" si="3"/>
        <v>4</v>
      </c>
      <c r="W28" s="31">
        <f t="shared" si="4"/>
        <v>5000</v>
      </c>
      <c r="X28" s="31">
        <f t="shared" si="5"/>
        <v>5.8683932964323482E-4</v>
      </c>
      <c r="Y28" s="31">
        <f>INDEX('Given Data '!F$15:S$37,MATCH(Sheet1!V28,'Given Data '!E$15:E$37,0),MATCH(Sheet1!W28,'Given Data '!F$38:S$38,0))</f>
        <v>660.32120700000007</v>
      </c>
      <c r="Z28" s="31">
        <f t="shared" si="6"/>
        <v>0.38750245446509174</v>
      </c>
      <c r="AA28" s="31">
        <f t="shared" si="17"/>
        <v>13.21654815719404</v>
      </c>
      <c r="AB28" s="31">
        <f t="shared" si="18"/>
        <v>3.4833445274383004</v>
      </c>
      <c r="AC28" s="31">
        <f t="shared" si="7"/>
        <v>-58.657397620722207</v>
      </c>
    </row>
    <row r="29" spans="2:29">
      <c r="C29" s="31">
        <f t="shared" si="8"/>
        <v>27</v>
      </c>
      <c r="D29" s="31">
        <v>15</v>
      </c>
      <c r="E29" s="31">
        <f t="shared" si="9"/>
        <v>6.7055888848158638</v>
      </c>
      <c r="F29" s="31">
        <f t="shared" si="0"/>
        <v>24.140119985337112</v>
      </c>
      <c r="G29" s="31">
        <f t="shared" si="10"/>
        <v>221.15032142122718</v>
      </c>
      <c r="H29" s="31">
        <f t="shared" si="11"/>
        <v>7.0408683290566572</v>
      </c>
      <c r="I29" s="31">
        <f t="shared" si="12"/>
        <v>-0.67055888848158673</v>
      </c>
      <c r="J29" s="31">
        <f t="shared" si="13"/>
        <v>2</v>
      </c>
      <c r="K29" s="31">
        <f>IF(J29=1,'Given Data '!C$46,IF(J29=2,'Given Data '!C$47,IF(J29=3,'Given Data '!C$48)))</f>
        <v>585.34306414257276</v>
      </c>
      <c r="L29" s="31">
        <f>'Given Data '!C$17*'Given Data '!C$21*8.91</f>
        <v>92.968722</v>
      </c>
      <c r="M29" s="31">
        <v>0</v>
      </c>
      <c r="N29" s="31">
        <f>0.5*'Given Data '!C$19*'Given Data '!C$9*'Given Data '!C$20*Sheet1!E29^2</f>
        <v>21.139176809280745</v>
      </c>
      <c r="O29" s="31">
        <f t="shared" si="14"/>
        <v>-392.50699447184974</v>
      </c>
      <c r="P29" s="31">
        <f t="shared" si="1"/>
        <v>-278.39909566256898</v>
      </c>
      <c r="Q29" s="31">
        <f t="shared" si="2"/>
        <v>278.39909566256898</v>
      </c>
      <c r="R29" s="31">
        <f>Q29*'Given Data '!C$13</f>
        <v>70.713370298292517</v>
      </c>
      <c r="S29" s="31">
        <f>R29/(IF(J29=1,'Given Data '!I$6,IF(J29=2,'Given Data '!I$7,IF(J29=3,'Given Data '!I$8))))</f>
        <v>4.2424385803049534</v>
      </c>
      <c r="T29" s="31">
        <f t="shared" si="15"/>
        <v>1.9601713754885965</v>
      </c>
      <c r="U29" s="31">
        <f t="shared" si="16"/>
        <v>4412.145861079146</v>
      </c>
      <c r="V29" s="31">
        <f t="shared" si="3"/>
        <v>4</v>
      </c>
      <c r="W29" s="31">
        <f t="shared" si="4"/>
        <v>4500</v>
      </c>
      <c r="X29" s="31">
        <f t="shared" si="5"/>
        <v>5.4449204874683235E-4</v>
      </c>
      <c r="Y29" s="31">
        <f>INDEX('Given Data '!F$15:S$37,MATCH(Sheet1!V29,'Given Data '!E$15:E$37,0),MATCH(Sheet1!W29,'Given Data '!F$38:S$38,0))</f>
        <v>679.80910725000024</v>
      </c>
      <c r="Z29" s="31">
        <f t="shared" si="6"/>
        <v>0.37015065356330773</v>
      </c>
      <c r="AA29" s="31">
        <f t="shared" si="17"/>
        <v>13.586698810757348</v>
      </c>
      <c r="AB29" s="31">
        <f t="shared" si="18"/>
        <v>3.4833445274383004</v>
      </c>
      <c r="AC29" s="31">
        <f t="shared" si="7"/>
        <v>-61.568049489156103</v>
      </c>
    </row>
    <row r="30" spans="2:29">
      <c r="B30" s="31" t="s">
        <v>81</v>
      </c>
      <c r="C30" s="31">
        <f t="shared" si="8"/>
        <v>28</v>
      </c>
      <c r="D30" s="31">
        <v>13</v>
      </c>
      <c r="E30" s="31">
        <f t="shared" si="9"/>
        <v>5.8115103668404151</v>
      </c>
      <c r="F30" s="31">
        <f t="shared" si="0"/>
        <v>20.921437320625493</v>
      </c>
      <c r="G30" s="31">
        <f t="shared" si="10"/>
        <v>227.40887104705533</v>
      </c>
      <c r="H30" s="31">
        <f t="shared" si="11"/>
        <v>6.2585496258281399</v>
      </c>
      <c r="I30" s="31">
        <f t="shared" si="12"/>
        <v>-0.8940785179754478</v>
      </c>
      <c r="J30" s="31">
        <f t="shared" si="13"/>
        <v>2</v>
      </c>
      <c r="K30" s="31">
        <f>IF(J30=1,'Given Data '!C$46,IF(J30=2,'Given Data '!C$47,IF(J30=3,'Given Data '!C$48)))</f>
        <v>585.34306414257276</v>
      </c>
      <c r="L30" s="31">
        <f>'Given Data '!C$17*'Given Data '!C$21*8.91</f>
        <v>92.968722</v>
      </c>
      <c r="M30" s="31">
        <v>0</v>
      </c>
      <c r="N30" s="31">
        <f>0.5*'Given Data '!C$19*'Given Data '!C$9*'Given Data '!C$20*Sheet1!E30^2</f>
        <v>15.877870581193092</v>
      </c>
      <c r="O30" s="31">
        <f t="shared" si="14"/>
        <v>-523.34265929579897</v>
      </c>
      <c r="P30" s="31">
        <f t="shared" si="1"/>
        <v>-414.49606671460589</v>
      </c>
      <c r="Q30" s="31">
        <f t="shared" si="2"/>
        <v>414.49606671460589</v>
      </c>
      <c r="R30" s="31">
        <f>Q30*'Given Data '!C$13</f>
        <v>105.28200094550989</v>
      </c>
      <c r="S30" s="31">
        <f>R30/(IF(J30=1,'Given Data '!I$6,IF(J30=2,'Given Data '!I$7,IF(J30=3,'Given Data '!I$8))))</f>
        <v>6.3163786528460646</v>
      </c>
      <c r="T30" s="31">
        <f t="shared" si="15"/>
        <v>2.5941442032439324</v>
      </c>
      <c r="U30" s="31">
        <f t="shared" si="16"/>
        <v>3921.9074320703517</v>
      </c>
      <c r="V30" s="31">
        <f t="shared" si="3"/>
        <v>6</v>
      </c>
      <c r="W30" s="31">
        <f t="shared" si="4"/>
        <v>4000</v>
      </c>
      <c r="X30" s="31">
        <f t="shared" si="5"/>
        <v>7.2059561201220348E-4</v>
      </c>
      <c r="Y30" s="31">
        <f>INDEX('Given Data '!F$15:S$37,MATCH(Sheet1!V30,'Given Data '!E$15:E$37,0),MATCH(Sheet1!W30,'Given Data '!F$38:S$38,0))</f>
        <v>603.98588250000012</v>
      </c>
      <c r="Z30" s="31">
        <f t="shared" si="6"/>
        <v>0.43522957664681838</v>
      </c>
      <c r="AA30" s="31">
        <f t="shared" si="17"/>
        <v>14.021928387404166</v>
      </c>
      <c r="AB30" s="31">
        <f t="shared" si="18"/>
        <v>3.4833445274383004</v>
      </c>
      <c r="AC30" s="31">
        <f t="shared" si="7"/>
        <v>-94.260082585013464</v>
      </c>
    </row>
    <row r="31" spans="2:29">
      <c r="C31" s="31">
        <f t="shared" si="8"/>
        <v>29</v>
      </c>
      <c r="D31" s="31">
        <v>13</v>
      </c>
      <c r="E31" s="31">
        <f t="shared" si="9"/>
        <v>5.8115103668404151</v>
      </c>
      <c r="F31" s="31">
        <f t="shared" si="0"/>
        <v>20.921437320625493</v>
      </c>
      <c r="G31" s="31">
        <f t="shared" si="10"/>
        <v>233.22038141389575</v>
      </c>
      <c r="H31" s="31">
        <f t="shared" si="11"/>
        <v>5.8115103668404151</v>
      </c>
      <c r="I31" s="31">
        <f t="shared" si="12"/>
        <v>0</v>
      </c>
      <c r="J31" s="31">
        <f t="shared" si="13"/>
        <v>2</v>
      </c>
      <c r="K31" s="31">
        <f>IF(J31=1,'Given Data '!C$46,IF(J31=2,'Given Data '!C$47,IF(J31=3,'Given Data '!C$48)))</f>
        <v>585.34306414257276</v>
      </c>
      <c r="L31" s="31">
        <f>'Given Data '!C$17*'Given Data '!C$21*8.91</f>
        <v>92.968722</v>
      </c>
      <c r="M31" s="31">
        <v>0</v>
      </c>
      <c r="N31" s="31">
        <f>0.5*'Given Data '!C$19*'Given Data '!C$9*'Given Data '!C$20*Sheet1!E31^2</f>
        <v>15.877870581193092</v>
      </c>
      <c r="O31" s="31">
        <f t="shared" si="14"/>
        <v>0</v>
      </c>
      <c r="P31" s="31">
        <f t="shared" si="1"/>
        <v>108.84659258119309</v>
      </c>
      <c r="Q31" s="31">
        <f t="shared" si="2"/>
        <v>108.84659258119309</v>
      </c>
      <c r="R31" s="31">
        <f>Q31*'Given Data '!C$13</f>
        <v>27.647034515623044</v>
      </c>
      <c r="S31" s="31">
        <f>R31/(IF(J31=1,'Given Data '!I$6,IF(J31=2,'Given Data '!I$7,IF(J31=3,'Given Data '!I$8))))</f>
        <v>1.6586798983746649</v>
      </c>
      <c r="T31" s="31">
        <f t="shared" si="15"/>
        <v>0.63256310118085868</v>
      </c>
      <c r="U31" s="31">
        <f t="shared" si="16"/>
        <v>3641.7711869224695</v>
      </c>
      <c r="V31" s="31">
        <f t="shared" si="3"/>
        <v>2</v>
      </c>
      <c r="W31" s="31">
        <f t="shared" si="4"/>
        <v>3500</v>
      </c>
      <c r="X31" s="31">
        <f t="shared" si="5"/>
        <v>1.7571197255023853E-4</v>
      </c>
      <c r="Y31" s="31">
        <f>INDEX('Given Data '!F$15:S$37,MATCH(Sheet1!V31,'Given Data '!E$15:E$37,0),MATCH(Sheet1!W31,'Given Data '!F$38:S$38,0))</f>
        <v>833.54953499999999</v>
      </c>
      <c r="Z31" s="31">
        <f t="shared" si="6"/>
        <v>0.14646463301318408</v>
      </c>
      <c r="AA31" s="31">
        <f t="shared" si="17"/>
        <v>14.168393020417351</v>
      </c>
      <c r="AB31" s="31">
        <f t="shared" si="18"/>
        <v>3.4833445274383004</v>
      </c>
      <c r="AC31" s="31">
        <f t="shared" si="7"/>
        <v>25.385243837388767</v>
      </c>
    </row>
    <row r="32" spans="2:29">
      <c r="C32" s="31">
        <f t="shared" si="8"/>
        <v>30</v>
      </c>
      <c r="D32" s="31">
        <v>13</v>
      </c>
      <c r="E32" s="31">
        <f t="shared" si="9"/>
        <v>5.8115103668404151</v>
      </c>
      <c r="F32" s="31">
        <f t="shared" si="0"/>
        <v>20.921437320625493</v>
      </c>
      <c r="G32" s="31">
        <f t="shared" si="10"/>
        <v>239.03189178073617</v>
      </c>
      <c r="H32" s="31">
        <f t="shared" si="11"/>
        <v>5.8115103668404151</v>
      </c>
      <c r="I32" s="31">
        <f t="shared" si="12"/>
        <v>0</v>
      </c>
      <c r="J32" s="31">
        <f t="shared" si="13"/>
        <v>2</v>
      </c>
      <c r="K32" s="31">
        <f>IF(J32=1,'Given Data '!C$46,IF(J32=2,'Given Data '!C$47,IF(J32=3,'Given Data '!C$48)))</f>
        <v>585.34306414257276</v>
      </c>
      <c r="L32" s="31">
        <f>'Given Data '!C$17*'Given Data '!C$21*8.91</f>
        <v>92.968722</v>
      </c>
      <c r="M32" s="31">
        <v>0</v>
      </c>
      <c r="N32" s="31">
        <f>0.5*'Given Data '!C$19*'Given Data '!C$9*'Given Data '!C$20*Sheet1!E32^2</f>
        <v>15.877870581193092</v>
      </c>
      <c r="O32" s="31">
        <f t="shared" si="14"/>
        <v>0</v>
      </c>
      <c r="P32" s="31">
        <f t="shared" si="1"/>
        <v>108.84659258119309</v>
      </c>
      <c r="Q32" s="31">
        <f t="shared" si="2"/>
        <v>108.84659258119309</v>
      </c>
      <c r="R32" s="31">
        <f>Q32*'Given Data '!C$13</f>
        <v>27.647034515623044</v>
      </c>
      <c r="S32" s="31">
        <f>R32/(IF(J32=1,'Given Data '!I$6,IF(J32=2,'Given Data '!I$7,IF(J32=3,'Given Data '!I$8))))</f>
        <v>1.6586798983746649</v>
      </c>
      <c r="T32" s="31">
        <f t="shared" si="15"/>
        <v>0.63256310118085868</v>
      </c>
      <c r="U32" s="31">
        <f t="shared" si="16"/>
        <v>3641.7711869224695</v>
      </c>
      <c r="V32" s="31">
        <f t="shared" si="3"/>
        <v>2</v>
      </c>
      <c r="W32" s="31">
        <f t="shared" si="4"/>
        <v>3500</v>
      </c>
      <c r="X32" s="31">
        <f t="shared" si="5"/>
        <v>1.7571197255023853E-4</v>
      </c>
      <c r="Y32" s="31">
        <f>INDEX('Given Data '!F$15:S$37,MATCH(Sheet1!V32,'Given Data '!E$15:E$37,0),MATCH(Sheet1!W32,'Given Data '!F$38:S$38,0))</f>
        <v>833.54953499999999</v>
      </c>
      <c r="Z32" s="31">
        <f t="shared" si="6"/>
        <v>0.14646463301318408</v>
      </c>
      <c r="AA32" s="31">
        <f t="shared" si="17"/>
        <v>14.314857653430536</v>
      </c>
      <c r="AB32" s="31">
        <f t="shared" si="18"/>
        <v>3.4833445274383004</v>
      </c>
      <c r="AC32" s="31">
        <f t="shared" si="7"/>
        <v>26.017806938569628</v>
      </c>
    </row>
    <row r="33" spans="2:29">
      <c r="C33" s="31">
        <f t="shared" si="8"/>
        <v>31</v>
      </c>
      <c r="D33" s="31">
        <v>13</v>
      </c>
      <c r="E33" s="31">
        <f t="shared" si="9"/>
        <v>5.8115103668404151</v>
      </c>
      <c r="F33" s="31">
        <f t="shared" si="0"/>
        <v>20.921437320625493</v>
      </c>
      <c r="G33" s="31">
        <f t="shared" si="10"/>
        <v>244.8434021475766</v>
      </c>
      <c r="H33" s="31">
        <f t="shared" si="11"/>
        <v>5.8115103668404151</v>
      </c>
      <c r="I33" s="31">
        <f t="shared" si="12"/>
        <v>0</v>
      </c>
      <c r="J33" s="31">
        <f t="shared" si="13"/>
        <v>2</v>
      </c>
      <c r="K33" s="31">
        <f>IF(J33=1,'Given Data '!C$46,IF(J33=2,'Given Data '!C$47,IF(J33=3,'Given Data '!C$48)))</f>
        <v>585.34306414257276</v>
      </c>
      <c r="L33" s="31">
        <f>'Given Data '!C$17*'Given Data '!C$21*8.91</f>
        <v>92.968722</v>
      </c>
      <c r="M33" s="31">
        <v>0</v>
      </c>
      <c r="N33" s="31">
        <f>0.5*'Given Data '!C$19*'Given Data '!C$9*'Given Data '!C$20*Sheet1!E33^2</f>
        <v>15.877870581193092</v>
      </c>
      <c r="O33" s="31">
        <f t="shared" si="14"/>
        <v>0</v>
      </c>
      <c r="P33" s="31">
        <f t="shared" si="1"/>
        <v>108.84659258119309</v>
      </c>
      <c r="Q33" s="31">
        <f t="shared" si="2"/>
        <v>108.84659258119309</v>
      </c>
      <c r="R33" s="31">
        <f>Q33*'Given Data '!C$13</f>
        <v>27.647034515623044</v>
      </c>
      <c r="S33" s="31">
        <f>R33/(IF(J33=1,'Given Data '!I$6,IF(J33=2,'Given Data '!I$7,IF(J33=3,'Given Data '!I$8))))</f>
        <v>1.6586798983746649</v>
      </c>
      <c r="T33" s="31">
        <f t="shared" si="15"/>
        <v>0.63256310118085868</v>
      </c>
      <c r="U33" s="31">
        <f t="shared" si="16"/>
        <v>3641.7711869224695</v>
      </c>
      <c r="V33" s="31">
        <f t="shared" si="3"/>
        <v>2</v>
      </c>
      <c r="W33" s="31">
        <f t="shared" si="4"/>
        <v>3500</v>
      </c>
      <c r="X33" s="31">
        <f t="shared" si="5"/>
        <v>1.7571197255023853E-4</v>
      </c>
      <c r="Y33" s="31">
        <f>INDEX('Given Data '!F$15:S$37,MATCH(Sheet1!V33,'Given Data '!E$15:E$37,0),MATCH(Sheet1!W33,'Given Data '!F$38:S$38,0))</f>
        <v>833.54953499999999</v>
      </c>
      <c r="Z33" s="31">
        <f t="shared" si="6"/>
        <v>0.14646463301318408</v>
      </c>
      <c r="AA33" s="31">
        <f t="shared" si="17"/>
        <v>14.461322286443721</v>
      </c>
      <c r="AB33" s="31">
        <f t="shared" si="18"/>
        <v>3.4833445274383004</v>
      </c>
      <c r="AC33" s="31">
        <f t="shared" si="7"/>
        <v>26.650370039750488</v>
      </c>
    </row>
    <row r="34" spans="2:29">
      <c r="C34" s="31">
        <f t="shared" si="8"/>
        <v>32</v>
      </c>
      <c r="D34" s="31">
        <v>13</v>
      </c>
      <c r="E34" s="31">
        <f t="shared" si="9"/>
        <v>5.8115103668404151</v>
      </c>
      <c r="F34" s="31">
        <f t="shared" si="0"/>
        <v>20.921437320625493</v>
      </c>
      <c r="G34" s="31">
        <f t="shared" si="10"/>
        <v>250.65491251441702</v>
      </c>
      <c r="H34" s="31">
        <f t="shared" si="11"/>
        <v>5.8115103668404151</v>
      </c>
      <c r="I34" s="31">
        <f t="shared" si="12"/>
        <v>0</v>
      </c>
      <c r="J34" s="31">
        <f t="shared" si="13"/>
        <v>2</v>
      </c>
      <c r="K34" s="31">
        <f>IF(J34=1,'Given Data '!C$46,IF(J34=2,'Given Data '!C$47,IF(J34=3,'Given Data '!C$48)))</f>
        <v>585.34306414257276</v>
      </c>
      <c r="L34" s="31">
        <f>'Given Data '!C$17*'Given Data '!C$21*8.91</f>
        <v>92.968722</v>
      </c>
      <c r="M34" s="31">
        <v>0</v>
      </c>
      <c r="N34" s="31">
        <f>0.5*'Given Data '!C$19*'Given Data '!C$9*'Given Data '!C$20*Sheet1!E34^2</f>
        <v>15.877870581193092</v>
      </c>
      <c r="O34" s="31">
        <f t="shared" si="14"/>
        <v>0</v>
      </c>
      <c r="P34" s="31">
        <f t="shared" si="1"/>
        <v>108.84659258119309</v>
      </c>
      <c r="Q34" s="31">
        <f t="shared" si="2"/>
        <v>108.84659258119309</v>
      </c>
      <c r="R34" s="31">
        <f>Q34*'Given Data '!C$13</f>
        <v>27.647034515623044</v>
      </c>
      <c r="S34" s="31">
        <f>R34/(IF(J34=1,'Given Data '!I$6,IF(J34=2,'Given Data '!I$7,IF(J34=3,'Given Data '!I$8))))</f>
        <v>1.6586798983746649</v>
      </c>
      <c r="T34" s="31">
        <f t="shared" si="15"/>
        <v>0.63256310118085868</v>
      </c>
      <c r="U34" s="31">
        <f t="shared" si="16"/>
        <v>3641.7711869224695</v>
      </c>
      <c r="V34" s="31">
        <f t="shared" si="3"/>
        <v>2</v>
      </c>
      <c r="W34" s="31">
        <f t="shared" si="4"/>
        <v>3500</v>
      </c>
      <c r="X34" s="31">
        <f t="shared" si="5"/>
        <v>1.7571197255023853E-4</v>
      </c>
      <c r="Y34" s="31">
        <f>INDEX('Given Data '!F$15:S$37,MATCH(Sheet1!V34,'Given Data '!E$15:E$37,0),MATCH(Sheet1!W34,'Given Data '!F$38:S$38,0))</f>
        <v>833.54953499999999</v>
      </c>
      <c r="Z34" s="31">
        <f t="shared" si="6"/>
        <v>0.14646463301318408</v>
      </c>
      <c r="AA34" s="31">
        <f t="shared" si="17"/>
        <v>14.607786919456906</v>
      </c>
      <c r="AB34" s="31">
        <f t="shared" si="18"/>
        <v>3.4833445274383004</v>
      </c>
      <c r="AC34" s="31">
        <f t="shared" si="7"/>
        <v>27.282933140931348</v>
      </c>
    </row>
    <row r="35" spans="2:29">
      <c r="C35" s="31">
        <f t="shared" si="8"/>
        <v>33</v>
      </c>
      <c r="D35" s="31">
        <v>13</v>
      </c>
      <c r="E35" s="31">
        <f t="shared" si="9"/>
        <v>5.8115103668404151</v>
      </c>
      <c r="F35" s="31">
        <f t="shared" si="0"/>
        <v>20.921437320625493</v>
      </c>
      <c r="G35" s="31">
        <f t="shared" si="10"/>
        <v>256.46642288125742</v>
      </c>
      <c r="H35" s="31">
        <f t="shared" si="11"/>
        <v>5.8115103668404151</v>
      </c>
      <c r="I35" s="31">
        <f t="shared" si="12"/>
        <v>0</v>
      </c>
      <c r="J35" s="31">
        <f t="shared" si="13"/>
        <v>2</v>
      </c>
      <c r="K35" s="31">
        <f>IF(J35=1,'Given Data '!C$46,IF(J35=2,'Given Data '!C$47,IF(J35=3,'Given Data '!C$48)))</f>
        <v>585.34306414257276</v>
      </c>
      <c r="L35" s="31">
        <f>'Given Data '!C$17*'Given Data '!C$21*8.91</f>
        <v>92.968722</v>
      </c>
      <c r="M35" s="31">
        <v>0</v>
      </c>
      <c r="N35" s="31">
        <f>0.5*'Given Data '!C$19*'Given Data '!C$9*'Given Data '!C$20*Sheet1!E35^2</f>
        <v>15.877870581193092</v>
      </c>
      <c r="O35" s="31">
        <f t="shared" si="14"/>
        <v>0</v>
      </c>
      <c r="P35" s="31">
        <f t="shared" si="1"/>
        <v>108.84659258119309</v>
      </c>
      <c r="Q35" s="31">
        <f t="shared" si="2"/>
        <v>108.84659258119309</v>
      </c>
      <c r="R35" s="31">
        <f>Q35*'Given Data '!C$13</f>
        <v>27.647034515623044</v>
      </c>
      <c r="S35" s="31">
        <f>R35/(IF(J35=1,'Given Data '!I$6,IF(J35=2,'Given Data '!I$7,IF(J35=3,'Given Data '!I$8))))</f>
        <v>1.6586798983746649</v>
      </c>
      <c r="T35" s="31">
        <f t="shared" si="15"/>
        <v>0.63256310118085868</v>
      </c>
      <c r="U35" s="31">
        <f t="shared" si="16"/>
        <v>3641.7711869224695</v>
      </c>
      <c r="V35" s="31">
        <f t="shared" si="3"/>
        <v>2</v>
      </c>
      <c r="W35" s="31">
        <f t="shared" si="4"/>
        <v>3500</v>
      </c>
      <c r="X35" s="31">
        <f t="shared" si="5"/>
        <v>1.7571197255023853E-4</v>
      </c>
      <c r="Y35" s="31">
        <f>INDEX('Given Data '!F$15:S$37,MATCH(Sheet1!V35,'Given Data '!E$15:E$37,0),MATCH(Sheet1!W35,'Given Data '!F$38:S$38,0))</f>
        <v>833.54953499999999</v>
      </c>
      <c r="Z35" s="31">
        <f t="shared" si="6"/>
        <v>0.14646463301318408</v>
      </c>
      <c r="AA35" s="31">
        <f t="shared" si="17"/>
        <v>14.754251552470091</v>
      </c>
      <c r="AB35" s="31">
        <f t="shared" si="18"/>
        <v>3.4833445274383004</v>
      </c>
      <c r="AC35" s="31">
        <f t="shared" si="7"/>
        <v>27.915496242112205</v>
      </c>
    </row>
    <row r="36" spans="2:29">
      <c r="B36" s="31" t="s">
        <v>82</v>
      </c>
      <c r="C36" s="31">
        <f t="shared" si="8"/>
        <v>34</v>
      </c>
      <c r="D36" s="31">
        <v>13</v>
      </c>
      <c r="E36" s="31">
        <f t="shared" si="9"/>
        <v>5.8115103668404151</v>
      </c>
      <c r="F36" s="31">
        <f t="shared" si="0"/>
        <v>20.921437320625493</v>
      </c>
      <c r="G36" s="31">
        <f t="shared" si="10"/>
        <v>262.27793324809784</v>
      </c>
      <c r="H36" s="31">
        <f t="shared" si="11"/>
        <v>5.8115103668404151</v>
      </c>
      <c r="I36" s="31">
        <f t="shared" si="12"/>
        <v>0</v>
      </c>
      <c r="J36" s="31">
        <f t="shared" si="13"/>
        <v>2</v>
      </c>
      <c r="K36" s="31">
        <f>IF(J36=1,'Given Data '!C$46,IF(J36=2,'Given Data '!C$47,IF(J36=3,'Given Data '!C$48)))</f>
        <v>585.34306414257276</v>
      </c>
      <c r="L36" s="31">
        <f>'Given Data '!C$17*'Given Data '!C$21*8.91</f>
        <v>92.968722</v>
      </c>
      <c r="M36" s="31">
        <v>0</v>
      </c>
      <c r="N36" s="31">
        <f>0.5*'Given Data '!C$19*'Given Data '!C$9*'Given Data '!C$20*Sheet1!E36^2</f>
        <v>15.877870581193092</v>
      </c>
      <c r="O36" s="31">
        <f t="shared" si="14"/>
        <v>0</v>
      </c>
      <c r="P36" s="31">
        <f t="shared" si="1"/>
        <v>108.84659258119309</v>
      </c>
      <c r="Q36" s="31">
        <f t="shared" si="2"/>
        <v>108.84659258119309</v>
      </c>
      <c r="R36" s="31">
        <f>Q36*'Given Data '!C$13</f>
        <v>27.647034515623044</v>
      </c>
      <c r="S36" s="31">
        <f>R36/(IF(J36=1,'Given Data '!I$6,IF(J36=2,'Given Data '!I$7,IF(J36=3,'Given Data '!I$8))))</f>
        <v>1.6586798983746649</v>
      </c>
      <c r="T36" s="31">
        <f t="shared" si="15"/>
        <v>0.63256310118085868</v>
      </c>
      <c r="U36" s="31">
        <f t="shared" si="16"/>
        <v>3641.7711869224695</v>
      </c>
      <c r="V36" s="31">
        <f t="shared" si="3"/>
        <v>2</v>
      </c>
      <c r="W36" s="31">
        <f t="shared" si="4"/>
        <v>3500</v>
      </c>
      <c r="X36" s="31">
        <f t="shared" si="5"/>
        <v>1.7571197255023853E-4</v>
      </c>
      <c r="Y36" s="31">
        <f>INDEX('Given Data '!F$15:S$37,MATCH(Sheet1!V36,'Given Data '!E$15:E$37,0),MATCH(Sheet1!W36,'Given Data '!F$38:S$38,0))</f>
        <v>833.54953499999999</v>
      </c>
      <c r="Z36" s="31">
        <f t="shared" si="6"/>
        <v>0.14646463301318408</v>
      </c>
      <c r="AA36" s="31">
        <f t="shared" si="17"/>
        <v>14.900716185483276</v>
      </c>
      <c r="AB36" s="31">
        <f t="shared" si="18"/>
        <v>3.4833445274383004</v>
      </c>
      <c r="AC36" s="31">
        <f t="shared" si="7"/>
        <v>28.548059343293062</v>
      </c>
    </row>
    <row r="37" spans="2:29">
      <c r="C37" s="31">
        <f t="shared" si="8"/>
        <v>35</v>
      </c>
      <c r="D37" s="31">
        <v>15</v>
      </c>
      <c r="E37" s="31">
        <f t="shared" si="9"/>
        <v>6.7055888848158638</v>
      </c>
      <c r="F37" s="31">
        <f t="shared" si="0"/>
        <v>24.140119985337112</v>
      </c>
      <c r="G37" s="31">
        <f t="shared" si="10"/>
        <v>268.53648287392599</v>
      </c>
      <c r="H37" s="31">
        <f t="shared" si="11"/>
        <v>6.2585496258281399</v>
      </c>
      <c r="I37" s="31">
        <f t="shared" si="12"/>
        <v>0.89407851797544957</v>
      </c>
      <c r="J37" s="31">
        <f t="shared" si="13"/>
        <v>2</v>
      </c>
      <c r="K37" s="31">
        <f>IF(J37=1,'Given Data '!C$46,IF(J37=2,'Given Data '!C$47,IF(J37=3,'Given Data '!C$48)))</f>
        <v>585.34306414257276</v>
      </c>
      <c r="L37" s="31">
        <f>'Given Data '!C$17*'Given Data '!C$21*8.91</f>
        <v>92.968722</v>
      </c>
      <c r="M37" s="31">
        <v>0</v>
      </c>
      <c r="N37" s="31">
        <f>0.5*'Given Data '!C$19*'Given Data '!C$9*'Given Data '!C$20*Sheet1!E37^2</f>
        <v>21.139176809280745</v>
      </c>
      <c r="O37" s="31">
        <f t="shared" si="14"/>
        <v>523.34265929579999</v>
      </c>
      <c r="P37" s="31">
        <f t="shared" si="1"/>
        <v>637.45055810508075</v>
      </c>
      <c r="Q37" s="31">
        <f t="shared" si="2"/>
        <v>637.45055810508075</v>
      </c>
      <c r="R37" s="31">
        <f>Q37*'Given Data '!C$13</f>
        <v>161.91244175869051</v>
      </c>
      <c r="S37" s="31">
        <f>R37/(IF(J37=1,'Given Data '!I$6,IF(J37=2,'Given Data '!I$7,IF(J37=3,'Given Data '!I$8))))</f>
        <v>9.7139138843313457</v>
      </c>
      <c r="T37" s="31">
        <f t="shared" si="15"/>
        <v>3.9895159519124923</v>
      </c>
      <c r="U37" s="31">
        <f t="shared" si="16"/>
        <v>3921.9074320703517</v>
      </c>
      <c r="V37" s="31">
        <f t="shared" si="3"/>
        <v>10</v>
      </c>
      <c r="W37" s="31">
        <f t="shared" si="4"/>
        <v>4000</v>
      </c>
      <c r="X37" s="31">
        <f t="shared" si="5"/>
        <v>1.1081988755312479E-3</v>
      </c>
      <c r="Y37" s="31">
        <f>INDEX('Given Data '!F$15:S$37,MATCH(Sheet1!V37,'Given Data '!E$15:E$37,0),MATCH(Sheet1!W37,'Given Data '!F$38:S$38,0))</f>
        <v>495.94176450000009</v>
      </c>
      <c r="Z37" s="31">
        <f t="shared" si="6"/>
        <v>0.54960210574788304</v>
      </c>
      <c r="AA37" s="31">
        <f t="shared" si="17"/>
        <v>15.450318291231159</v>
      </c>
      <c r="AB37" s="31">
        <f t="shared" si="18"/>
        <v>3.4833445274383004</v>
      </c>
      <c r="AC37" s="31">
        <f t="shared" si="7"/>
        <v>171.17873087955959</v>
      </c>
    </row>
    <row r="38" spans="2:29">
      <c r="C38" s="31">
        <f t="shared" si="8"/>
        <v>36</v>
      </c>
      <c r="D38" s="31">
        <v>16</v>
      </c>
      <c r="E38" s="31">
        <f t="shared" si="9"/>
        <v>7.1526281438035886</v>
      </c>
      <c r="F38" s="31">
        <f t="shared" si="0"/>
        <v>25.749461317692919</v>
      </c>
      <c r="G38" s="31">
        <f t="shared" si="10"/>
        <v>275.46559138823574</v>
      </c>
      <c r="H38" s="31">
        <f t="shared" si="11"/>
        <v>6.9291085143097266</v>
      </c>
      <c r="I38" s="31">
        <f t="shared" si="12"/>
        <v>0.44703925898772567</v>
      </c>
      <c r="J38" s="31">
        <f t="shared" si="13"/>
        <v>2</v>
      </c>
      <c r="K38" s="31">
        <f>IF(J38=1,'Given Data '!C$46,IF(J38=2,'Given Data '!C$47,IF(J38=3,'Given Data '!C$48)))</f>
        <v>585.34306414257276</v>
      </c>
      <c r="L38" s="31">
        <f>'Given Data '!C$17*'Given Data '!C$21*8.91</f>
        <v>92.968722</v>
      </c>
      <c r="M38" s="31">
        <v>0</v>
      </c>
      <c r="N38" s="31">
        <f>0.5*'Given Data '!C$19*'Given Data '!C$9*'Given Data '!C$20*Sheet1!E38^2</f>
        <v>24.051685614114987</v>
      </c>
      <c r="O38" s="31">
        <f t="shared" si="14"/>
        <v>261.67132964790051</v>
      </c>
      <c r="P38" s="31">
        <f t="shared" si="1"/>
        <v>378.69173726201552</v>
      </c>
      <c r="Q38" s="31">
        <f t="shared" si="2"/>
        <v>378.69173726201552</v>
      </c>
      <c r="R38" s="31">
        <f>Q38*'Given Data '!C$13</f>
        <v>96.187701264551947</v>
      </c>
      <c r="S38" s="31">
        <f>R38/(IF(J38=1,'Given Data '!I$6,IF(J38=2,'Given Data '!I$7,IF(J38=3,'Given Data '!I$8))))</f>
        <v>5.7707674386640893</v>
      </c>
      <c r="T38" s="31">
        <f t="shared" si="15"/>
        <v>2.6239961409609736</v>
      </c>
      <c r="U38" s="31">
        <f t="shared" si="16"/>
        <v>4342.1117997921738</v>
      </c>
      <c r="V38" s="31">
        <f t="shared" si="3"/>
        <v>6</v>
      </c>
      <c r="W38" s="31">
        <f t="shared" si="4"/>
        <v>4500</v>
      </c>
      <c r="X38" s="31">
        <f t="shared" si="5"/>
        <v>7.2888781693360378E-4</v>
      </c>
      <c r="Y38" s="31">
        <f>INDEX('Given Data '!F$15:S$37,MATCH(Sheet1!V38,'Given Data '!E$15:E$37,0),MATCH(Sheet1!W38,'Given Data '!F$38:S$38,0))</f>
        <v>560.76049575000002</v>
      </c>
      <c r="Z38" s="31">
        <f t="shared" si="6"/>
        <v>0.40873149356982291</v>
      </c>
      <c r="AA38" s="31">
        <f t="shared" si="17"/>
        <v>15.859049784800982</v>
      </c>
      <c r="AB38" s="31">
        <f t="shared" si="18"/>
        <v>3.4833445274383004</v>
      </c>
      <c r="AC38" s="31">
        <f t="shared" si="7"/>
        <v>104.3165433587195</v>
      </c>
    </row>
    <row r="39" spans="2:29">
      <c r="C39" s="31">
        <f t="shared" si="8"/>
        <v>37</v>
      </c>
      <c r="D39" s="31">
        <v>15</v>
      </c>
      <c r="E39" s="31">
        <f t="shared" si="9"/>
        <v>6.7055888848158638</v>
      </c>
      <c r="F39" s="31">
        <f t="shared" si="0"/>
        <v>24.140119985337112</v>
      </c>
      <c r="G39" s="31">
        <f t="shared" si="10"/>
        <v>282.39469990254548</v>
      </c>
      <c r="H39" s="31">
        <f t="shared" si="11"/>
        <v>6.9291085143097266</v>
      </c>
      <c r="I39" s="31">
        <f t="shared" si="12"/>
        <v>-0.4470392589877239</v>
      </c>
      <c r="J39" s="31">
        <f t="shared" si="13"/>
        <v>2</v>
      </c>
      <c r="K39" s="31">
        <f>IF(J39=1,'Given Data '!C$46,IF(J39=2,'Given Data '!C$47,IF(J39=3,'Given Data '!C$48)))</f>
        <v>585.34306414257276</v>
      </c>
      <c r="L39" s="31">
        <f>'Given Data '!C$17*'Given Data '!C$21*8.91</f>
        <v>92.968722</v>
      </c>
      <c r="M39" s="31">
        <v>0</v>
      </c>
      <c r="N39" s="31">
        <f>0.5*'Given Data '!C$19*'Given Data '!C$9*'Given Data '!C$20*Sheet1!E39^2</f>
        <v>21.139176809280745</v>
      </c>
      <c r="O39" s="31">
        <f t="shared" si="14"/>
        <v>-261.67132964789948</v>
      </c>
      <c r="P39" s="31">
        <f t="shared" si="1"/>
        <v>-147.56343083861873</v>
      </c>
      <c r="Q39" s="31">
        <f t="shared" si="2"/>
        <v>147.56343083861873</v>
      </c>
      <c r="R39" s="31">
        <f>Q39*'Given Data '!C$13</f>
        <v>37.481111433009154</v>
      </c>
      <c r="S39" s="31">
        <f>R39/(IF(J39=1,'Given Data '!I$6,IF(J39=2,'Given Data '!I$7,IF(J39=3,'Given Data '!I$8))))</f>
        <v>2.2486739424997637</v>
      </c>
      <c r="T39" s="31">
        <f t="shared" si="15"/>
        <v>1.0224830250246275</v>
      </c>
      <c r="U39" s="31">
        <f t="shared" si="16"/>
        <v>4342.1117997921756</v>
      </c>
      <c r="V39" s="31">
        <f t="shared" si="3"/>
        <v>2</v>
      </c>
      <c r="W39" s="31">
        <f t="shared" si="4"/>
        <v>4500</v>
      </c>
      <c r="X39" s="31">
        <f t="shared" si="5"/>
        <v>2.8402306250684096E-4</v>
      </c>
      <c r="Y39" s="31">
        <f>INDEX('Given Data '!F$15:S$37,MATCH(Sheet1!V39,'Given Data '!E$15:E$37,0),MATCH(Sheet1!W39,'Given Data '!F$38:S$38,0))</f>
        <v>828.30575099999987</v>
      </c>
      <c r="Z39" s="31">
        <f t="shared" si="6"/>
        <v>0.23525793609104881</v>
      </c>
      <c r="AA39" s="31">
        <f t="shared" si="17"/>
        <v>16.094307720892029</v>
      </c>
      <c r="AB39" s="31">
        <f t="shared" si="18"/>
        <v>3.4833445274383004</v>
      </c>
      <c r="AC39" s="31">
        <f t="shared" si="7"/>
        <v>-41.671130768261762</v>
      </c>
    </row>
    <row r="40" spans="2:29">
      <c r="C40" s="31">
        <f t="shared" si="8"/>
        <v>38</v>
      </c>
      <c r="D40" s="31">
        <v>14</v>
      </c>
      <c r="E40" s="31">
        <f t="shared" si="9"/>
        <v>6.2585496258281399</v>
      </c>
      <c r="F40" s="31">
        <f t="shared" si="0"/>
        <v>22.530778652981304</v>
      </c>
      <c r="G40" s="31">
        <f t="shared" si="10"/>
        <v>288.8767691578675</v>
      </c>
      <c r="H40" s="31">
        <f t="shared" si="11"/>
        <v>6.4820692553220018</v>
      </c>
      <c r="I40" s="31">
        <f t="shared" si="12"/>
        <v>-0.4470392589877239</v>
      </c>
      <c r="J40" s="31">
        <f t="shared" si="13"/>
        <v>2</v>
      </c>
      <c r="K40" s="31">
        <f>IF(J40=1,'Given Data '!C$46,IF(J40=2,'Given Data '!C$47,IF(J40=3,'Given Data '!C$48)))</f>
        <v>585.34306414257276</v>
      </c>
      <c r="L40" s="31">
        <f>'Given Data '!C$17*'Given Data '!C$21*8.91</f>
        <v>92.968722</v>
      </c>
      <c r="M40" s="31">
        <v>0</v>
      </c>
      <c r="N40" s="31">
        <f>0.5*'Given Data '!C$19*'Given Data '!C$9*'Given Data '!C$20*Sheet1!E40^2</f>
        <v>18.414571798306785</v>
      </c>
      <c r="O40" s="31">
        <f t="shared" si="14"/>
        <v>-261.67132964789948</v>
      </c>
      <c r="P40" s="31">
        <f t="shared" si="1"/>
        <v>-150.28803584959269</v>
      </c>
      <c r="Q40" s="31">
        <f t="shared" si="2"/>
        <v>150.28803584959269</v>
      </c>
      <c r="R40" s="31">
        <f>Q40*'Given Data '!C$13</f>
        <v>38.173161105796545</v>
      </c>
      <c r="S40" s="31">
        <f>R40/(IF(J40=1,'Given Data '!I$6,IF(J40=2,'Given Data '!I$7,IF(J40=3,'Given Data '!I$8))))</f>
        <v>2.2901933640594447</v>
      </c>
      <c r="T40" s="31">
        <f t="shared" si="15"/>
        <v>0.97417745662337563</v>
      </c>
      <c r="U40" s="31">
        <f t="shared" si="16"/>
        <v>4061.9755546442921</v>
      </c>
      <c r="V40" s="31">
        <f t="shared" si="3"/>
        <v>2</v>
      </c>
      <c r="W40" s="31">
        <f t="shared" si="4"/>
        <v>4000</v>
      </c>
      <c r="X40" s="31">
        <f t="shared" si="5"/>
        <v>2.7060484906204878E-4</v>
      </c>
      <c r="Y40" s="31">
        <f>INDEX('Given Data '!F$15:S$37,MATCH(Sheet1!V40,'Given Data '!E$15:E$37,0),MATCH(Sheet1!W40,'Given Data '!F$38:S$38,0))</f>
        <v>845.65189799999973</v>
      </c>
      <c r="Z40" s="31">
        <f t="shared" si="6"/>
        <v>0.22883750421732499</v>
      </c>
      <c r="AA40" s="31">
        <f t="shared" si="17"/>
        <v>16.323145225109354</v>
      </c>
      <c r="AB40" s="31">
        <f t="shared" si="18"/>
        <v>3.4833445274383004</v>
      </c>
      <c r="AC40" s="31">
        <f t="shared" si="7"/>
        <v>-43.414722239312106</v>
      </c>
    </row>
    <row r="41" spans="2:29">
      <c r="C41" s="31">
        <f t="shared" si="8"/>
        <v>39</v>
      </c>
      <c r="D41" s="31">
        <v>13</v>
      </c>
      <c r="E41" s="31">
        <f t="shared" si="9"/>
        <v>5.8115103668404151</v>
      </c>
      <c r="F41" s="31">
        <f t="shared" si="0"/>
        <v>20.921437320625493</v>
      </c>
      <c r="G41" s="31">
        <f t="shared" si="10"/>
        <v>294.91179915420179</v>
      </c>
      <c r="H41" s="31">
        <f t="shared" si="11"/>
        <v>6.0350299963342771</v>
      </c>
      <c r="I41" s="31">
        <f t="shared" si="12"/>
        <v>-0.44703925898772567</v>
      </c>
      <c r="J41" s="31">
        <f t="shared" si="13"/>
        <v>2</v>
      </c>
      <c r="K41" s="31">
        <f>IF(J41=1,'Given Data '!C$46,IF(J41=2,'Given Data '!C$47,IF(J41=3,'Given Data '!C$48)))</f>
        <v>585.34306414257276</v>
      </c>
      <c r="L41" s="31">
        <f>'Given Data '!C$17*'Given Data '!C$21*8.91</f>
        <v>92.968722</v>
      </c>
      <c r="M41" s="31">
        <v>0</v>
      </c>
      <c r="N41" s="31">
        <f>0.5*'Given Data '!C$19*'Given Data '!C$9*'Given Data '!C$20*Sheet1!E41^2</f>
        <v>15.877870581193092</v>
      </c>
      <c r="O41" s="31">
        <f t="shared" si="14"/>
        <v>-261.67132964790051</v>
      </c>
      <c r="P41" s="31">
        <f t="shared" si="1"/>
        <v>-152.82473706670743</v>
      </c>
      <c r="Q41" s="31">
        <f t="shared" si="2"/>
        <v>152.82473706670743</v>
      </c>
      <c r="R41" s="31">
        <f>Q41*'Given Data '!C$13</f>
        <v>38.817483214943685</v>
      </c>
      <c r="S41" s="31">
        <f>R41/(IF(J41=1,'Given Data '!I$6,IF(J41=2,'Given Data '!I$7,IF(J41=3,'Given Data '!I$8))))</f>
        <v>2.3288493772357155</v>
      </c>
      <c r="T41" s="31">
        <f t="shared" si="15"/>
        <v>0.92230187237947814</v>
      </c>
      <c r="U41" s="31">
        <f t="shared" si="16"/>
        <v>3781.8393094964099</v>
      </c>
      <c r="V41" s="31">
        <f t="shared" si="3"/>
        <v>2</v>
      </c>
      <c r="W41" s="31">
        <f t="shared" si="4"/>
        <v>4000</v>
      </c>
      <c r="X41" s="31">
        <f t="shared" si="5"/>
        <v>2.5619496454985503E-4</v>
      </c>
      <c r="Y41" s="31">
        <f>INDEX('Given Data '!F$15:S$37,MATCH(Sheet1!V41,'Given Data '!E$15:E$37,0),MATCH(Sheet1!W41,'Given Data '!F$38:S$38,0))</f>
        <v>845.65189799999973</v>
      </c>
      <c r="Z41" s="31">
        <f t="shared" si="6"/>
        <v>0.21665175802962755</v>
      </c>
      <c r="AA41" s="31">
        <f t="shared" si="17"/>
        <v>16.539796983138981</v>
      </c>
      <c r="AB41" s="31">
        <f t="shared" si="18"/>
        <v>3.4833445274383004</v>
      </c>
      <c r="AC41" s="31">
        <f t="shared" si="7"/>
        <v>-45.069818163610513</v>
      </c>
    </row>
    <row r="42" spans="2:29">
      <c r="B42" s="31" t="s">
        <v>83</v>
      </c>
      <c r="C42" s="31">
        <f t="shared" si="8"/>
        <v>40</v>
      </c>
      <c r="D42" s="31">
        <v>13</v>
      </c>
      <c r="E42" s="31">
        <f t="shared" si="9"/>
        <v>5.8115103668404151</v>
      </c>
      <c r="F42" s="31">
        <f t="shared" si="0"/>
        <v>20.921437320625493</v>
      </c>
      <c r="G42" s="31">
        <f t="shared" si="10"/>
        <v>300.72330952104221</v>
      </c>
      <c r="H42" s="31">
        <f t="shared" si="11"/>
        <v>5.8115103668404151</v>
      </c>
      <c r="I42" s="31">
        <f t="shared" si="12"/>
        <v>0</v>
      </c>
      <c r="J42" s="31">
        <f t="shared" si="13"/>
        <v>2</v>
      </c>
      <c r="K42" s="31">
        <f>IF(J42=1,'Given Data '!C$46,IF(J42=2,'Given Data '!C$47,IF(J42=3,'Given Data '!C$48)))</f>
        <v>585.34306414257276</v>
      </c>
      <c r="L42" s="31">
        <f>'Given Data '!C$17*'Given Data '!C$21*8.91</f>
        <v>92.968722</v>
      </c>
      <c r="M42" s="31">
        <v>0</v>
      </c>
      <c r="N42" s="31">
        <f>0.5*'Given Data '!C$19*'Given Data '!C$9*'Given Data '!C$20*Sheet1!E42^2</f>
        <v>15.877870581193092</v>
      </c>
      <c r="O42" s="31">
        <f t="shared" si="14"/>
        <v>0</v>
      </c>
      <c r="P42" s="31">
        <f t="shared" si="1"/>
        <v>108.84659258119309</v>
      </c>
      <c r="Q42" s="31">
        <f t="shared" si="2"/>
        <v>108.84659258119309</v>
      </c>
      <c r="R42" s="31">
        <f>Q42*'Given Data '!C$13</f>
        <v>27.647034515623044</v>
      </c>
      <c r="S42" s="31">
        <f>R42/(IF(J42=1,'Given Data '!I$6,IF(J42=2,'Given Data '!I$7,IF(J42=3,'Given Data '!I$8))))</f>
        <v>1.6586798983746649</v>
      </c>
      <c r="T42" s="31">
        <f t="shared" si="15"/>
        <v>0.63256310118085868</v>
      </c>
      <c r="U42" s="31">
        <f t="shared" si="16"/>
        <v>3641.7711869224695</v>
      </c>
      <c r="V42" s="31">
        <f t="shared" si="3"/>
        <v>2</v>
      </c>
      <c r="W42" s="31">
        <f t="shared" si="4"/>
        <v>3500</v>
      </c>
      <c r="X42" s="31">
        <f t="shared" si="5"/>
        <v>1.7571197255023853E-4</v>
      </c>
      <c r="Y42" s="31">
        <f>INDEX('Given Data '!F$15:S$37,MATCH(Sheet1!V42,'Given Data '!E$15:E$37,0),MATCH(Sheet1!W42,'Given Data '!F$38:S$38,0))</f>
        <v>833.54953499999999</v>
      </c>
      <c r="Z42" s="31">
        <f t="shared" si="6"/>
        <v>0.14646463301318408</v>
      </c>
      <c r="AA42" s="31">
        <f t="shared" si="17"/>
        <v>16.686261616152166</v>
      </c>
      <c r="AB42" s="31">
        <f t="shared" si="18"/>
        <v>3.4833445274383004</v>
      </c>
      <c r="AC42" s="31">
        <f t="shared" si="7"/>
        <v>32.732707551104909</v>
      </c>
    </row>
    <row r="43" spans="2:29">
      <c r="C43" s="31">
        <f t="shared" si="8"/>
        <v>41</v>
      </c>
      <c r="D43" s="31">
        <v>13</v>
      </c>
      <c r="E43" s="31">
        <f t="shared" si="9"/>
        <v>5.8115103668404151</v>
      </c>
      <c r="F43" s="31">
        <f t="shared" si="0"/>
        <v>20.921437320625493</v>
      </c>
      <c r="G43" s="31">
        <f t="shared" si="10"/>
        <v>306.53481988788263</v>
      </c>
      <c r="H43" s="31">
        <f t="shared" si="11"/>
        <v>5.8115103668404151</v>
      </c>
      <c r="I43" s="31">
        <f t="shared" si="12"/>
        <v>0</v>
      </c>
      <c r="J43" s="31">
        <f t="shared" si="13"/>
        <v>2</v>
      </c>
      <c r="K43" s="31">
        <f>IF(J43=1,'Given Data '!C$46,IF(J43=2,'Given Data '!C$47,IF(J43=3,'Given Data '!C$48)))</f>
        <v>585.34306414257276</v>
      </c>
      <c r="L43" s="31">
        <f>'Given Data '!C$17*'Given Data '!C$21*8.91</f>
        <v>92.968722</v>
      </c>
      <c r="M43" s="31">
        <v>0</v>
      </c>
      <c r="N43" s="31">
        <f>0.5*'Given Data '!C$19*'Given Data '!C$9*'Given Data '!C$20*Sheet1!E43^2</f>
        <v>15.877870581193092</v>
      </c>
      <c r="O43" s="31">
        <f t="shared" si="14"/>
        <v>0</v>
      </c>
      <c r="P43" s="31">
        <f t="shared" si="1"/>
        <v>108.84659258119309</v>
      </c>
      <c r="Q43" s="31">
        <f t="shared" si="2"/>
        <v>108.84659258119309</v>
      </c>
      <c r="R43" s="31">
        <f>Q43*'Given Data '!C$13</f>
        <v>27.647034515623044</v>
      </c>
      <c r="S43" s="31">
        <f>R43/(IF(J43=1,'Given Data '!I$6,IF(J43=2,'Given Data '!I$7,IF(J43=3,'Given Data '!I$8))))</f>
        <v>1.6586798983746649</v>
      </c>
      <c r="T43" s="31">
        <f t="shared" si="15"/>
        <v>0.63256310118085868</v>
      </c>
      <c r="U43" s="31">
        <f t="shared" si="16"/>
        <v>3641.7711869224695</v>
      </c>
      <c r="V43" s="31">
        <f t="shared" si="3"/>
        <v>2</v>
      </c>
      <c r="W43" s="31">
        <f t="shared" si="4"/>
        <v>3500</v>
      </c>
      <c r="X43" s="31">
        <f t="shared" si="5"/>
        <v>1.7571197255023853E-4</v>
      </c>
      <c r="Y43" s="31">
        <f>INDEX('Given Data '!F$15:S$37,MATCH(Sheet1!V43,'Given Data '!E$15:E$37,0),MATCH(Sheet1!W43,'Given Data '!F$38:S$38,0))</f>
        <v>833.54953499999999</v>
      </c>
      <c r="Z43" s="31">
        <f t="shared" si="6"/>
        <v>0.14646463301318408</v>
      </c>
      <c r="AA43" s="31">
        <f t="shared" si="17"/>
        <v>16.832726249165351</v>
      </c>
      <c r="AB43" s="31">
        <f t="shared" si="18"/>
        <v>3.4833445274383004</v>
      </c>
      <c r="AC43" s="31">
        <f t="shared" si="7"/>
        <v>33.365270652285773</v>
      </c>
    </row>
    <row r="44" spans="2:29">
      <c r="C44" s="31">
        <f t="shared" si="8"/>
        <v>42</v>
      </c>
      <c r="D44" s="31">
        <v>13</v>
      </c>
      <c r="E44" s="31">
        <f t="shared" si="9"/>
        <v>5.8115103668404151</v>
      </c>
      <c r="F44" s="31">
        <f t="shared" si="0"/>
        <v>20.921437320625493</v>
      </c>
      <c r="G44" s="31">
        <f t="shared" si="10"/>
        <v>312.34633025472306</v>
      </c>
      <c r="H44" s="31">
        <f t="shared" si="11"/>
        <v>5.8115103668404151</v>
      </c>
      <c r="I44" s="31">
        <f t="shared" si="12"/>
        <v>0</v>
      </c>
      <c r="J44" s="31">
        <f t="shared" si="13"/>
        <v>2</v>
      </c>
      <c r="K44" s="31">
        <f>IF(J44=1,'Given Data '!C$46,IF(J44=2,'Given Data '!C$47,IF(J44=3,'Given Data '!C$48)))</f>
        <v>585.34306414257276</v>
      </c>
      <c r="L44" s="31">
        <f>'Given Data '!C$17*'Given Data '!C$21*8.91</f>
        <v>92.968722</v>
      </c>
      <c r="M44" s="31">
        <v>0</v>
      </c>
      <c r="N44" s="31">
        <f>0.5*'Given Data '!C$19*'Given Data '!C$9*'Given Data '!C$20*Sheet1!E44^2</f>
        <v>15.877870581193092</v>
      </c>
      <c r="O44" s="31">
        <f t="shared" si="14"/>
        <v>0</v>
      </c>
      <c r="P44" s="31">
        <f t="shared" si="1"/>
        <v>108.84659258119309</v>
      </c>
      <c r="Q44" s="31">
        <f t="shared" si="2"/>
        <v>108.84659258119309</v>
      </c>
      <c r="R44" s="31">
        <f>Q44*'Given Data '!C$13</f>
        <v>27.647034515623044</v>
      </c>
      <c r="S44" s="31">
        <f>R44/(IF(J44=1,'Given Data '!I$6,IF(J44=2,'Given Data '!I$7,IF(J44=3,'Given Data '!I$8))))</f>
        <v>1.6586798983746649</v>
      </c>
      <c r="T44" s="31">
        <f t="shared" si="15"/>
        <v>0.63256310118085868</v>
      </c>
      <c r="U44" s="31">
        <f t="shared" si="16"/>
        <v>3641.7711869224695</v>
      </c>
      <c r="V44" s="31">
        <f t="shared" si="3"/>
        <v>2</v>
      </c>
      <c r="W44" s="31">
        <f t="shared" si="4"/>
        <v>3500</v>
      </c>
      <c r="X44" s="31">
        <f t="shared" si="5"/>
        <v>1.7571197255023853E-4</v>
      </c>
      <c r="Y44" s="31">
        <f>INDEX('Given Data '!F$15:S$37,MATCH(Sheet1!V44,'Given Data '!E$15:E$37,0),MATCH(Sheet1!W44,'Given Data '!F$38:S$38,0))</f>
        <v>833.54953499999999</v>
      </c>
      <c r="Z44" s="31">
        <f t="shared" si="6"/>
        <v>0.14646463301318408</v>
      </c>
      <c r="AA44" s="31">
        <f t="shared" si="17"/>
        <v>16.979190882178536</v>
      </c>
      <c r="AB44" s="31">
        <f t="shared" si="18"/>
        <v>3.4833445274383004</v>
      </c>
      <c r="AC44" s="31">
        <f t="shared" si="7"/>
        <v>33.99783375346663</v>
      </c>
    </row>
    <row r="45" spans="2:29">
      <c r="C45" s="31">
        <f t="shared" si="8"/>
        <v>43</v>
      </c>
      <c r="D45" s="31">
        <v>13</v>
      </c>
      <c r="E45" s="31">
        <f t="shared" si="9"/>
        <v>5.8115103668404151</v>
      </c>
      <c r="F45" s="31">
        <f t="shared" si="0"/>
        <v>20.921437320625493</v>
      </c>
      <c r="G45" s="31">
        <f t="shared" si="10"/>
        <v>318.15784062156348</v>
      </c>
      <c r="H45" s="31">
        <f t="shared" si="11"/>
        <v>5.8115103668404151</v>
      </c>
      <c r="I45" s="31">
        <f t="shared" si="12"/>
        <v>0</v>
      </c>
      <c r="J45" s="31">
        <f t="shared" si="13"/>
        <v>2</v>
      </c>
      <c r="K45" s="31">
        <f>IF(J45=1,'Given Data '!C$46,IF(J45=2,'Given Data '!C$47,IF(J45=3,'Given Data '!C$48)))</f>
        <v>585.34306414257276</v>
      </c>
      <c r="L45" s="31">
        <f>'Given Data '!C$17*'Given Data '!C$21*8.91</f>
        <v>92.968722</v>
      </c>
      <c r="M45" s="31">
        <v>0</v>
      </c>
      <c r="N45" s="31">
        <f>0.5*'Given Data '!C$19*'Given Data '!C$9*'Given Data '!C$20*Sheet1!E45^2</f>
        <v>15.877870581193092</v>
      </c>
      <c r="O45" s="31">
        <f t="shared" si="14"/>
        <v>0</v>
      </c>
      <c r="P45" s="31">
        <f t="shared" si="1"/>
        <v>108.84659258119309</v>
      </c>
      <c r="Q45" s="31">
        <f t="shared" si="2"/>
        <v>108.84659258119309</v>
      </c>
      <c r="R45" s="31">
        <f>Q45*'Given Data '!C$13</f>
        <v>27.647034515623044</v>
      </c>
      <c r="S45" s="31">
        <f>R45/(IF(J45=1,'Given Data '!I$6,IF(J45=2,'Given Data '!I$7,IF(J45=3,'Given Data '!I$8))))</f>
        <v>1.6586798983746649</v>
      </c>
      <c r="T45" s="31">
        <f t="shared" si="15"/>
        <v>0.63256310118085868</v>
      </c>
      <c r="U45" s="31">
        <f t="shared" si="16"/>
        <v>3641.7711869224695</v>
      </c>
      <c r="V45" s="31">
        <f t="shared" si="3"/>
        <v>2</v>
      </c>
      <c r="W45" s="31">
        <f t="shared" si="4"/>
        <v>3500</v>
      </c>
      <c r="X45" s="31">
        <f t="shared" si="5"/>
        <v>1.7571197255023853E-4</v>
      </c>
      <c r="Y45" s="31">
        <f>INDEX('Given Data '!F$15:S$37,MATCH(Sheet1!V45,'Given Data '!E$15:E$37,0),MATCH(Sheet1!W45,'Given Data '!F$38:S$38,0))</f>
        <v>833.54953499999999</v>
      </c>
      <c r="Z45" s="31">
        <f t="shared" si="6"/>
        <v>0.14646463301318408</v>
      </c>
      <c r="AA45" s="31">
        <f t="shared" si="17"/>
        <v>17.12565551519172</v>
      </c>
      <c r="AB45" s="31">
        <f t="shared" si="18"/>
        <v>3.4833445274383004</v>
      </c>
      <c r="AC45" s="31">
        <f t="shared" si="7"/>
        <v>34.630396854647486</v>
      </c>
    </row>
    <row r="46" spans="2:29">
      <c r="C46" s="31">
        <f t="shared" si="8"/>
        <v>44</v>
      </c>
      <c r="D46" s="31">
        <v>13</v>
      </c>
      <c r="E46" s="31">
        <f t="shared" si="9"/>
        <v>5.8115103668404151</v>
      </c>
      <c r="F46" s="31">
        <f t="shared" si="0"/>
        <v>20.921437320625493</v>
      </c>
      <c r="G46" s="31">
        <f t="shared" si="10"/>
        <v>323.9693509884039</v>
      </c>
      <c r="H46" s="31">
        <f t="shared" si="11"/>
        <v>5.8115103668404151</v>
      </c>
      <c r="I46" s="31">
        <f t="shared" si="12"/>
        <v>0</v>
      </c>
      <c r="J46" s="31">
        <f t="shared" si="13"/>
        <v>2</v>
      </c>
      <c r="K46" s="31">
        <f>IF(J46=1,'Given Data '!C$46,IF(J46=2,'Given Data '!C$47,IF(J46=3,'Given Data '!C$48)))</f>
        <v>585.34306414257276</v>
      </c>
      <c r="L46" s="31">
        <f>'Given Data '!C$17*'Given Data '!C$21*8.91</f>
        <v>92.968722</v>
      </c>
      <c r="M46" s="31">
        <v>0</v>
      </c>
      <c r="N46" s="31">
        <f>0.5*'Given Data '!C$19*'Given Data '!C$9*'Given Data '!C$20*Sheet1!E46^2</f>
        <v>15.877870581193092</v>
      </c>
      <c r="O46" s="31">
        <f t="shared" si="14"/>
        <v>0</v>
      </c>
      <c r="P46" s="31">
        <f t="shared" si="1"/>
        <v>108.84659258119309</v>
      </c>
      <c r="Q46" s="31">
        <f t="shared" si="2"/>
        <v>108.84659258119309</v>
      </c>
      <c r="R46" s="31">
        <f>Q46*'Given Data '!C$13</f>
        <v>27.647034515623044</v>
      </c>
      <c r="S46" s="31">
        <f>R46/(IF(J46=1,'Given Data '!I$6,IF(J46=2,'Given Data '!I$7,IF(J46=3,'Given Data '!I$8))))</f>
        <v>1.6586798983746649</v>
      </c>
      <c r="T46" s="31">
        <f t="shared" si="15"/>
        <v>0.63256310118085868</v>
      </c>
      <c r="U46" s="31">
        <f t="shared" si="16"/>
        <v>3641.7711869224695</v>
      </c>
      <c r="V46" s="31">
        <f t="shared" si="3"/>
        <v>2</v>
      </c>
      <c r="W46" s="31">
        <f t="shared" si="4"/>
        <v>3500</v>
      </c>
      <c r="X46" s="31">
        <f t="shared" si="5"/>
        <v>1.7571197255023853E-4</v>
      </c>
      <c r="Y46" s="31">
        <f>INDEX('Given Data '!F$15:S$37,MATCH(Sheet1!V46,'Given Data '!E$15:E$37,0),MATCH(Sheet1!W46,'Given Data '!F$38:S$38,0))</f>
        <v>833.54953499999999</v>
      </c>
      <c r="Z46" s="31">
        <f t="shared" si="6"/>
        <v>0.14646463301318408</v>
      </c>
      <c r="AA46" s="31">
        <f t="shared" si="17"/>
        <v>17.272120148204905</v>
      </c>
      <c r="AB46" s="31">
        <f t="shared" si="18"/>
        <v>3.4833445274383004</v>
      </c>
      <c r="AC46" s="31">
        <f t="shared" si="7"/>
        <v>35.262959955828343</v>
      </c>
    </row>
    <row r="47" spans="2:29">
      <c r="C47" s="31">
        <f t="shared" si="8"/>
        <v>45</v>
      </c>
      <c r="D47" s="31">
        <v>13</v>
      </c>
      <c r="E47" s="31">
        <f t="shared" si="9"/>
        <v>5.8115103668404151</v>
      </c>
      <c r="F47" s="31">
        <f t="shared" si="0"/>
        <v>20.921437320625493</v>
      </c>
      <c r="G47" s="31">
        <f t="shared" si="10"/>
        <v>329.78086135524433</v>
      </c>
      <c r="H47" s="31">
        <f t="shared" si="11"/>
        <v>5.8115103668404151</v>
      </c>
      <c r="I47" s="31">
        <f t="shared" si="12"/>
        <v>0</v>
      </c>
      <c r="J47" s="31">
        <f t="shared" si="13"/>
        <v>2</v>
      </c>
      <c r="K47" s="31">
        <f>IF(J47=1,'Given Data '!C$46,IF(J47=2,'Given Data '!C$47,IF(J47=3,'Given Data '!C$48)))</f>
        <v>585.34306414257276</v>
      </c>
      <c r="L47" s="31">
        <f>'Given Data '!C$17*'Given Data '!C$21*8.91</f>
        <v>92.968722</v>
      </c>
      <c r="M47" s="31">
        <v>0</v>
      </c>
      <c r="N47" s="31">
        <f>0.5*'Given Data '!C$19*'Given Data '!C$9*'Given Data '!C$20*Sheet1!E47^2</f>
        <v>15.877870581193092</v>
      </c>
      <c r="O47" s="31">
        <f t="shared" si="14"/>
        <v>0</v>
      </c>
      <c r="P47" s="31">
        <f t="shared" si="1"/>
        <v>108.84659258119309</v>
      </c>
      <c r="Q47" s="31">
        <f t="shared" si="2"/>
        <v>108.84659258119309</v>
      </c>
      <c r="R47" s="31">
        <f>Q47*'Given Data '!C$13</f>
        <v>27.647034515623044</v>
      </c>
      <c r="S47" s="31">
        <f>R47/(IF(J47=1,'Given Data '!I$6,IF(J47=2,'Given Data '!I$7,IF(J47=3,'Given Data '!I$8))))</f>
        <v>1.6586798983746649</v>
      </c>
      <c r="T47" s="31">
        <f t="shared" si="15"/>
        <v>0.63256310118085868</v>
      </c>
      <c r="U47" s="31">
        <f t="shared" si="16"/>
        <v>3641.7711869224695</v>
      </c>
      <c r="V47" s="31">
        <f t="shared" si="3"/>
        <v>2</v>
      </c>
      <c r="W47" s="31">
        <f t="shared" si="4"/>
        <v>3500</v>
      </c>
      <c r="X47" s="31">
        <f t="shared" si="5"/>
        <v>1.7571197255023853E-4</v>
      </c>
      <c r="Y47" s="31">
        <f>INDEX('Given Data '!F$15:S$37,MATCH(Sheet1!V47,'Given Data '!E$15:E$37,0),MATCH(Sheet1!W47,'Given Data '!F$38:S$38,0))</f>
        <v>833.54953499999999</v>
      </c>
      <c r="Z47" s="31">
        <f t="shared" si="6"/>
        <v>0.14646463301318408</v>
      </c>
      <c r="AA47" s="31">
        <f t="shared" si="17"/>
        <v>17.41858478121809</v>
      </c>
      <c r="AB47" s="31">
        <f t="shared" si="18"/>
        <v>3.4833445274383004</v>
      </c>
      <c r="AC47" s="31">
        <f t="shared" si="7"/>
        <v>35.8955230570092</v>
      </c>
    </row>
    <row r="48" spans="2:29">
      <c r="C48" s="31">
        <f t="shared" si="8"/>
        <v>46</v>
      </c>
      <c r="D48" s="31">
        <v>13</v>
      </c>
      <c r="E48" s="31">
        <f t="shared" si="9"/>
        <v>5.8115103668404151</v>
      </c>
      <c r="F48" s="31">
        <f t="shared" si="0"/>
        <v>20.921437320625493</v>
      </c>
      <c r="G48" s="31">
        <f t="shared" si="10"/>
        <v>335.59237172208475</v>
      </c>
      <c r="H48" s="31">
        <f t="shared" si="11"/>
        <v>5.8115103668404151</v>
      </c>
      <c r="I48" s="31">
        <f t="shared" si="12"/>
        <v>0</v>
      </c>
      <c r="J48" s="31">
        <f t="shared" si="13"/>
        <v>2</v>
      </c>
      <c r="K48" s="31">
        <f>IF(J48=1,'Given Data '!C$46,IF(J48=2,'Given Data '!C$47,IF(J48=3,'Given Data '!C$48)))</f>
        <v>585.34306414257276</v>
      </c>
      <c r="L48" s="31">
        <f>'Given Data '!C$17*'Given Data '!C$21*8.91</f>
        <v>92.968722</v>
      </c>
      <c r="M48" s="31">
        <v>0</v>
      </c>
      <c r="N48" s="31">
        <f>0.5*'Given Data '!C$19*'Given Data '!C$9*'Given Data '!C$20*Sheet1!E48^2</f>
        <v>15.877870581193092</v>
      </c>
      <c r="O48" s="31">
        <f t="shared" si="14"/>
        <v>0</v>
      </c>
      <c r="P48" s="31">
        <f t="shared" si="1"/>
        <v>108.84659258119309</v>
      </c>
      <c r="Q48" s="31">
        <f t="shared" si="2"/>
        <v>108.84659258119309</v>
      </c>
      <c r="R48" s="31">
        <f>Q48*'Given Data '!C$13</f>
        <v>27.647034515623044</v>
      </c>
      <c r="S48" s="31">
        <f>R48/(IF(J48=1,'Given Data '!I$6,IF(J48=2,'Given Data '!I$7,IF(J48=3,'Given Data '!I$8))))</f>
        <v>1.6586798983746649</v>
      </c>
      <c r="T48" s="31">
        <f t="shared" si="15"/>
        <v>0.63256310118085868</v>
      </c>
      <c r="U48" s="31">
        <f t="shared" si="16"/>
        <v>3641.7711869224695</v>
      </c>
      <c r="V48" s="31">
        <f t="shared" si="3"/>
        <v>2</v>
      </c>
      <c r="W48" s="31">
        <f t="shared" si="4"/>
        <v>3500</v>
      </c>
      <c r="X48" s="31">
        <f t="shared" si="5"/>
        <v>1.7571197255023853E-4</v>
      </c>
      <c r="Y48" s="31">
        <f>INDEX('Given Data '!F$15:S$37,MATCH(Sheet1!V48,'Given Data '!E$15:E$37,0),MATCH(Sheet1!W48,'Given Data '!F$38:S$38,0))</f>
        <v>833.54953499999999</v>
      </c>
      <c r="Z48" s="31">
        <f t="shared" si="6"/>
        <v>0.14646463301318408</v>
      </c>
      <c r="AA48" s="31">
        <f t="shared" si="17"/>
        <v>17.565049414231275</v>
      </c>
      <c r="AB48" s="31">
        <f t="shared" si="18"/>
        <v>3.4833445274383004</v>
      </c>
      <c r="AC48" s="31">
        <f t="shared" si="7"/>
        <v>36.528086158190071</v>
      </c>
    </row>
    <row r="49" spans="2:29">
      <c r="C49" s="31">
        <f t="shared" si="8"/>
        <v>47</v>
      </c>
      <c r="D49" s="31">
        <v>13</v>
      </c>
      <c r="E49" s="31">
        <f t="shared" si="9"/>
        <v>5.8115103668404151</v>
      </c>
      <c r="F49" s="31">
        <f t="shared" si="0"/>
        <v>20.921437320625493</v>
      </c>
      <c r="G49" s="31">
        <f t="shared" si="10"/>
        <v>341.40388208892517</v>
      </c>
      <c r="H49" s="31">
        <f t="shared" si="11"/>
        <v>5.8115103668404151</v>
      </c>
      <c r="I49" s="31">
        <f t="shared" si="12"/>
        <v>0</v>
      </c>
      <c r="J49" s="31">
        <f t="shared" si="13"/>
        <v>2</v>
      </c>
      <c r="K49" s="31">
        <f>IF(J49=1,'Given Data '!C$46,IF(J49=2,'Given Data '!C$47,IF(J49=3,'Given Data '!C$48)))</f>
        <v>585.34306414257276</v>
      </c>
      <c r="L49" s="31">
        <f>'Given Data '!C$17*'Given Data '!C$21*8.91</f>
        <v>92.968722</v>
      </c>
      <c r="M49" s="31">
        <v>0</v>
      </c>
      <c r="N49" s="31">
        <f>0.5*'Given Data '!C$19*'Given Data '!C$9*'Given Data '!C$20*Sheet1!E49^2</f>
        <v>15.877870581193092</v>
      </c>
      <c r="O49" s="31">
        <f t="shared" si="14"/>
        <v>0</v>
      </c>
      <c r="P49" s="31">
        <f t="shared" si="1"/>
        <v>108.84659258119309</v>
      </c>
      <c r="Q49" s="31">
        <f t="shared" si="2"/>
        <v>108.84659258119309</v>
      </c>
      <c r="R49" s="31">
        <f>Q49*'Given Data '!C$13</f>
        <v>27.647034515623044</v>
      </c>
      <c r="S49" s="31">
        <f>R49/(IF(J49=1,'Given Data '!I$6,IF(J49=2,'Given Data '!I$7,IF(J49=3,'Given Data '!I$8))))</f>
        <v>1.6586798983746649</v>
      </c>
      <c r="T49" s="31">
        <f t="shared" si="15"/>
        <v>0.63256310118085868</v>
      </c>
      <c r="U49" s="31">
        <f t="shared" si="16"/>
        <v>3641.7711869224695</v>
      </c>
      <c r="V49" s="31">
        <f t="shared" si="3"/>
        <v>2</v>
      </c>
      <c r="W49" s="31">
        <f t="shared" si="4"/>
        <v>3500</v>
      </c>
      <c r="X49" s="31">
        <f t="shared" si="5"/>
        <v>1.7571197255023853E-4</v>
      </c>
      <c r="Y49" s="31">
        <f>INDEX('Given Data '!F$15:S$37,MATCH(Sheet1!V49,'Given Data '!E$15:E$37,0),MATCH(Sheet1!W49,'Given Data '!F$38:S$38,0))</f>
        <v>833.54953499999999</v>
      </c>
      <c r="Z49" s="31">
        <f t="shared" si="6"/>
        <v>0.14646463301318408</v>
      </c>
      <c r="AA49" s="31">
        <f t="shared" si="17"/>
        <v>17.71151404724446</v>
      </c>
      <c r="AB49" s="31">
        <f t="shared" si="18"/>
        <v>3.4833445274383004</v>
      </c>
      <c r="AC49" s="31">
        <f t="shared" si="7"/>
        <v>37.160649259370928</v>
      </c>
    </row>
    <row r="50" spans="2:29">
      <c r="C50" s="31">
        <f t="shared" si="8"/>
        <v>48</v>
      </c>
      <c r="D50" s="31">
        <v>13</v>
      </c>
      <c r="E50" s="31">
        <f t="shared" si="9"/>
        <v>5.8115103668404151</v>
      </c>
      <c r="F50" s="31">
        <f t="shared" si="0"/>
        <v>20.921437320625493</v>
      </c>
      <c r="G50" s="31">
        <f t="shared" si="10"/>
        <v>347.2153924557656</v>
      </c>
      <c r="H50" s="31">
        <f t="shared" si="11"/>
        <v>5.8115103668404151</v>
      </c>
      <c r="I50" s="31">
        <f t="shared" si="12"/>
        <v>0</v>
      </c>
      <c r="J50" s="31">
        <f t="shared" si="13"/>
        <v>2</v>
      </c>
      <c r="K50" s="31">
        <f>IF(J50=1,'Given Data '!C$46,IF(J50=2,'Given Data '!C$47,IF(J50=3,'Given Data '!C$48)))</f>
        <v>585.34306414257276</v>
      </c>
      <c r="L50" s="31">
        <f>'Given Data '!C$17*'Given Data '!C$21*8.91</f>
        <v>92.968722</v>
      </c>
      <c r="M50" s="31">
        <v>0</v>
      </c>
      <c r="N50" s="31">
        <f>0.5*'Given Data '!C$19*'Given Data '!C$9*'Given Data '!C$20*Sheet1!E50^2</f>
        <v>15.877870581193092</v>
      </c>
      <c r="O50" s="31">
        <f t="shared" si="14"/>
        <v>0</v>
      </c>
      <c r="P50" s="31">
        <f t="shared" si="1"/>
        <v>108.84659258119309</v>
      </c>
      <c r="Q50" s="31">
        <f t="shared" si="2"/>
        <v>108.84659258119309</v>
      </c>
      <c r="R50" s="31">
        <f>Q50*'Given Data '!C$13</f>
        <v>27.647034515623044</v>
      </c>
      <c r="S50" s="31">
        <f>R50/(IF(J50=1,'Given Data '!I$6,IF(J50=2,'Given Data '!I$7,IF(J50=3,'Given Data '!I$8))))</f>
        <v>1.6586798983746649</v>
      </c>
      <c r="T50" s="31">
        <f t="shared" si="15"/>
        <v>0.63256310118085868</v>
      </c>
      <c r="U50" s="31">
        <f t="shared" si="16"/>
        <v>3641.7711869224695</v>
      </c>
      <c r="V50" s="31">
        <f t="shared" si="3"/>
        <v>2</v>
      </c>
      <c r="W50" s="31">
        <f t="shared" si="4"/>
        <v>3500</v>
      </c>
      <c r="X50" s="31">
        <f t="shared" si="5"/>
        <v>1.7571197255023853E-4</v>
      </c>
      <c r="Y50" s="31">
        <f>INDEX('Given Data '!F$15:S$37,MATCH(Sheet1!V50,'Given Data '!E$15:E$37,0),MATCH(Sheet1!W50,'Given Data '!F$38:S$38,0))</f>
        <v>833.54953499999999</v>
      </c>
      <c r="Z50" s="31">
        <f t="shared" si="6"/>
        <v>0.14646463301318408</v>
      </c>
      <c r="AA50" s="31">
        <f t="shared" si="17"/>
        <v>17.857978680257645</v>
      </c>
      <c r="AB50" s="31">
        <f t="shared" si="18"/>
        <v>3.4833445274383004</v>
      </c>
      <c r="AC50" s="31">
        <f t="shared" si="7"/>
        <v>37.793212360551784</v>
      </c>
    </row>
    <row r="51" spans="2:29">
      <c r="C51" s="31">
        <f t="shared" si="8"/>
        <v>49</v>
      </c>
      <c r="D51" s="31">
        <v>13</v>
      </c>
      <c r="E51" s="31">
        <f t="shared" si="9"/>
        <v>5.8115103668404151</v>
      </c>
      <c r="F51" s="31">
        <f t="shared" si="0"/>
        <v>20.921437320625493</v>
      </c>
      <c r="G51" s="31">
        <f t="shared" si="10"/>
        <v>353.02690282260602</v>
      </c>
      <c r="H51" s="31">
        <f t="shared" si="11"/>
        <v>5.8115103668404151</v>
      </c>
      <c r="I51" s="31">
        <f t="shared" si="12"/>
        <v>0</v>
      </c>
      <c r="J51" s="31">
        <f t="shared" si="13"/>
        <v>2</v>
      </c>
      <c r="K51" s="31">
        <f>IF(J51=1,'Given Data '!C$46,IF(J51=2,'Given Data '!C$47,IF(J51=3,'Given Data '!C$48)))</f>
        <v>585.34306414257276</v>
      </c>
      <c r="L51" s="31">
        <f>'Given Data '!C$17*'Given Data '!C$21*8.91</f>
        <v>92.968722</v>
      </c>
      <c r="M51" s="31">
        <v>0</v>
      </c>
      <c r="N51" s="31">
        <f>0.5*'Given Data '!C$19*'Given Data '!C$9*'Given Data '!C$20*Sheet1!E51^2</f>
        <v>15.877870581193092</v>
      </c>
      <c r="O51" s="31">
        <f t="shared" si="14"/>
        <v>0</v>
      </c>
      <c r="P51" s="31">
        <f t="shared" si="1"/>
        <v>108.84659258119309</v>
      </c>
      <c r="Q51" s="31">
        <f t="shared" si="2"/>
        <v>108.84659258119309</v>
      </c>
      <c r="R51" s="31">
        <f>Q51*'Given Data '!C$13</f>
        <v>27.647034515623044</v>
      </c>
      <c r="S51" s="31">
        <f>R51/(IF(J51=1,'Given Data '!I$6,IF(J51=2,'Given Data '!I$7,IF(J51=3,'Given Data '!I$8))))</f>
        <v>1.6586798983746649</v>
      </c>
      <c r="T51" s="31">
        <f t="shared" si="15"/>
        <v>0.63256310118085868</v>
      </c>
      <c r="U51" s="31">
        <f t="shared" si="16"/>
        <v>3641.7711869224695</v>
      </c>
      <c r="V51" s="31">
        <f t="shared" si="3"/>
        <v>2</v>
      </c>
      <c r="W51" s="31">
        <f t="shared" si="4"/>
        <v>3500</v>
      </c>
      <c r="X51" s="31">
        <f t="shared" si="5"/>
        <v>1.7571197255023853E-4</v>
      </c>
      <c r="Y51" s="31">
        <f>INDEX('Given Data '!F$15:S$37,MATCH(Sheet1!V51,'Given Data '!E$15:E$37,0),MATCH(Sheet1!W51,'Given Data '!F$38:S$38,0))</f>
        <v>833.54953499999999</v>
      </c>
      <c r="Z51" s="31">
        <f t="shared" si="6"/>
        <v>0.14646463301318408</v>
      </c>
      <c r="AA51" s="31">
        <f t="shared" si="17"/>
        <v>18.00444331327083</v>
      </c>
      <c r="AB51" s="31">
        <f t="shared" si="18"/>
        <v>3.4833445274383004</v>
      </c>
      <c r="AC51" s="31">
        <f t="shared" si="7"/>
        <v>38.425775461732641</v>
      </c>
    </row>
    <row r="52" spans="2:29">
      <c r="C52" s="31">
        <f t="shared" si="8"/>
        <v>50</v>
      </c>
      <c r="D52" s="31">
        <v>13</v>
      </c>
      <c r="E52" s="31">
        <f t="shared" si="9"/>
        <v>5.8115103668404151</v>
      </c>
      <c r="F52" s="31">
        <f t="shared" si="0"/>
        <v>20.921437320625493</v>
      </c>
      <c r="G52" s="31">
        <f t="shared" si="10"/>
        <v>358.83841318944644</v>
      </c>
      <c r="H52" s="31">
        <f t="shared" si="11"/>
        <v>5.8115103668404151</v>
      </c>
      <c r="I52" s="31">
        <f t="shared" si="12"/>
        <v>0</v>
      </c>
      <c r="J52" s="31">
        <f t="shared" si="13"/>
        <v>2</v>
      </c>
      <c r="K52" s="31">
        <f>IF(J52=1,'Given Data '!C$46,IF(J52=2,'Given Data '!C$47,IF(J52=3,'Given Data '!C$48)))</f>
        <v>585.34306414257276</v>
      </c>
      <c r="L52" s="31">
        <f>'Given Data '!C$17*'Given Data '!C$21*8.91</f>
        <v>92.968722</v>
      </c>
      <c r="M52" s="31">
        <v>0</v>
      </c>
      <c r="N52" s="31">
        <f>0.5*'Given Data '!C$19*'Given Data '!C$9*'Given Data '!C$20*Sheet1!E52^2</f>
        <v>15.877870581193092</v>
      </c>
      <c r="O52" s="31">
        <f t="shared" si="14"/>
        <v>0</v>
      </c>
      <c r="P52" s="31">
        <f t="shared" si="1"/>
        <v>108.84659258119309</v>
      </c>
      <c r="Q52" s="31">
        <f t="shared" si="2"/>
        <v>108.84659258119309</v>
      </c>
      <c r="R52" s="31">
        <f>Q52*'Given Data '!C$13</f>
        <v>27.647034515623044</v>
      </c>
      <c r="S52" s="31">
        <f>R52/(IF(J52=1,'Given Data '!I$6,IF(J52=2,'Given Data '!I$7,IF(J52=3,'Given Data '!I$8))))</f>
        <v>1.6586798983746649</v>
      </c>
      <c r="T52" s="31">
        <f t="shared" si="15"/>
        <v>0.63256310118085868</v>
      </c>
      <c r="U52" s="31">
        <f t="shared" si="16"/>
        <v>3641.7711869224695</v>
      </c>
      <c r="V52" s="31">
        <f t="shared" si="3"/>
        <v>2</v>
      </c>
      <c r="W52" s="31">
        <f t="shared" si="4"/>
        <v>3500</v>
      </c>
      <c r="X52" s="31">
        <f t="shared" si="5"/>
        <v>1.7571197255023853E-4</v>
      </c>
      <c r="Y52" s="31">
        <f>INDEX('Given Data '!F$15:S$37,MATCH(Sheet1!V52,'Given Data '!E$15:E$37,0),MATCH(Sheet1!W52,'Given Data '!F$38:S$38,0))</f>
        <v>833.54953499999999</v>
      </c>
      <c r="Z52" s="31">
        <f t="shared" si="6"/>
        <v>0.14646463301318408</v>
      </c>
      <c r="AA52" s="31">
        <f t="shared" si="17"/>
        <v>18.150907946284015</v>
      </c>
      <c r="AB52" s="31">
        <f t="shared" si="18"/>
        <v>3.4833445274383004</v>
      </c>
      <c r="AC52" s="31">
        <f t="shared" si="7"/>
        <v>39.058338562913498</v>
      </c>
    </row>
    <row r="53" spans="2:29">
      <c r="B53" s="31" t="s">
        <v>84</v>
      </c>
      <c r="C53" s="31">
        <f t="shared" si="8"/>
        <v>51</v>
      </c>
      <c r="D53" s="31">
        <v>13</v>
      </c>
      <c r="E53" s="31">
        <f t="shared" si="9"/>
        <v>5.8115103668404151</v>
      </c>
      <c r="F53" s="31">
        <f t="shared" si="0"/>
        <v>20.921437320625493</v>
      </c>
      <c r="G53" s="31">
        <f t="shared" si="10"/>
        <v>364.64992355628686</v>
      </c>
      <c r="H53" s="31">
        <f t="shared" si="11"/>
        <v>5.8115103668404151</v>
      </c>
      <c r="I53" s="31">
        <f t="shared" si="12"/>
        <v>0</v>
      </c>
      <c r="J53" s="31">
        <f t="shared" si="13"/>
        <v>2</v>
      </c>
      <c r="K53" s="31">
        <f>IF(J53=1,'Given Data '!C$46,IF(J53=2,'Given Data '!C$47,IF(J53=3,'Given Data '!C$48)))</f>
        <v>585.34306414257276</v>
      </c>
      <c r="L53" s="31">
        <f>'Given Data '!C$17*'Given Data '!C$21*8.91</f>
        <v>92.968722</v>
      </c>
      <c r="M53" s="31">
        <v>0</v>
      </c>
      <c r="N53" s="31">
        <f>0.5*'Given Data '!C$19*'Given Data '!C$9*'Given Data '!C$20*Sheet1!E53^2</f>
        <v>15.877870581193092</v>
      </c>
      <c r="O53" s="31">
        <f t="shared" si="14"/>
        <v>0</v>
      </c>
      <c r="P53" s="31">
        <f t="shared" si="1"/>
        <v>108.84659258119309</v>
      </c>
      <c r="Q53" s="31">
        <f t="shared" si="2"/>
        <v>108.84659258119309</v>
      </c>
      <c r="R53" s="31">
        <f>Q53*'Given Data '!C$13</f>
        <v>27.647034515623044</v>
      </c>
      <c r="S53" s="31">
        <f>R53/(IF(J53=1,'Given Data '!I$6,IF(J53=2,'Given Data '!I$7,IF(J53=3,'Given Data '!I$8))))</f>
        <v>1.6586798983746649</v>
      </c>
      <c r="T53" s="31">
        <f t="shared" si="15"/>
        <v>0.63256310118085868</v>
      </c>
      <c r="U53" s="31">
        <f t="shared" si="16"/>
        <v>3641.7711869224695</v>
      </c>
      <c r="V53" s="31">
        <f t="shared" si="3"/>
        <v>2</v>
      </c>
      <c r="W53" s="31">
        <f t="shared" si="4"/>
        <v>3500</v>
      </c>
      <c r="X53" s="31">
        <f t="shared" si="5"/>
        <v>1.7571197255023853E-4</v>
      </c>
      <c r="Y53" s="31">
        <f>INDEX('Given Data '!F$15:S$37,MATCH(Sheet1!V53,'Given Data '!E$15:E$37,0),MATCH(Sheet1!W53,'Given Data '!F$38:S$38,0))</f>
        <v>833.54953499999999</v>
      </c>
      <c r="Z53" s="31">
        <f t="shared" si="6"/>
        <v>0.14646463301318408</v>
      </c>
      <c r="AA53" s="31">
        <f t="shared" si="17"/>
        <v>18.2973725792972</v>
      </c>
      <c r="AB53" s="31">
        <f t="shared" si="18"/>
        <v>3.4833445274383004</v>
      </c>
      <c r="AC53" s="31">
        <f t="shared" si="7"/>
        <v>39.690901664094362</v>
      </c>
    </row>
    <row r="54" spans="2:29">
      <c r="C54" s="31">
        <f t="shared" si="8"/>
        <v>52</v>
      </c>
      <c r="D54" s="31">
        <v>14</v>
      </c>
      <c r="E54" s="31">
        <f t="shared" si="9"/>
        <v>6.2585496258281399</v>
      </c>
      <c r="F54" s="31">
        <f t="shared" si="0"/>
        <v>22.530778652981304</v>
      </c>
      <c r="G54" s="31">
        <f t="shared" si="10"/>
        <v>370.68495355262115</v>
      </c>
      <c r="H54" s="31">
        <f t="shared" si="11"/>
        <v>6.0350299963342771</v>
      </c>
      <c r="I54" s="31">
        <f t="shared" si="12"/>
        <v>0.4470392589877239</v>
      </c>
      <c r="J54" s="31">
        <f t="shared" si="13"/>
        <v>2</v>
      </c>
      <c r="K54" s="31">
        <f>IF(J54=1,'Given Data '!C$46,IF(J54=2,'Given Data '!C$47,IF(J54=3,'Given Data '!C$48)))</f>
        <v>585.34306414257276</v>
      </c>
      <c r="L54" s="31">
        <f>'Given Data '!C$17*'Given Data '!C$21*8.91</f>
        <v>92.968722</v>
      </c>
      <c r="M54" s="31">
        <v>0</v>
      </c>
      <c r="N54" s="31">
        <f>0.5*'Given Data '!C$19*'Given Data '!C$9*'Given Data '!C$20*Sheet1!E54^2</f>
        <v>18.414571798306785</v>
      </c>
      <c r="O54" s="31">
        <f t="shared" si="14"/>
        <v>261.67132964789948</v>
      </c>
      <c r="P54" s="31">
        <f t="shared" si="1"/>
        <v>373.05462344620628</v>
      </c>
      <c r="Q54" s="31">
        <f t="shared" si="2"/>
        <v>373.05462344620628</v>
      </c>
      <c r="R54" s="31">
        <f>Q54*'Given Data '!C$13</f>
        <v>94.755874355336402</v>
      </c>
      <c r="S54" s="31">
        <f>R54/(IF(J54=1,'Given Data '!I$6,IF(J54=2,'Given Data '!I$7,IF(J54=3,'Given Data '!I$8))))</f>
        <v>5.684865187161285</v>
      </c>
      <c r="T54" s="31">
        <f t="shared" si="15"/>
        <v>2.2513958427690435</v>
      </c>
      <c r="U54" s="31">
        <f t="shared" si="16"/>
        <v>3781.8393094964099</v>
      </c>
      <c r="V54" s="31">
        <f t="shared" si="3"/>
        <v>6</v>
      </c>
      <c r="W54" s="31">
        <f t="shared" si="4"/>
        <v>4000</v>
      </c>
      <c r="X54" s="31">
        <f t="shared" si="5"/>
        <v>6.253877341025121E-4</v>
      </c>
      <c r="Y54" s="31">
        <f>INDEX('Given Data '!F$15:S$37,MATCH(Sheet1!V54,'Given Data '!E$15:E$37,0),MATCH(Sheet1!W54,'Given Data '!F$38:S$38,0))</f>
        <v>603.98588250000012</v>
      </c>
      <c r="Z54" s="31">
        <f t="shared" si="6"/>
        <v>0.37772536248658117</v>
      </c>
      <c r="AA54" s="31">
        <f t="shared" si="17"/>
        <v>18.675097941783783</v>
      </c>
      <c r="AB54" s="31">
        <f t="shared" si="18"/>
        <v>3.4833445274383004</v>
      </c>
      <c r="AC54" s="31">
        <f t="shared" si="7"/>
        <v>138.28573576474756</v>
      </c>
    </row>
    <row r="55" spans="2:29">
      <c r="C55" s="31">
        <f t="shared" si="8"/>
        <v>53</v>
      </c>
      <c r="D55" s="31">
        <v>16</v>
      </c>
      <c r="E55" s="31">
        <f t="shared" si="9"/>
        <v>7.1526281438035886</v>
      </c>
      <c r="F55" s="31">
        <f t="shared" si="0"/>
        <v>25.749461317692919</v>
      </c>
      <c r="G55" s="31">
        <f t="shared" si="10"/>
        <v>377.39054243743703</v>
      </c>
      <c r="H55" s="31">
        <f t="shared" si="11"/>
        <v>6.7055888848158638</v>
      </c>
      <c r="I55" s="31">
        <f t="shared" si="12"/>
        <v>0.8940785179754478</v>
      </c>
      <c r="J55" s="31">
        <f t="shared" si="13"/>
        <v>2</v>
      </c>
      <c r="K55" s="31">
        <f>IF(J55=1,'Given Data '!C$46,IF(J55=2,'Given Data '!C$47,IF(J55=3,'Given Data '!C$48)))</f>
        <v>585.34306414257276</v>
      </c>
      <c r="L55" s="31">
        <f>'Given Data '!C$17*'Given Data '!C$21*8.91</f>
        <v>92.968722</v>
      </c>
      <c r="M55" s="31">
        <v>0</v>
      </c>
      <c r="N55" s="31">
        <f>0.5*'Given Data '!C$19*'Given Data '!C$9*'Given Data '!C$20*Sheet1!E55^2</f>
        <v>24.051685614114987</v>
      </c>
      <c r="O55" s="31">
        <f t="shared" si="14"/>
        <v>523.34265929579897</v>
      </c>
      <c r="P55" s="31">
        <f t="shared" si="1"/>
        <v>640.36306690991398</v>
      </c>
      <c r="Q55" s="31">
        <f t="shared" si="2"/>
        <v>640.36306690991398</v>
      </c>
      <c r="R55" s="31">
        <f>Q55*'Given Data '!C$13</f>
        <v>162.65221899511815</v>
      </c>
      <c r="S55" s="31">
        <f>R55/(IF(J55=1,'Given Data '!I$6,IF(J55=2,'Given Data '!I$7,IF(J55=3,'Given Data '!I$8))))</f>
        <v>9.7582967142744366</v>
      </c>
      <c r="T55" s="31">
        <f t="shared" si="15"/>
        <v>4.2940114637177169</v>
      </c>
      <c r="U55" s="31">
        <f t="shared" si="16"/>
        <v>4202.0436772182338</v>
      </c>
      <c r="V55" s="31">
        <f t="shared" si="3"/>
        <v>10</v>
      </c>
      <c r="W55" s="31">
        <f t="shared" si="4"/>
        <v>4000</v>
      </c>
      <c r="X55" s="31">
        <f t="shared" si="5"/>
        <v>1.1927809621438102E-3</v>
      </c>
      <c r="Y55" s="31">
        <f>INDEX('Given Data '!F$15:S$37,MATCH(Sheet1!V55,'Given Data '!E$15:E$37,0),MATCH(Sheet1!W55,'Given Data '!F$38:S$38,0))</f>
        <v>495.94176450000009</v>
      </c>
      <c r="Z55" s="31">
        <f t="shared" si="6"/>
        <v>0.59154989502760902</v>
      </c>
      <c r="AA55" s="31">
        <f t="shared" si="17"/>
        <v>19.266647836811391</v>
      </c>
      <c r="AB55" s="31">
        <f t="shared" si="18"/>
        <v>3.4833445274383004</v>
      </c>
      <c r="AC55" s="31">
        <f t="shared" si="7"/>
        <v>241.66696517803322</v>
      </c>
    </row>
    <row r="56" spans="2:29">
      <c r="C56" s="31">
        <f t="shared" si="8"/>
        <v>54</v>
      </c>
      <c r="D56" s="31">
        <v>18</v>
      </c>
      <c r="E56" s="31">
        <f t="shared" si="9"/>
        <v>8.0467066617790373</v>
      </c>
      <c r="F56" s="31">
        <f t="shared" si="0"/>
        <v>28.968143982404534</v>
      </c>
      <c r="G56" s="31">
        <f t="shared" si="10"/>
        <v>384.99020984022837</v>
      </c>
      <c r="H56" s="31">
        <f t="shared" si="11"/>
        <v>7.5996674027913134</v>
      </c>
      <c r="I56" s="31">
        <f t="shared" si="12"/>
        <v>0.89407851797544957</v>
      </c>
      <c r="J56" s="31">
        <f t="shared" si="13"/>
        <v>2</v>
      </c>
      <c r="K56" s="31">
        <f>IF(J56=1,'Given Data '!C$46,IF(J56=2,'Given Data '!C$47,IF(J56=3,'Given Data '!C$48)))</f>
        <v>585.34306414257276</v>
      </c>
      <c r="L56" s="31">
        <f>'Given Data '!C$17*'Given Data '!C$21*8.91</f>
        <v>92.968722</v>
      </c>
      <c r="M56" s="31">
        <v>0</v>
      </c>
      <c r="N56" s="31">
        <f>0.5*'Given Data '!C$19*'Given Data '!C$9*'Given Data '!C$20*Sheet1!E56^2</f>
        <v>30.440414605364278</v>
      </c>
      <c r="O56" s="31">
        <f t="shared" si="14"/>
        <v>523.34265929579999</v>
      </c>
      <c r="P56" s="31">
        <f t="shared" si="1"/>
        <v>646.75179590116431</v>
      </c>
      <c r="Q56" s="31">
        <f t="shared" si="2"/>
        <v>646.75179590116431</v>
      </c>
      <c r="R56" s="31">
        <f>Q56*'Given Data '!C$13</f>
        <v>164.27495615889575</v>
      </c>
      <c r="S56" s="31">
        <f>R56/(IF(J56=1,'Given Data '!I$6,IF(J56=2,'Given Data '!I$7,IF(J56=3,'Given Data '!I$8))))</f>
        <v>9.8556525993109467</v>
      </c>
      <c r="T56" s="31">
        <f t="shared" si="15"/>
        <v>4.9150985410068184</v>
      </c>
      <c r="U56" s="31">
        <f t="shared" si="16"/>
        <v>4762.3161675139982</v>
      </c>
      <c r="V56" s="31">
        <f t="shared" si="3"/>
        <v>10</v>
      </c>
      <c r="W56" s="31">
        <f t="shared" si="4"/>
        <v>5000</v>
      </c>
      <c r="X56" s="31">
        <f t="shared" si="5"/>
        <v>1.3653051502796718E-3</v>
      </c>
      <c r="Y56" s="31">
        <f>INDEX('Given Data '!F$15:S$37,MATCH(Sheet1!V56,'Given Data '!E$15:E$37,0),MATCH(Sheet1!W56,'Given Data '!F$38:S$38,0))</f>
        <v>373.21543350000007</v>
      </c>
      <c r="Z56" s="31">
        <f t="shared" si="6"/>
        <v>0.5095529535214105</v>
      </c>
      <c r="AA56" s="31">
        <f t="shared" si="17"/>
        <v>19.776200790332801</v>
      </c>
      <c r="AB56" s="31">
        <f t="shared" si="18"/>
        <v>3.4833445274383004</v>
      </c>
      <c r="AC56" s="31">
        <f t="shared" si="7"/>
        <v>248.99310961853382</v>
      </c>
    </row>
    <row r="57" spans="2:29">
      <c r="C57" s="31">
        <f t="shared" si="8"/>
        <v>55</v>
      </c>
      <c r="D57" s="31">
        <v>19</v>
      </c>
      <c r="E57" s="31">
        <f t="shared" si="9"/>
        <v>8.4937459207667612</v>
      </c>
      <c r="F57" s="31">
        <f t="shared" si="0"/>
        <v>30.577485314760342</v>
      </c>
      <c r="G57" s="31">
        <f t="shared" si="10"/>
        <v>393.26043613150125</v>
      </c>
      <c r="H57" s="31">
        <f t="shared" si="11"/>
        <v>8.2702262912728983</v>
      </c>
      <c r="I57" s="31">
        <f t="shared" si="12"/>
        <v>0.44703925898772212</v>
      </c>
      <c r="J57" s="31">
        <f t="shared" si="13"/>
        <v>2</v>
      </c>
      <c r="K57" s="31">
        <f>IF(J57=1,'Given Data '!C$46,IF(J57=2,'Given Data '!C$47,IF(J57=3,'Given Data '!C$48)))</f>
        <v>585.34306414257276</v>
      </c>
      <c r="L57" s="31">
        <f>'Given Data '!C$17*'Given Data '!C$21*8.91</f>
        <v>92.968722</v>
      </c>
      <c r="M57" s="31">
        <v>0</v>
      </c>
      <c r="N57" s="31">
        <f>0.5*'Given Data '!C$19*'Given Data '!C$9*'Given Data '!C$20*Sheet1!E57^2</f>
        <v>33.91663479177933</v>
      </c>
      <c r="O57" s="31">
        <f t="shared" si="14"/>
        <v>261.6713296478984</v>
      </c>
      <c r="P57" s="31">
        <f t="shared" si="1"/>
        <v>388.55668643967772</v>
      </c>
      <c r="Q57" s="31">
        <f t="shared" si="2"/>
        <v>388.55668643967772</v>
      </c>
      <c r="R57" s="31">
        <f>Q57*'Given Data '!C$13</f>
        <v>98.693398355678141</v>
      </c>
      <c r="S57" s="31">
        <f>R57/(IF(J57=1,'Given Data '!I$6,IF(J57=2,'Given Data '!I$7,IF(J57=3,'Given Data '!I$8))))</f>
        <v>5.9210963787939352</v>
      </c>
      <c r="T57" s="31">
        <f t="shared" si="15"/>
        <v>3.2134517238433022</v>
      </c>
      <c r="U57" s="31">
        <f t="shared" si="16"/>
        <v>5182.5205352358216</v>
      </c>
      <c r="V57" s="31">
        <f t="shared" si="3"/>
        <v>6</v>
      </c>
      <c r="W57" s="31">
        <f t="shared" si="4"/>
        <v>5000</v>
      </c>
      <c r="X57" s="31">
        <f t="shared" si="5"/>
        <v>8.9262547884536177E-4</v>
      </c>
      <c r="Y57" s="31">
        <f>INDEX('Given Data '!F$15:S$37,MATCH(Sheet1!V57,'Given Data '!E$15:E$37,0),MATCH(Sheet1!W57,'Given Data '!F$38:S$38,0))</f>
        <v>501.88401900000008</v>
      </c>
      <c r="Z57" s="31">
        <f t="shared" si="6"/>
        <v>0.44799446278470972</v>
      </c>
      <c r="AA57" s="31">
        <f t="shared" si="17"/>
        <v>20.224195253117511</v>
      </c>
      <c r="AB57" s="31">
        <f t="shared" si="18"/>
        <v>3.4833445274383004</v>
      </c>
      <c r="AC57" s="31">
        <f t="shared" si="7"/>
        <v>152.80397197107862</v>
      </c>
    </row>
    <row r="58" spans="2:29">
      <c r="C58" s="31">
        <f t="shared" si="8"/>
        <v>56</v>
      </c>
      <c r="D58" s="31">
        <v>20</v>
      </c>
      <c r="E58" s="31">
        <f t="shared" si="9"/>
        <v>8.9407851797544851</v>
      </c>
      <c r="F58" s="31">
        <f t="shared" si="0"/>
        <v>32.186826647116149</v>
      </c>
      <c r="G58" s="31">
        <f t="shared" si="10"/>
        <v>401.97770168176186</v>
      </c>
      <c r="H58" s="31">
        <f t="shared" si="11"/>
        <v>8.717265550260624</v>
      </c>
      <c r="I58" s="31">
        <f t="shared" si="12"/>
        <v>0.44703925898772567</v>
      </c>
      <c r="J58" s="31">
        <f t="shared" si="13"/>
        <v>2</v>
      </c>
      <c r="K58" s="31">
        <f>IF(J58=1,'Given Data '!C$46,IF(J58=2,'Given Data '!C$47,IF(J58=3,'Given Data '!C$48)))</f>
        <v>585.34306414257276</v>
      </c>
      <c r="L58" s="31">
        <f>'Given Data '!C$17*'Given Data '!C$21*8.91</f>
        <v>92.968722</v>
      </c>
      <c r="M58" s="31">
        <v>0</v>
      </c>
      <c r="N58" s="31">
        <f>0.5*'Given Data '!C$19*'Given Data '!C$9*'Given Data '!C$20*Sheet1!E58^2</f>
        <v>37.580758772054658</v>
      </c>
      <c r="O58" s="31">
        <f t="shared" si="14"/>
        <v>261.67132964790051</v>
      </c>
      <c r="P58" s="31">
        <f t="shared" si="1"/>
        <v>392.22081041995517</v>
      </c>
      <c r="Q58" s="31">
        <f t="shared" si="2"/>
        <v>392.22081041995517</v>
      </c>
      <c r="R58" s="31">
        <f>Q58*'Given Data '!C$13</f>
        <v>99.624085846668621</v>
      </c>
      <c r="S58" s="31">
        <f>R58/(IF(J58=1,'Given Data '!I$6,IF(J58=2,'Given Data '!I$7,IF(J58=3,'Given Data '!I$8))))</f>
        <v>5.9769328422707799</v>
      </c>
      <c r="T58" s="31">
        <f t="shared" si="15"/>
        <v>3.4190929587691783</v>
      </c>
      <c r="U58" s="31">
        <f t="shared" si="16"/>
        <v>5462.6567803837033</v>
      </c>
      <c r="V58" s="31">
        <f t="shared" si="3"/>
        <v>6</v>
      </c>
      <c r="W58" s="31">
        <f t="shared" si="4"/>
        <v>5500</v>
      </c>
      <c r="X58" s="31">
        <f t="shared" si="5"/>
        <v>9.4974804410254956E-4</v>
      </c>
      <c r="Y58" s="31">
        <f>INDEX('Given Data '!F$15:S$37,MATCH(Sheet1!V58,'Given Data '!E$15:E$37,0),MATCH(Sheet1!W58,'Given Data '!F$38:S$38,0))</f>
        <v>488.66658750000005</v>
      </c>
      <c r="Z58" s="31">
        <f t="shared" si="6"/>
        <v>0.46411013569639242</v>
      </c>
      <c r="AA58" s="31">
        <f t="shared" si="17"/>
        <v>20.688305388813902</v>
      </c>
      <c r="AB58" s="31">
        <f t="shared" si="18"/>
        <v>3.4833445274383004</v>
      </c>
      <c r="AC58" s="31">
        <f t="shared" si="7"/>
        <v>157.66401992437162</v>
      </c>
    </row>
    <row r="59" spans="2:29">
      <c r="C59" s="31">
        <f t="shared" si="8"/>
        <v>57</v>
      </c>
      <c r="D59" s="31">
        <v>20.2</v>
      </c>
      <c r="E59" s="31">
        <f t="shared" si="9"/>
        <v>9.0301930315520291</v>
      </c>
      <c r="F59" s="31">
        <f t="shared" si="0"/>
        <v>32.508694913587306</v>
      </c>
      <c r="G59" s="31">
        <f t="shared" si="10"/>
        <v>410.9631907874151</v>
      </c>
      <c r="H59" s="31">
        <f t="shared" si="11"/>
        <v>8.985489105653258</v>
      </c>
      <c r="I59" s="31">
        <f t="shared" si="12"/>
        <v>8.9407851797545845E-2</v>
      </c>
      <c r="J59" s="31">
        <f t="shared" si="13"/>
        <v>3</v>
      </c>
      <c r="K59" s="31">
        <f>IF(J59=1,'Given Data '!C$46,IF(J59=2,'Given Data '!C$47,IF(J59=3,'Given Data '!C$48)))</f>
        <v>581.23604096253996</v>
      </c>
      <c r="L59" s="31">
        <f>'Given Data '!C$17*'Given Data '!C$21*8.91</f>
        <v>92.968722</v>
      </c>
      <c r="M59" s="31">
        <v>0</v>
      </c>
      <c r="N59" s="31">
        <f>0.5*'Given Data '!C$19*'Given Data '!C$9*'Given Data '!C$20*Sheet1!E59^2</f>
        <v>38.336132023372954</v>
      </c>
      <c r="O59" s="31">
        <f t="shared" si="14"/>
        <v>51.967065809771057</v>
      </c>
      <c r="P59" s="31">
        <f t="shared" si="1"/>
        <v>183.27191983314401</v>
      </c>
      <c r="Q59" s="31">
        <f t="shared" si="2"/>
        <v>183.27191983314401</v>
      </c>
      <c r="R59" s="31">
        <f>Q59*'Given Data '!C$13</f>
        <v>46.55106763761858</v>
      </c>
      <c r="S59" s="31">
        <f>R59/(IF(J59=1,'Given Data '!I$6,IF(J59=2,'Given Data '!I$7,IF(J59=3,'Given Data '!I$8))))</f>
        <v>3.6576994108185752</v>
      </c>
      <c r="T59" s="31">
        <f t="shared" si="15"/>
        <v>1.646787839032873</v>
      </c>
      <c r="U59" s="31">
        <f t="shared" si="16"/>
        <v>4299.3323731932378</v>
      </c>
      <c r="V59" s="31">
        <f t="shared" si="3"/>
        <v>4</v>
      </c>
      <c r="W59" s="31">
        <f t="shared" si="4"/>
        <v>4500</v>
      </c>
      <c r="X59" s="31">
        <f t="shared" si="5"/>
        <v>4.5744106639802027E-4</v>
      </c>
      <c r="Y59" s="31">
        <f>INDEX('Given Data '!F$15:S$37,MATCH(Sheet1!V59,'Given Data '!E$15:E$37,0),MATCH(Sheet1!W59,'Given Data '!F$38:S$38,0))</f>
        <v>679.80910725000024</v>
      </c>
      <c r="Z59" s="31">
        <f t="shared" si="6"/>
        <v>0.31097260296752627</v>
      </c>
      <c r="AA59" s="31">
        <f t="shared" si="17"/>
        <v>20.99927799178143</v>
      </c>
      <c r="AB59" s="31">
        <f t="shared" si="18"/>
        <v>3.4833445274383004</v>
      </c>
      <c r="AC59" s="31">
        <f t="shared" si="7"/>
        <v>75.318012956364214</v>
      </c>
    </row>
    <row r="60" spans="2:29">
      <c r="C60" s="31">
        <f t="shared" si="8"/>
        <v>58</v>
      </c>
      <c r="D60" s="31">
        <v>21.5</v>
      </c>
      <c r="E60" s="31">
        <f t="shared" si="9"/>
        <v>9.6113440682360718</v>
      </c>
      <c r="F60" s="31">
        <f t="shared" si="0"/>
        <v>34.600838645649858</v>
      </c>
      <c r="G60" s="31">
        <f t="shared" si="10"/>
        <v>420.28395933730917</v>
      </c>
      <c r="H60" s="31">
        <f t="shared" si="11"/>
        <v>9.3207685498940513</v>
      </c>
      <c r="I60" s="31">
        <f t="shared" si="12"/>
        <v>0.58115103668404444</v>
      </c>
      <c r="J60" s="31">
        <f t="shared" si="13"/>
        <v>3</v>
      </c>
      <c r="K60" s="31">
        <f>IF(J60=1,'Given Data '!C$46,IF(J60=2,'Given Data '!C$47,IF(J60=3,'Given Data '!C$48)))</f>
        <v>581.23604096253996</v>
      </c>
      <c r="L60" s="31">
        <f>'Given Data '!C$17*'Given Data '!C$21*8.91</f>
        <v>92.968722</v>
      </c>
      <c r="M60" s="31">
        <v>0</v>
      </c>
      <c r="N60" s="31">
        <f>0.5*'Given Data '!C$19*'Given Data '!C$9*'Given Data '!C$20*Sheet1!E60^2</f>
        <v>43.429264355955674</v>
      </c>
      <c r="O60" s="31">
        <f t="shared" si="14"/>
        <v>337.78592776350979</v>
      </c>
      <c r="P60" s="31">
        <f t="shared" si="1"/>
        <v>474.1839141194655</v>
      </c>
      <c r="Q60" s="31">
        <f t="shared" si="2"/>
        <v>474.1839141194655</v>
      </c>
      <c r="R60" s="31">
        <f>Q60*'Given Data '!C$13</f>
        <v>120.44271418634423</v>
      </c>
      <c r="S60" s="31">
        <f>R60/(IF(J60=1,'Given Data '!I$6,IF(J60=2,'Given Data '!I$7,IF(J60=3,'Given Data '!I$8))))</f>
        <v>9.463655015309941</v>
      </c>
      <c r="T60" s="31">
        <f t="shared" si="15"/>
        <v>4.4197585135903754</v>
      </c>
      <c r="U60" s="31">
        <f t="shared" si="16"/>
        <v>4459.7552229392531</v>
      </c>
      <c r="V60" s="31">
        <f t="shared" si="3"/>
        <v>9</v>
      </c>
      <c r="W60" s="31">
        <f t="shared" si="4"/>
        <v>4500</v>
      </c>
      <c r="X60" s="31">
        <f t="shared" si="5"/>
        <v>1.2277106982195487E-3</v>
      </c>
      <c r="Y60" s="31">
        <f>INDEX('Given Data '!F$15:S$37,MATCH(Sheet1!V60,'Given Data '!E$15:E$37,0),MATCH(Sheet1!W60,'Given Data '!F$38:S$38,0))</f>
        <v>491.51302200000009</v>
      </c>
      <c r="Z60" s="31">
        <f t="shared" si="6"/>
        <v>0.60343579542362047</v>
      </c>
      <c r="AA60" s="31">
        <f t="shared" si="17"/>
        <v>21.602713787205051</v>
      </c>
      <c r="AB60" s="31">
        <f t="shared" si="18"/>
        <v>3.4833445274383004</v>
      </c>
      <c r="AC60" s="31">
        <f t="shared" si="7"/>
        <v>199.29189288019154</v>
      </c>
    </row>
    <row r="61" spans="2:29">
      <c r="C61" s="31">
        <f t="shared" si="8"/>
        <v>59</v>
      </c>
      <c r="D61" s="31">
        <v>23</v>
      </c>
      <c r="E61" s="31">
        <f t="shared" si="9"/>
        <v>10.281902956717659</v>
      </c>
      <c r="F61" s="31">
        <f t="shared" si="0"/>
        <v>37.014850644183575</v>
      </c>
      <c r="G61" s="31">
        <f t="shared" si="10"/>
        <v>430.23058284978606</v>
      </c>
      <c r="H61" s="31">
        <f t="shared" si="11"/>
        <v>9.9466235124768652</v>
      </c>
      <c r="I61" s="31">
        <f t="shared" si="12"/>
        <v>0.67055888848158673</v>
      </c>
      <c r="J61" s="31">
        <f t="shared" si="13"/>
        <v>3</v>
      </c>
      <c r="K61" s="31">
        <f>IF(J61=1,'Given Data '!C$46,IF(J61=2,'Given Data '!C$47,IF(J61=3,'Given Data '!C$48)))</f>
        <v>581.23604096253996</v>
      </c>
      <c r="L61" s="31">
        <f>'Given Data '!C$17*'Given Data '!C$21*8.91</f>
        <v>92.968722</v>
      </c>
      <c r="M61" s="31">
        <v>0</v>
      </c>
      <c r="N61" s="31">
        <f>0.5*'Given Data '!C$19*'Given Data '!C$9*'Given Data '!C$20*Sheet1!E61^2</f>
        <v>49.700553476042295</v>
      </c>
      <c r="O61" s="31">
        <f t="shared" si="14"/>
        <v>389.75299357327879</v>
      </c>
      <c r="P61" s="31">
        <f t="shared" si="1"/>
        <v>532.42226904932113</v>
      </c>
      <c r="Q61" s="31">
        <f t="shared" si="2"/>
        <v>532.42226904932113</v>
      </c>
      <c r="R61" s="31">
        <f>Q61*'Given Data '!C$13</f>
        <v>135.23525633852756</v>
      </c>
      <c r="S61" s="31">
        <f>R61/(IF(J61=1,'Given Data '!I$6,IF(J61=2,'Given Data '!I$7,IF(J61=3,'Given Data '!I$8))))</f>
        <v>10.625962894814418</v>
      </c>
      <c r="T61" s="31">
        <f t="shared" si="15"/>
        <v>5.2958038598922617</v>
      </c>
      <c r="U61" s="31">
        <f t="shared" si="16"/>
        <v>4759.2112091318177</v>
      </c>
      <c r="V61" s="31">
        <f t="shared" si="3"/>
        <v>11</v>
      </c>
      <c r="W61" s="31">
        <f t="shared" si="4"/>
        <v>5000</v>
      </c>
      <c r="X61" s="31">
        <f t="shared" si="5"/>
        <v>1.4710566277478505E-3</v>
      </c>
      <c r="Y61" s="31">
        <f>INDEX('Given Data '!F$15:S$37,MATCH(Sheet1!V61,'Given Data '!E$15:E$37,0),MATCH(Sheet1!W61,'Given Data '!F$38:S$38,0))</f>
        <v>361.56045925000001</v>
      </c>
      <c r="Z61" s="31">
        <f t="shared" si="6"/>
        <v>0.5318759099112691</v>
      </c>
      <c r="AA61" s="31">
        <f t="shared" si="17"/>
        <v>22.134589697116319</v>
      </c>
      <c r="AB61" s="31">
        <f t="shared" si="18"/>
        <v>3.4833445274383004</v>
      </c>
      <c r="AC61" s="31">
        <f t="shared" si="7"/>
        <v>229.06434313529502</v>
      </c>
    </row>
    <row r="62" spans="2:29">
      <c r="C62" s="31">
        <f t="shared" si="8"/>
        <v>60</v>
      </c>
      <c r="D62" s="31">
        <v>25</v>
      </c>
      <c r="E62" s="31">
        <f t="shared" si="9"/>
        <v>11.175981474693106</v>
      </c>
      <c r="F62" s="31">
        <f t="shared" si="0"/>
        <v>40.233533308895183</v>
      </c>
      <c r="G62" s="31">
        <f t="shared" si="10"/>
        <v>440.95952506549145</v>
      </c>
      <c r="H62" s="31">
        <f t="shared" si="11"/>
        <v>10.728942215705382</v>
      </c>
      <c r="I62" s="31">
        <f t="shared" si="12"/>
        <v>0.8940785179754478</v>
      </c>
      <c r="J62" s="31">
        <f t="shared" si="13"/>
        <v>3</v>
      </c>
      <c r="K62" s="31">
        <f>IF(J62=1,'Given Data '!C$46,IF(J62=2,'Given Data '!C$47,IF(J62=3,'Given Data '!C$48)))</f>
        <v>581.23604096253996</v>
      </c>
      <c r="L62" s="31">
        <f>'Given Data '!C$17*'Given Data '!C$21*8.91</f>
        <v>92.968722</v>
      </c>
      <c r="M62" s="31">
        <v>0</v>
      </c>
      <c r="N62" s="31">
        <f>0.5*'Given Data '!C$19*'Given Data '!C$9*'Given Data '!C$20*Sheet1!E62^2</f>
        <v>58.719935581335413</v>
      </c>
      <c r="O62" s="31">
        <f t="shared" si="14"/>
        <v>519.6706580977044</v>
      </c>
      <c r="P62" s="31">
        <f t="shared" si="1"/>
        <v>671.35931567903981</v>
      </c>
      <c r="Q62" s="31">
        <f t="shared" si="2"/>
        <v>671.35931567903981</v>
      </c>
      <c r="R62" s="31">
        <f>Q62*'Given Data '!C$13</f>
        <v>170.52526618247612</v>
      </c>
      <c r="S62" s="31">
        <f>R62/(IF(J62=1,'Given Data '!I$6,IF(J62=2,'Given Data '!I$7,IF(J62=3,'Given Data '!I$8))))</f>
        <v>13.398836961180207</v>
      </c>
      <c r="T62" s="31">
        <f t="shared" si="15"/>
        <v>7.2029753038959274</v>
      </c>
      <c r="U62" s="31">
        <f t="shared" si="16"/>
        <v>5133.5311918725229</v>
      </c>
      <c r="V62" s="31">
        <f t="shared" si="3"/>
        <v>13</v>
      </c>
      <c r="W62" s="31">
        <f t="shared" si="4"/>
        <v>5000</v>
      </c>
      <c r="X62" s="31">
        <f t="shared" si="5"/>
        <v>2.0008264733044241E-3</v>
      </c>
      <c r="Y62" s="31">
        <f>INDEX('Given Data '!F$15:S$37,MATCH(Sheet1!V62,'Given Data '!E$15:E$37,0),MATCH(Sheet1!W62,'Given Data '!F$38:S$38,0))</f>
        <v>340.77733050000001</v>
      </c>
      <c r="Z62" s="31">
        <f t="shared" si="6"/>
        <v>0.68183630436641118</v>
      </c>
      <c r="AA62" s="31">
        <f t="shared" si="17"/>
        <v>22.816426001482728</v>
      </c>
      <c r="AB62" s="31">
        <f t="shared" si="18"/>
        <v>3.4833445274383004</v>
      </c>
      <c r="AC62" s="31">
        <f t="shared" si="7"/>
        <v>296.04228499012271</v>
      </c>
    </row>
    <row r="63" spans="2:29">
      <c r="C63" s="31">
        <f t="shared" si="8"/>
        <v>61</v>
      </c>
      <c r="D63" s="31">
        <v>26</v>
      </c>
      <c r="E63" s="31">
        <f t="shared" si="9"/>
        <v>11.62302073368083</v>
      </c>
      <c r="F63" s="31">
        <f t="shared" si="0"/>
        <v>41.842874641250987</v>
      </c>
      <c r="G63" s="31">
        <f t="shared" si="10"/>
        <v>452.35902616967843</v>
      </c>
      <c r="H63" s="31">
        <f t="shared" si="11"/>
        <v>11.399501104186967</v>
      </c>
      <c r="I63" s="31">
        <f t="shared" si="12"/>
        <v>0.44703925898772212</v>
      </c>
      <c r="J63" s="31">
        <f t="shared" si="13"/>
        <v>3</v>
      </c>
      <c r="K63" s="31">
        <f>IF(J63=1,'Given Data '!C$46,IF(J63=2,'Given Data '!C$47,IF(J63=3,'Given Data '!C$48)))</f>
        <v>581.23604096253996</v>
      </c>
      <c r="L63" s="31">
        <f>'Given Data '!C$17*'Given Data '!C$21*8.91</f>
        <v>92.968722</v>
      </c>
      <c r="M63" s="31">
        <v>0</v>
      </c>
      <c r="N63" s="31">
        <f>0.5*'Given Data '!C$19*'Given Data '!C$9*'Given Data '!C$20*Sheet1!E63^2</f>
        <v>63.511482324772366</v>
      </c>
      <c r="O63" s="31">
        <f t="shared" si="14"/>
        <v>259.83532904885118</v>
      </c>
      <c r="P63" s="31">
        <f t="shared" si="1"/>
        <v>416.31553337362357</v>
      </c>
      <c r="Q63" s="31">
        <f t="shared" si="2"/>
        <v>416.31553337362357</v>
      </c>
      <c r="R63" s="31">
        <f>Q63*'Given Data '!C$13</f>
        <v>105.74414547690039</v>
      </c>
      <c r="S63" s="31">
        <f>R63/(IF(J63=1,'Given Data '!I$6,IF(J63=2,'Given Data '!I$7,IF(J63=3,'Given Data '!I$8))))</f>
        <v>8.3087309966616019</v>
      </c>
      <c r="T63" s="31">
        <f t="shared" si="15"/>
        <v>4.7457893823828083</v>
      </c>
      <c r="U63" s="31">
        <f t="shared" si="16"/>
        <v>5454.3768913645536</v>
      </c>
      <c r="V63" s="31">
        <f t="shared" si="3"/>
        <v>8</v>
      </c>
      <c r="W63" s="31">
        <f t="shared" si="4"/>
        <v>5500</v>
      </c>
      <c r="X63" s="31">
        <f t="shared" si="5"/>
        <v>1.318274828439669E-3</v>
      </c>
      <c r="Y63" s="31">
        <f>INDEX('Given Data '!F$15:S$37,MATCH(Sheet1!V63,'Given Data '!E$15:E$37,0),MATCH(Sheet1!W63,'Given Data '!F$38:S$38,0))</f>
        <v>430.19858700000003</v>
      </c>
      <c r="Z63" s="31">
        <f t="shared" si="6"/>
        <v>0.56711996847241308</v>
      </c>
      <c r="AA63" s="31">
        <f t="shared" si="17"/>
        <v>23.38354596995514</v>
      </c>
      <c r="AB63" s="31">
        <f t="shared" si="18"/>
        <v>3.4833445274383004</v>
      </c>
      <c r="AC63" s="31">
        <f t="shared" si="7"/>
        <v>188.32408925620263</v>
      </c>
    </row>
    <row r="64" spans="2:29">
      <c r="C64" s="31">
        <f t="shared" si="8"/>
        <v>62</v>
      </c>
      <c r="D64" s="31">
        <v>28</v>
      </c>
      <c r="E64" s="31">
        <f t="shared" si="9"/>
        <v>12.51709925165628</v>
      </c>
      <c r="F64" s="31">
        <f t="shared" si="0"/>
        <v>45.061557305962609</v>
      </c>
      <c r="G64" s="31">
        <f t="shared" si="10"/>
        <v>464.42908616234701</v>
      </c>
      <c r="H64" s="31">
        <f t="shared" si="11"/>
        <v>12.070059992668554</v>
      </c>
      <c r="I64" s="31">
        <f t="shared" si="12"/>
        <v>0.8940785179754478</v>
      </c>
      <c r="J64" s="31">
        <f t="shared" si="13"/>
        <v>3</v>
      </c>
      <c r="K64" s="31">
        <f>IF(J64=1,'Given Data '!C$46,IF(J64=2,'Given Data '!C$47,IF(J64=3,'Given Data '!C$48)))</f>
        <v>581.23604096253996</v>
      </c>
      <c r="L64" s="31">
        <f>'Given Data '!C$17*'Given Data '!C$21*8.91</f>
        <v>92.968722</v>
      </c>
      <c r="M64" s="31">
        <v>0</v>
      </c>
      <c r="N64" s="31">
        <f>0.5*'Given Data '!C$19*'Given Data '!C$9*'Given Data '!C$20*Sheet1!E64^2</f>
        <v>73.658287193227139</v>
      </c>
      <c r="O64" s="31">
        <f t="shared" si="14"/>
        <v>519.6706580977044</v>
      </c>
      <c r="P64" s="31">
        <f t="shared" si="1"/>
        <v>686.29766729093149</v>
      </c>
      <c r="Q64" s="31">
        <f t="shared" si="2"/>
        <v>686.29766729093149</v>
      </c>
      <c r="R64" s="31">
        <f>Q64*'Given Data '!C$13</f>
        <v>174.31960749189659</v>
      </c>
      <c r="S64" s="31">
        <f>R64/(IF(J64=1,'Given Data '!I$6,IF(J64=2,'Given Data '!I$7,IF(J64=3,'Given Data '!I$8))))</f>
        <v>13.6969731947023</v>
      </c>
      <c r="T64" s="31">
        <f t="shared" si="15"/>
        <v>8.2836540170300275</v>
      </c>
      <c r="U64" s="31">
        <f t="shared" si="16"/>
        <v>5775.2225908565879</v>
      </c>
      <c r="V64" s="31">
        <f t="shared" si="3"/>
        <v>14</v>
      </c>
      <c r="W64" s="31">
        <f t="shared" si="4"/>
        <v>6000</v>
      </c>
      <c r="X64" s="31">
        <f t="shared" si="5"/>
        <v>2.3010150047305632E-3</v>
      </c>
      <c r="Y64" s="31">
        <f>INDEX('Given Data '!F$15:S$37,MATCH(Sheet1!V64,'Given Data '!E$15:E$37,0),MATCH(Sheet1!W64,'Given Data '!F$38:S$38,0))</f>
        <v>298.88214449999998</v>
      </c>
      <c r="Z64" s="31">
        <f t="shared" si="6"/>
        <v>0.68773229914054834</v>
      </c>
      <c r="AA64" s="31">
        <f t="shared" si="17"/>
        <v>24.071278269095689</v>
      </c>
      <c r="AB64" s="31">
        <f t="shared" si="18"/>
        <v>3.4833445274383004</v>
      </c>
      <c r="AC64" s="31">
        <f t="shared" si="7"/>
        <v>318.73659845527777</v>
      </c>
    </row>
    <row r="65" spans="2:29">
      <c r="C65" s="31">
        <f t="shared" si="8"/>
        <v>63</v>
      </c>
      <c r="D65" s="31">
        <v>28</v>
      </c>
      <c r="E65" s="31">
        <f t="shared" si="9"/>
        <v>12.51709925165628</v>
      </c>
      <c r="F65" s="31">
        <f t="shared" si="0"/>
        <v>45.061557305962609</v>
      </c>
      <c r="G65" s="31">
        <f t="shared" si="10"/>
        <v>476.94618541400331</v>
      </c>
      <c r="H65" s="31">
        <f t="shared" si="11"/>
        <v>12.51709925165628</v>
      </c>
      <c r="I65" s="31">
        <f t="shared" si="12"/>
        <v>0</v>
      </c>
      <c r="J65" s="31">
        <f t="shared" si="13"/>
        <v>3</v>
      </c>
      <c r="K65" s="31">
        <f>IF(J65=1,'Given Data '!C$46,IF(J65=2,'Given Data '!C$47,IF(J65=3,'Given Data '!C$48)))</f>
        <v>581.23604096253996</v>
      </c>
      <c r="L65" s="31">
        <f>'Given Data '!C$17*'Given Data '!C$21*8.91</f>
        <v>92.968722</v>
      </c>
      <c r="M65" s="31">
        <v>0</v>
      </c>
      <c r="N65" s="31">
        <f>0.5*'Given Data '!C$19*'Given Data '!C$9*'Given Data '!C$20*Sheet1!E65^2</f>
        <v>73.658287193227139</v>
      </c>
      <c r="O65" s="31">
        <f t="shared" si="14"/>
        <v>0</v>
      </c>
      <c r="P65" s="31">
        <f t="shared" si="1"/>
        <v>166.62700919322714</v>
      </c>
      <c r="Q65" s="31">
        <f t="shared" si="2"/>
        <v>166.62700919322714</v>
      </c>
      <c r="R65" s="31">
        <f>Q65*'Given Data '!C$13</f>
        <v>42.323260335079695</v>
      </c>
      <c r="S65" s="31">
        <f>R65/(IF(J65=1,'Given Data '!I$6,IF(J65=2,'Given Data '!I$7,IF(J65=3,'Given Data '!I$8))))</f>
        <v>3.3255040592547318</v>
      </c>
      <c r="T65" s="31">
        <f t="shared" si="15"/>
        <v>2.0856868120782672</v>
      </c>
      <c r="U65" s="31">
        <f t="shared" si="16"/>
        <v>5989.1197238512741</v>
      </c>
      <c r="V65" s="31">
        <f t="shared" si="3"/>
        <v>3</v>
      </c>
      <c r="W65" s="31">
        <f t="shared" si="4"/>
        <v>6000</v>
      </c>
      <c r="X65" s="31">
        <f t="shared" si="5"/>
        <v>5.7935744779951867E-4</v>
      </c>
      <c r="Y65" s="31">
        <f>INDEX('Given Data '!F$15:S$37,MATCH(Sheet1!V65,'Given Data '!E$15:E$37,0),MATCH(Sheet1!W65,'Given Data '!F$38:S$38,0))</f>
        <v>763.30881900000008</v>
      </c>
      <c r="Z65" s="31">
        <f t="shared" si="6"/>
        <v>0.44222864925870481</v>
      </c>
      <c r="AA65" s="31">
        <f t="shared" si="17"/>
        <v>24.513506918354395</v>
      </c>
      <c r="AB65" s="31">
        <f t="shared" si="18"/>
        <v>3.4833445274383004</v>
      </c>
      <c r="AC65" s="31">
        <f t="shared" si="7"/>
        <v>79.472116421653737</v>
      </c>
    </row>
    <row r="66" spans="2:29">
      <c r="C66" s="31">
        <f t="shared" si="8"/>
        <v>64</v>
      </c>
      <c r="D66" s="31">
        <v>26</v>
      </c>
      <c r="E66" s="31">
        <f t="shared" si="9"/>
        <v>11.62302073368083</v>
      </c>
      <c r="F66" s="31">
        <f t="shared" si="0"/>
        <v>41.842874641250987</v>
      </c>
      <c r="G66" s="31">
        <f t="shared" si="10"/>
        <v>489.01624540667189</v>
      </c>
      <c r="H66" s="31">
        <f t="shared" si="11"/>
        <v>12.070059992668554</v>
      </c>
      <c r="I66" s="31">
        <f t="shared" si="12"/>
        <v>-0.89407851797545135</v>
      </c>
      <c r="J66" s="31">
        <f t="shared" si="13"/>
        <v>3</v>
      </c>
      <c r="K66" s="31">
        <f>IF(J66=1,'Given Data '!C$46,IF(J66=2,'Given Data '!C$47,IF(J66=3,'Given Data '!C$48)))</f>
        <v>581.23604096253996</v>
      </c>
      <c r="L66" s="31">
        <f>'Given Data '!C$17*'Given Data '!C$21*8.91</f>
        <v>92.968722</v>
      </c>
      <c r="M66" s="31">
        <v>0</v>
      </c>
      <c r="N66" s="31">
        <f>0.5*'Given Data '!C$19*'Given Data '!C$9*'Given Data '!C$20*Sheet1!E66^2</f>
        <v>63.511482324772366</v>
      </c>
      <c r="O66" s="31">
        <f t="shared" si="14"/>
        <v>-519.67065809770645</v>
      </c>
      <c r="P66" s="31">
        <f t="shared" si="1"/>
        <v>-363.19045377293412</v>
      </c>
      <c r="Q66" s="31">
        <f t="shared" si="2"/>
        <v>363.19045377293412</v>
      </c>
      <c r="R66" s="31">
        <f>Q66*'Given Data '!C$13</f>
        <v>92.250375258325263</v>
      </c>
      <c r="S66" s="31">
        <f>R66/(IF(J66=1,'Given Data '!I$6,IF(J66=2,'Given Data '!I$7,IF(J66=3,'Given Data '!I$8))))</f>
        <v>7.2484727065097756</v>
      </c>
      <c r="T66" s="31">
        <f t="shared" si="15"/>
        <v>4.3837305658038304</v>
      </c>
      <c r="U66" s="31">
        <f t="shared" si="16"/>
        <v>5775.2225908565879</v>
      </c>
      <c r="V66" s="31">
        <f t="shared" si="3"/>
        <v>7</v>
      </c>
      <c r="W66" s="31">
        <f t="shared" si="4"/>
        <v>6000</v>
      </c>
      <c r="X66" s="31">
        <f t="shared" si="5"/>
        <v>1.2177029349455084E-3</v>
      </c>
      <c r="Y66" s="31">
        <f>INDEX('Given Data '!F$15:S$37,MATCH(Sheet1!V66,'Given Data '!E$15:E$37,0),MATCH(Sheet1!W66,'Given Data '!F$38:S$38,0))</f>
        <v>539.13705300000015</v>
      </c>
      <c r="Z66" s="31">
        <f t="shared" si="6"/>
        <v>0.65650877177597222</v>
      </c>
      <c r="AA66" s="31">
        <f t="shared" si="17"/>
        <v>25.170015690130366</v>
      </c>
      <c r="AB66" s="31">
        <f t="shared" si="18"/>
        <v>3.4833445274383004</v>
      </c>
      <c r="AC66" s="31">
        <f t="shared" si="7"/>
        <v>-177.60603207158567</v>
      </c>
    </row>
    <row r="67" spans="2:29">
      <c r="C67" s="31">
        <f t="shared" si="8"/>
        <v>65</v>
      </c>
      <c r="D67" s="31">
        <v>24</v>
      </c>
      <c r="E67" s="31">
        <f t="shared" si="9"/>
        <v>10.728942215705382</v>
      </c>
      <c r="F67" s="31">
        <f t="shared" ref="F67:F130" si="19">E67*3.6</f>
        <v>38.624191976539379</v>
      </c>
      <c r="G67" s="31">
        <f t="shared" si="10"/>
        <v>500.192226881365</v>
      </c>
      <c r="H67" s="31">
        <f t="shared" si="11"/>
        <v>11.175981474693106</v>
      </c>
      <c r="I67" s="31">
        <f t="shared" si="12"/>
        <v>-0.8940785179754478</v>
      </c>
      <c r="J67" s="31">
        <f t="shared" si="13"/>
        <v>3</v>
      </c>
      <c r="K67" s="31">
        <f>IF(J67=1,'Given Data '!C$46,IF(J67=2,'Given Data '!C$47,IF(J67=3,'Given Data '!C$48)))</f>
        <v>581.23604096253996</v>
      </c>
      <c r="L67" s="31">
        <f>'Given Data '!C$17*'Given Data '!C$21*8.91</f>
        <v>92.968722</v>
      </c>
      <c r="M67" s="31">
        <v>0</v>
      </c>
      <c r="N67" s="31">
        <f>0.5*'Given Data '!C$19*'Given Data '!C$9*'Given Data '!C$20*Sheet1!E67^2</f>
        <v>54.116292631758718</v>
      </c>
      <c r="O67" s="31">
        <f t="shared" si="14"/>
        <v>-519.6706580977044</v>
      </c>
      <c r="P67" s="31">
        <f t="shared" ref="P67:P130" si="20">L67+M67+N67+O67</f>
        <v>-372.58564346594568</v>
      </c>
      <c r="Q67" s="31">
        <f t="shared" ref="Q67:Q130" si="21">IF(P67&gt;=0,P67,IF(P67&lt;0,-P67))</f>
        <v>372.58564346594568</v>
      </c>
      <c r="R67" s="31">
        <f>Q67*'Given Data '!C$13</f>
        <v>94.636753440350205</v>
      </c>
      <c r="S67" s="31">
        <f>R67/(IF(J67=1,'Given Data '!I$6,IF(J67=2,'Given Data '!I$7,IF(J67=3,'Given Data '!I$8))))</f>
        <v>7.435979771617971</v>
      </c>
      <c r="T67" s="31">
        <f t="shared" si="15"/>
        <v>4.1640102491120192</v>
      </c>
      <c r="U67" s="31">
        <f t="shared" si="16"/>
        <v>5347.42832486721</v>
      </c>
      <c r="V67" s="31">
        <f t="shared" ref="V67:V130" si="22">ROUND(S67,0)</f>
        <v>7</v>
      </c>
      <c r="W67" s="31">
        <f t="shared" ref="W67:W130" si="23">MROUND(U67,500)</f>
        <v>5500</v>
      </c>
      <c r="X67" s="31">
        <f t="shared" ref="X67:X130" si="24">T67/3600</f>
        <v>1.1566695136422276E-3</v>
      </c>
      <c r="Y67" s="31">
        <f>INDEX('Given Data '!F$15:S$37,MATCH(Sheet1!V67,'Given Data '!E$15:E$37,0),MATCH(Sheet1!W67,'Given Data '!F$38:S$38,0))</f>
        <v>464.79867524999986</v>
      </c>
      <c r="Z67" s="31">
        <f t="shared" ref="Z67:Z130" si="25">Y67*X67</f>
        <v>0.53761845764296901</v>
      </c>
      <c r="AA67" s="31">
        <f t="shared" si="17"/>
        <v>25.707634147773334</v>
      </c>
      <c r="AB67" s="31">
        <f t="shared" si="18"/>
        <v>3.4833445274383004</v>
      </c>
      <c r="AC67" s="31">
        <f t="shared" ref="AC67:AC130" si="26">(P67*G67)/1000</f>
        <v>-186.36444270925767</v>
      </c>
    </row>
    <row r="68" spans="2:29">
      <c r="C68" s="31">
        <f t="shared" ref="C68:C131" si="27">C67+1</f>
        <v>66</v>
      </c>
      <c r="D68" s="31">
        <v>22</v>
      </c>
      <c r="E68" s="31">
        <f t="shared" ref="E68:E131" si="28">D68/2.23694</f>
        <v>9.8348636977299346</v>
      </c>
      <c r="F68" s="31">
        <f t="shared" si="19"/>
        <v>35.405509311827764</v>
      </c>
      <c r="G68" s="31">
        <f t="shared" ref="G68:G131" si="29">(E68+E67)/2+G67</f>
        <v>510.47412983808266</v>
      </c>
      <c r="H68" s="31">
        <f t="shared" ref="H68:H131" si="30">(E68+E67)/2</f>
        <v>10.281902956717659</v>
      </c>
      <c r="I68" s="31">
        <f t="shared" ref="I68:I131" si="31">(H68-E67*1)*2</f>
        <v>-0.8940785179754478</v>
      </c>
      <c r="J68" s="31">
        <f t="shared" ref="J68:J131" si="32">IF(D68&lt;=10,1,IF(AND(D68&gt;10,D68&lt;=20),2,IF(D68&gt;20,3)))</f>
        <v>3</v>
      </c>
      <c r="K68" s="31">
        <f>IF(J68=1,'Given Data '!C$46,IF(J68=2,'Given Data '!C$47,IF(J68=3,'Given Data '!C$48)))</f>
        <v>581.23604096253996</v>
      </c>
      <c r="L68" s="31">
        <f>'Given Data '!C$17*'Given Data '!C$21*8.91</f>
        <v>92.968722</v>
      </c>
      <c r="M68" s="31">
        <v>0</v>
      </c>
      <c r="N68" s="31">
        <f>0.5*'Given Data '!C$19*'Given Data '!C$9*'Given Data '!C$20*Sheet1!E68^2</f>
        <v>45.472718114186151</v>
      </c>
      <c r="O68" s="31">
        <f t="shared" ref="O68:O131" si="33">K68*I68</f>
        <v>-519.6706580977044</v>
      </c>
      <c r="P68" s="31">
        <f t="shared" si="20"/>
        <v>-381.22921798351825</v>
      </c>
      <c r="Q68" s="31">
        <f t="shared" si="21"/>
        <v>381.22921798351825</v>
      </c>
      <c r="R68" s="31">
        <f>Q68*'Given Data '!C$13</f>
        <v>96.832221367813631</v>
      </c>
      <c r="S68" s="31">
        <f>R68/(IF(J68=1,'Given Data '!I$6,IF(J68=2,'Given Data '!I$7,IF(J68=3,'Given Data '!I$8))))</f>
        <v>7.6084862715175481</v>
      </c>
      <c r="T68" s="31">
        <f t="shared" ref="T68:T131" si="34">(Q68*H68)/1000</f>
        <v>3.9197618235718967</v>
      </c>
      <c r="U68" s="31">
        <f t="shared" ref="U68:U131" si="35">60*T68*1000/(2*PI()*S68)</f>
        <v>4919.6340588778339</v>
      </c>
      <c r="V68" s="31">
        <f t="shared" si="22"/>
        <v>8</v>
      </c>
      <c r="W68" s="31">
        <f t="shared" si="23"/>
        <v>5000</v>
      </c>
      <c r="X68" s="31">
        <f t="shared" si="24"/>
        <v>1.0888227287699714E-3</v>
      </c>
      <c r="Y68" s="31">
        <f>INDEX('Given Data '!F$15:S$37,MATCH(Sheet1!V68,'Given Data '!E$15:E$37,0),MATCH(Sheet1!W68,'Given Data '!F$38:S$38,0))</f>
        <v>416.52538200000015</v>
      </c>
      <c r="Z68" s="31">
        <f t="shared" si="25"/>
        <v>0.4535223030311949</v>
      </c>
      <c r="AA68" s="31">
        <f t="shared" ref="AA68:AA131" si="36">AA67+Z68</f>
        <v>26.16115645080453</v>
      </c>
      <c r="AB68" s="31">
        <f t="shared" ref="AB68:AB131" si="37">AVERAGE(T$2:T$218)</f>
        <v>3.4833445274383004</v>
      </c>
      <c r="AC68" s="31">
        <f t="shared" si="26"/>
        <v>-194.60765331898921</v>
      </c>
    </row>
    <row r="69" spans="2:29">
      <c r="C69" s="31">
        <f t="shared" si="27"/>
        <v>67</v>
      </c>
      <c r="D69" s="31">
        <v>20</v>
      </c>
      <c r="E69" s="31">
        <f t="shared" si="28"/>
        <v>8.9407851797544851</v>
      </c>
      <c r="F69" s="31">
        <f t="shared" si="19"/>
        <v>32.186826647116149</v>
      </c>
      <c r="G69" s="31">
        <f t="shared" si="29"/>
        <v>519.86195427682492</v>
      </c>
      <c r="H69" s="31">
        <f t="shared" si="30"/>
        <v>9.3878244387422107</v>
      </c>
      <c r="I69" s="31">
        <f t="shared" si="31"/>
        <v>-0.8940785179754478</v>
      </c>
      <c r="J69" s="31">
        <f t="shared" si="32"/>
        <v>2</v>
      </c>
      <c r="K69" s="31">
        <f>IF(J69=1,'Given Data '!C$46,IF(J69=2,'Given Data '!C$47,IF(J69=3,'Given Data '!C$48)))</f>
        <v>585.34306414257276</v>
      </c>
      <c r="L69" s="31">
        <f>'Given Data '!C$17*'Given Data '!C$21*8.91</f>
        <v>92.968722</v>
      </c>
      <c r="M69" s="31">
        <v>0</v>
      </c>
      <c r="N69" s="31">
        <f>0.5*'Given Data '!C$19*'Given Data '!C$9*'Given Data '!C$20*Sheet1!E69^2</f>
        <v>37.580758772054658</v>
      </c>
      <c r="O69" s="31">
        <f t="shared" si="33"/>
        <v>-523.34265929579897</v>
      </c>
      <c r="P69" s="31">
        <f t="shared" si="20"/>
        <v>-392.7931785237443</v>
      </c>
      <c r="Q69" s="31">
        <f t="shared" si="21"/>
        <v>392.7931785237443</v>
      </c>
      <c r="R69" s="31">
        <f>Q69*'Given Data '!C$13</f>
        <v>99.76946734503106</v>
      </c>
      <c r="S69" s="31">
        <f>R69/(IF(J69=1,'Given Data '!I$6,IF(J69=2,'Given Data '!I$7,IF(J69=3,'Given Data '!I$8))))</f>
        <v>5.9856549845603304</v>
      </c>
      <c r="T69" s="31">
        <f t="shared" si="34"/>
        <v>3.6874734007164389</v>
      </c>
      <c r="U69" s="31">
        <f t="shared" si="35"/>
        <v>5882.8611481055268</v>
      </c>
      <c r="V69" s="31">
        <f t="shared" si="22"/>
        <v>6</v>
      </c>
      <c r="W69" s="31">
        <f t="shared" si="23"/>
        <v>6000</v>
      </c>
      <c r="X69" s="31">
        <f t="shared" si="24"/>
        <v>1.0242981668656774E-3</v>
      </c>
      <c r="Y69" s="31">
        <f>INDEX('Given Data '!F$15:S$37,MATCH(Sheet1!V69,'Given Data '!E$15:E$37,0),MATCH(Sheet1!W69,'Given Data '!F$38:S$38,0))</f>
        <v>587.82742200000007</v>
      </c>
      <c r="Z69" s="31">
        <f t="shared" si="25"/>
        <v>0.60211055078797704</v>
      </c>
      <c r="AA69" s="31">
        <f t="shared" si="36"/>
        <v>26.763267001592506</v>
      </c>
      <c r="AB69" s="31">
        <f t="shared" si="37"/>
        <v>3.4833445274383004</v>
      </c>
      <c r="AC69" s="31">
        <f t="shared" si="26"/>
        <v>-204.1982294139595</v>
      </c>
    </row>
    <row r="70" spans="2:29">
      <c r="C70" s="31">
        <f t="shared" si="27"/>
        <v>68</v>
      </c>
      <c r="D70" s="31">
        <v>19.8</v>
      </c>
      <c r="E70" s="31">
        <f t="shared" si="28"/>
        <v>8.851377327956941</v>
      </c>
      <c r="F70" s="31">
        <f t="shared" si="19"/>
        <v>31.864958380644989</v>
      </c>
      <c r="G70" s="31">
        <f t="shared" si="29"/>
        <v>528.75803553068067</v>
      </c>
      <c r="H70" s="31">
        <f t="shared" si="30"/>
        <v>8.8960812538557121</v>
      </c>
      <c r="I70" s="31">
        <f t="shared" si="31"/>
        <v>-8.9407851797545845E-2</v>
      </c>
      <c r="J70" s="31">
        <f t="shared" si="32"/>
        <v>2</v>
      </c>
      <c r="K70" s="31">
        <f>IF(J70=1,'Given Data '!C$46,IF(J70=2,'Given Data '!C$47,IF(J70=3,'Given Data '!C$48)))</f>
        <v>585.34306414257276</v>
      </c>
      <c r="L70" s="31">
        <f>'Given Data '!C$17*'Given Data '!C$21*8.91</f>
        <v>92.968722</v>
      </c>
      <c r="M70" s="31">
        <v>0</v>
      </c>
      <c r="N70" s="31">
        <f>0.5*'Given Data '!C$19*'Given Data '!C$9*'Given Data '!C$20*Sheet1!E70^2</f>
        <v>36.832901672490777</v>
      </c>
      <c r="O70" s="31">
        <f t="shared" si="33"/>
        <v>-52.334265929580518</v>
      </c>
      <c r="P70" s="31">
        <f t="shared" si="20"/>
        <v>77.467357742910281</v>
      </c>
      <c r="Q70" s="31">
        <f t="shared" si="21"/>
        <v>77.467357742910281</v>
      </c>
      <c r="R70" s="31">
        <f>Q70*'Given Data '!C$13</f>
        <v>19.676708866699212</v>
      </c>
      <c r="S70" s="31">
        <f>R70/(IF(J70=1,'Given Data '!I$6,IF(J70=2,'Given Data '!I$7,IF(J70=3,'Given Data '!I$8))))</f>
        <v>1.1805013461722809</v>
      </c>
      <c r="T70" s="31">
        <f t="shared" si="34"/>
        <v>0.68915590900243828</v>
      </c>
      <c r="U70" s="31">
        <f t="shared" si="35"/>
        <v>5574.7112784428555</v>
      </c>
      <c r="V70" s="31">
        <f t="shared" si="22"/>
        <v>1</v>
      </c>
      <c r="W70" s="31">
        <f t="shared" si="23"/>
        <v>5500</v>
      </c>
      <c r="X70" s="31">
        <f t="shared" si="24"/>
        <v>1.9143219694512176E-4</v>
      </c>
      <c r="Y70" s="31">
        <f>INDEX('Given Data '!F$15:S$37,MATCH(Sheet1!V70,'Given Data '!E$15:E$37,0),MATCH(Sheet1!W70,'Given Data '!F$38:S$38,0))</f>
        <v>863.13181500000007</v>
      </c>
      <c r="Z70" s="31">
        <f t="shared" si="25"/>
        <v>0.16523121959868042</v>
      </c>
      <c r="AA70" s="31">
        <f t="shared" si="36"/>
        <v>26.928498221191187</v>
      </c>
      <c r="AB70" s="31">
        <f t="shared" si="37"/>
        <v>3.4833445274383004</v>
      </c>
      <c r="AC70" s="31">
        <f t="shared" si="26"/>
        <v>40.961487897893704</v>
      </c>
    </row>
    <row r="71" spans="2:29">
      <c r="B71" s="31" t="s">
        <v>83</v>
      </c>
      <c r="C71" s="31">
        <f t="shared" si="27"/>
        <v>69</v>
      </c>
      <c r="D71" s="31">
        <v>18</v>
      </c>
      <c r="E71" s="31">
        <f t="shared" si="28"/>
        <v>8.0467066617790373</v>
      </c>
      <c r="F71" s="31">
        <f t="shared" si="19"/>
        <v>28.968143982404534</v>
      </c>
      <c r="G71" s="31">
        <f t="shared" si="29"/>
        <v>537.2070775255487</v>
      </c>
      <c r="H71" s="31">
        <f t="shared" si="30"/>
        <v>8.44904199486799</v>
      </c>
      <c r="I71" s="31">
        <f t="shared" si="31"/>
        <v>-0.80467066617790195</v>
      </c>
      <c r="J71" s="31">
        <f t="shared" si="32"/>
        <v>2</v>
      </c>
      <c r="K71" s="31">
        <f>IF(J71=1,'Given Data '!C$46,IF(J71=2,'Given Data '!C$47,IF(J71=3,'Given Data '!C$48)))</f>
        <v>585.34306414257276</v>
      </c>
      <c r="L71" s="31">
        <f>'Given Data '!C$17*'Given Data '!C$21*8.91</f>
        <v>92.968722</v>
      </c>
      <c r="M71" s="31">
        <v>0</v>
      </c>
      <c r="N71" s="31">
        <f>0.5*'Given Data '!C$19*'Given Data '!C$9*'Given Data '!C$20*Sheet1!E71^2</f>
        <v>30.440414605364278</v>
      </c>
      <c r="O71" s="31">
        <f t="shared" si="33"/>
        <v>-471.0083933662184</v>
      </c>
      <c r="P71" s="31">
        <f t="shared" si="20"/>
        <v>-347.59925676085413</v>
      </c>
      <c r="Q71" s="31">
        <f t="shared" si="21"/>
        <v>347.59925676085413</v>
      </c>
      <c r="R71" s="31">
        <f>Q71*'Given Data '!C$13</f>
        <v>88.290211217256953</v>
      </c>
      <c r="S71" s="31">
        <f>R71/(IF(J71=1,'Given Data '!I$6,IF(J71=2,'Given Data '!I$7,IF(J71=3,'Given Data '!I$8))))</f>
        <v>5.2969586480084452</v>
      </c>
      <c r="T71" s="31">
        <f t="shared" si="34"/>
        <v>2.9368807177573575</v>
      </c>
      <c r="U71" s="31">
        <f t="shared" si="35"/>
        <v>5294.5750332949747</v>
      </c>
      <c r="V71" s="31">
        <f t="shared" si="22"/>
        <v>5</v>
      </c>
      <c r="W71" s="31">
        <f t="shared" si="23"/>
        <v>5500</v>
      </c>
      <c r="X71" s="31">
        <f t="shared" si="24"/>
        <v>8.1580019937704373E-4</v>
      </c>
      <c r="Y71" s="31">
        <f>INDEX('Given Data '!F$15:S$37,MATCH(Sheet1!V71,'Given Data '!E$15:E$37,0),MATCH(Sheet1!W71,'Given Data '!F$38:S$38,0))</f>
        <v>571.62166424999998</v>
      </c>
      <c r="Z71" s="31">
        <f t="shared" si="25"/>
        <v>0.46632906766338755</v>
      </c>
      <c r="AA71" s="31">
        <f t="shared" si="36"/>
        <v>27.394827288854575</v>
      </c>
      <c r="AB71" s="31">
        <f t="shared" si="37"/>
        <v>3.4833445274383004</v>
      </c>
      <c r="AC71" s="31">
        <f t="shared" si="26"/>
        <v>-186.73278087455128</v>
      </c>
    </row>
    <row r="72" spans="2:29">
      <c r="C72" s="31">
        <f t="shared" si="27"/>
        <v>70</v>
      </c>
      <c r="D72" s="31">
        <v>18</v>
      </c>
      <c r="E72" s="31">
        <f t="shared" si="28"/>
        <v>8.0467066617790373</v>
      </c>
      <c r="F72" s="31">
        <f t="shared" si="19"/>
        <v>28.968143982404534</v>
      </c>
      <c r="G72" s="31">
        <f t="shared" si="29"/>
        <v>545.25378418732771</v>
      </c>
      <c r="H72" s="31">
        <f t="shared" si="30"/>
        <v>8.0467066617790373</v>
      </c>
      <c r="I72" s="31">
        <f t="shared" si="31"/>
        <v>0</v>
      </c>
      <c r="J72" s="31">
        <f t="shared" si="32"/>
        <v>2</v>
      </c>
      <c r="K72" s="31">
        <f>IF(J72=1,'Given Data '!C$46,IF(J72=2,'Given Data '!C$47,IF(J72=3,'Given Data '!C$48)))</f>
        <v>585.34306414257276</v>
      </c>
      <c r="L72" s="31">
        <f>'Given Data '!C$17*'Given Data '!C$21*8.91</f>
        <v>92.968722</v>
      </c>
      <c r="M72" s="31">
        <v>0</v>
      </c>
      <c r="N72" s="31">
        <f>0.5*'Given Data '!C$19*'Given Data '!C$9*'Given Data '!C$20*Sheet1!E72^2</f>
        <v>30.440414605364278</v>
      </c>
      <c r="O72" s="31">
        <f t="shared" si="33"/>
        <v>0</v>
      </c>
      <c r="P72" s="31">
        <f t="shared" si="20"/>
        <v>123.40913660536428</v>
      </c>
      <c r="Q72" s="31">
        <f t="shared" si="21"/>
        <v>123.40913660536428</v>
      </c>
      <c r="R72" s="31">
        <f>Q72*'Given Data '!C$13</f>
        <v>31.345920697762526</v>
      </c>
      <c r="S72" s="31">
        <f>R72/(IF(J72=1,'Given Data '!I$6,IF(J72=2,'Given Data '!I$7,IF(J72=3,'Given Data '!I$8))))</f>
        <v>1.880594048090201</v>
      </c>
      <c r="T72" s="31">
        <f t="shared" si="34"/>
        <v>0.99303712164678404</v>
      </c>
      <c r="U72" s="31">
        <f t="shared" si="35"/>
        <v>5042.4524126618808</v>
      </c>
      <c r="V72" s="31">
        <f t="shared" si="22"/>
        <v>2</v>
      </c>
      <c r="W72" s="31">
        <f t="shared" si="23"/>
        <v>5000</v>
      </c>
      <c r="X72" s="31">
        <f t="shared" si="24"/>
        <v>2.7584364490188445E-4</v>
      </c>
      <c r="Y72" s="31">
        <f>INDEX('Given Data '!F$15:S$37,MATCH(Sheet1!V72,'Given Data '!E$15:E$37,0),MATCH(Sheet1!W72,'Given Data '!F$38:S$38,0))</f>
        <v>810.95960400000001</v>
      </c>
      <c r="Z72" s="31">
        <f t="shared" si="25"/>
        <v>0.22369805303554885</v>
      </c>
      <c r="AA72" s="31">
        <f t="shared" si="36"/>
        <v>27.618525341890123</v>
      </c>
      <c r="AB72" s="31">
        <f t="shared" si="37"/>
        <v>3.4833445274383004</v>
      </c>
      <c r="AC72" s="31">
        <f t="shared" si="26"/>
        <v>67.289298737365741</v>
      </c>
    </row>
    <row r="73" spans="2:29">
      <c r="C73" s="31">
        <f t="shared" si="27"/>
        <v>71</v>
      </c>
      <c r="D73" s="31">
        <v>18</v>
      </c>
      <c r="E73" s="31">
        <f t="shared" si="28"/>
        <v>8.0467066617790373</v>
      </c>
      <c r="F73" s="31">
        <f t="shared" si="19"/>
        <v>28.968143982404534</v>
      </c>
      <c r="G73" s="31">
        <f t="shared" si="29"/>
        <v>553.30049084910672</v>
      </c>
      <c r="H73" s="31">
        <f t="shared" si="30"/>
        <v>8.0467066617790373</v>
      </c>
      <c r="I73" s="31">
        <f t="shared" si="31"/>
        <v>0</v>
      </c>
      <c r="J73" s="31">
        <f t="shared" si="32"/>
        <v>2</v>
      </c>
      <c r="K73" s="31">
        <f>IF(J73=1,'Given Data '!C$46,IF(J73=2,'Given Data '!C$47,IF(J73=3,'Given Data '!C$48)))</f>
        <v>585.34306414257276</v>
      </c>
      <c r="L73" s="31">
        <f>'Given Data '!C$17*'Given Data '!C$21*8.91</f>
        <v>92.968722</v>
      </c>
      <c r="M73" s="31">
        <v>0</v>
      </c>
      <c r="N73" s="31">
        <f>0.5*'Given Data '!C$19*'Given Data '!C$9*'Given Data '!C$20*Sheet1!E73^2</f>
        <v>30.440414605364278</v>
      </c>
      <c r="O73" s="31">
        <f t="shared" si="33"/>
        <v>0</v>
      </c>
      <c r="P73" s="31">
        <f t="shared" si="20"/>
        <v>123.40913660536428</v>
      </c>
      <c r="Q73" s="31">
        <f t="shared" si="21"/>
        <v>123.40913660536428</v>
      </c>
      <c r="R73" s="31">
        <f>Q73*'Given Data '!C$13</f>
        <v>31.345920697762526</v>
      </c>
      <c r="S73" s="31">
        <f>R73/(IF(J73=1,'Given Data '!I$6,IF(J73=2,'Given Data '!I$7,IF(J73=3,'Given Data '!I$8))))</f>
        <v>1.880594048090201</v>
      </c>
      <c r="T73" s="31">
        <f t="shared" si="34"/>
        <v>0.99303712164678404</v>
      </c>
      <c r="U73" s="31">
        <f t="shared" si="35"/>
        <v>5042.4524126618808</v>
      </c>
      <c r="V73" s="31">
        <f t="shared" si="22"/>
        <v>2</v>
      </c>
      <c r="W73" s="31">
        <f t="shared" si="23"/>
        <v>5000</v>
      </c>
      <c r="X73" s="31">
        <f t="shared" si="24"/>
        <v>2.7584364490188445E-4</v>
      </c>
      <c r="Y73" s="31">
        <f>INDEX('Given Data '!F$15:S$37,MATCH(Sheet1!V73,'Given Data '!E$15:E$37,0),MATCH(Sheet1!W73,'Given Data '!F$38:S$38,0))</f>
        <v>810.95960400000001</v>
      </c>
      <c r="Z73" s="31">
        <f t="shared" si="25"/>
        <v>0.22369805303554885</v>
      </c>
      <c r="AA73" s="31">
        <f t="shared" si="36"/>
        <v>27.842223394925671</v>
      </c>
      <c r="AB73" s="31">
        <f t="shared" si="37"/>
        <v>3.4833445274383004</v>
      </c>
      <c r="AC73" s="31">
        <f t="shared" si="26"/>
        <v>68.282335859012534</v>
      </c>
    </row>
    <row r="74" spans="2:29">
      <c r="C74" s="31">
        <f t="shared" si="27"/>
        <v>72</v>
      </c>
      <c r="D74" s="31">
        <v>18</v>
      </c>
      <c r="E74" s="31">
        <f t="shared" si="28"/>
        <v>8.0467066617790373</v>
      </c>
      <c r="F74" s="31">
        <f t="shared" si="19"/>
        <v>28.968143982404534</v>
      </c>
      <c r="G74" s="31">
        <f t="shared" si="29"/>
        <v>561.34719751088574</v>
      </c>
      <c r="H74" s="31">
        <f t="shared" si="30"/>
        <v>8.0467066617790373</v>
      </c>
      <c r="I74" s="31">
        <f t="shared" si="31"/>
        <v>0</v>
      </c>
      <c r="J74" s="31">
        <f t="shared" si="32"/>
        <v>2</v>
      </c>
      <c r="K74" s="31">
        <f>IF(J74=1,'Given Data '!C$46,IF(J74=2,'Given Data '!C$47,IF(J74=3,'Given Data '!C$48)))</f>
        <v>585.34306414257276</v>
      </c>
      <c r="L74" s="31">
        <f>'Given Data '!C$17*'Given Data '!C$21*8.91</f>
        <v>92.968722</v>
      </c>
      <c r="M74" s="31">
        <v>0</v>
      </c>
      <c r="N74" s="31">
        <f>0.5*'Given Data '!C$19*'Given Data '!C$9*'Given Data '!C$20*Sheet1!E74^2</f>
        <v>30.440414605364278</v>
      </c>
      <c r="O74" s="31">
        <f t="shared" si="33"/>
        <v>0</v>
      </c>
      <c r="P74" s="31">
        <f t="shared" si="20"/>
        <v>123.40913660536428</v>
      </c>
      <c r="Q74" s="31">
        <f t="shared" si="21"/>
        <v>123.40913660536428</v>
      </c>
      <c r="R74" s="31">
        <f>Q74*'Given Data '!C$13</f>
        <v>31.345920697762526</v>
      </c>
      <c r="S74" s="31">
        <f>R74/(IF(J74=1,'Given Data '!I$6,IF(J74=2,'Given Data '!I$7,IF(J74=3,'Given Data '!I$8))))</f>
        <v>1.880594048090201</v>
      </c>
      <c r="T74" s="31">
        <f t="shared" si="34"/>
        <v>0.99303712164678404</v>
      </c>
      <c r="U74" s="31">
        <f t="shared" si="35"/>
        <v>5042.4524126618808</v>
      </c>
      <c r="V74" s="31">
        <f t="shared" si="22"/>
        <v>2</v>
      </c>
      <c r="W74" s="31">
        <f t="shared" si="23"/>
        <v>5000</v>
      </c>
      <c r="X74" s="31">
        <f t="shared" si="24"/>
        <v>2.7584364490188445E-4</v>
      </c>
      <c r="Y74" s="31">
        <f>INDEX('Given Data '!F$15:S$37,MATCH(Sheet1!V74,'Given Data '!E$15:E$37,0),MATCH(Sheet1!W74,'Given Data '!F$38:S$38,0))</f>
        <v>810.95960400000001</v>
      </c>
      <c r="Z74" s="31">
        <f t="shared" si="25"/>
        <v>0.22369805303554885</v>
      </c>
      <c r="AA74" s="31">
        <f t="shared" si="36"/>
        <v>28.06592144796122</v>
      </c>
      <c r="AB74" s="31">
        <f t="shared" si="37"/>
        <v>3.4833445274383004</v>
      </c>
      <c r="AC74" s="31">
        <f t="shared" si="26"/>
        <v>69.275372980659299</v>
      </c>
    </row>
    <row r="75" spans="2:29">
      <c r="C75" s="31">
        <f t="shared" si="27"/>
        <v>73</v>
      </c>
      <c r="D75" s="31">
        <v>18</v>
      </c>
      <c r="E75" s="31">
        <f t="shared" si="28"/>
        <v>8.0467066617790373</v>
      </c>
      <c r="F75" s="31">
        <f t="shared" si="19"/>
        <v>28.968143982404534</v>
      </c>
      <c r="G75" s="31">
        <f t="shared" si="29"/>
        <v>569.39390417266475</v>
      </c>
      <c r="H75" s="31">
        <f t="shared" si="30"/>
        <v>8.0467066617790373</v>
      </c>
      <c r="I75" s="31">
        <f t="shared" si="31"/>
        <v>0</v>
      </c>
      <c r="J75" s="31">
        <f t="shared" si="32"/>
        <v>2</v>
      </c>
      <c r="K75" s="31">
        <f>IF(J75=1,'Given Data '!C$46,IF(J75=2,'Given Data '!C$47,IF(J75=3,'Given Data '!C$48)))</f>
        <v>585.34306414257276</v>
      </c>
      <c r="L75" s="31">
        <f>'Given Data '!C$17*'Given Data '!C$21*8.91</f>
        <v>92.968722</v>
      </c>
      <c r="M75" s="31">
        <v>0</v>
      </c>
      <c r="N75" s="31">
        <f>0.5*'Given Data '!C$19*'Given Data '!C$9*'Given Data '!C$20*Sheet1!E75^2</f>
        <v>30.440414605364278</v>
      </c>
      <c r="O75" s="31">
        <f t="shared" si="33"/>
        <v>0</v>
      </c>
      <c r="P75" s="31">
        <f t="shared" si="20"/>
        <v>123.40913660536428</v>
      </c>
      <c r="Q75" s="31">
        <f t="shared" si="21"/>
        <v>123.40913660536428</v>
      </c>
      <c r="R75" s="31">
        <f>Q75*'Given Data '!C$13</f>
        <v>31.345920697762526</v>
      </c>
      <c r="S75" s="31">
        <f>R75/(IF(J75=1,'Given Data '!I$6,IF(J75=2,'Given Data '!I$7,IF(J75=3,'Given Data '!I$8))))</f>
        <v>1.880594048090201</v>
      </c>
      <c r="T75" s="31">
        <f t="shared" si="34"/>
        <v>0.99303712164678404</v>
      </c>
      <c r="U75" s="31">
        <f t="shared" si="35"/>
        <v>5042.4524126618808</v>
      </c>
      <c r="V75" s="31">
        <f t="shared" si="22"/>
        <v>2</v>
      </c>
      <c r="W75" s="31">
        <f t="shared" si="23"/>
        <v>5000</v>
      </c>
      <c r="X75" s="31">
        <f t="shared" si="24"/>
        <v>2.7584364490188445E-4</v>
      </c>
      <c r="Y75" s="31">
        <f>INDEX('Given Data '!F$15:S$37,MATCH(Sheet1!V75,'Given Data '!E$15:E$37,0),MATCH(Sheet1!W75,'Given Data '!F$38:S$38,0))</f>
        <v>810.95960400000001</v>
      </c>
      <c r="Z75" s="31">
        <f t="shared" si="25"/>
        <v>0.22369805303554885</v>
      </c>
      <c r="AA75" s="31">
        <f t="shared" si="36"/>
        <v>28.289619500996768</v>
      </c>
      <c r="AB75" s="31">
        <f t="shared" si="37"/>
        <v>3.4833445274383004</v>
      </c>
      <c r="AC75" s="31">
        <f t="shared" si="26"/>
        <v>70.268410102306078</v>
      </c>
    </row>
    <row r="76" spans="2:29">
      <c r="C76" s="31">
        <f t="shared" si="27"/>
        <v>74</v>
      </c>
      <c r="D76" s="31">
        <v>18</v>
      </c>
      <c r="E76" s="31">
        <f t="shared" si="28"/>
        <v>8.0467066617790373</v>
      </c>
      <c r="F76" s="31">
        <f t="shared" si="19"/>
        <v>28.968143982404534</v>
      </c>
      <c r="G76" s="31">
        <f t="shared" si="29"/>
        <v>577.44061083444376</v>
      </c>
      <c r="H76" s="31">
        <f t="shared" si="30"/>
        <v>8.0467066617790373</v>
      </c>
      <c r="I76" s="31">
        <f t="shared" si="31"/>
        <v>0</v>
      </c>
      <c r="J76" s="31">
        <f t="shared" si="32"/>
        <v>2</v>
      </c>
      <c r="K76" s="31">
        <f>IF(J76=1,'Given Data '!C$46,IF(J76=2,'Given Data '!C$47,IF(J76=3,'Given Data '!C$48)))</f>
        <v>585.34306414257276</v>
      </c>
      <c r="L76" s="31">
        <f>'Given Data '!C$17*'Given Data '!C$21*8.91</f>
        <v>92.968722</v>
      </c>
      <c r="M76" s="31">
        <v>0</v>
      </c>
      <c r="N76" s="31">
        <f>0.5*'Given Data '!C$19*'Given Data '!C$9*'Given Data '!C$20*Sheet1!E76^2</f>
        <v>30.440414605364278</v>
      </c>
      <c r="O76" s="31">
        <f t="shared" si="33"/>
        <v>0</v>
      </c>
      <c r="P76" s="31">
        <f t="shared" si="20"/>
        <v>123.40913660536428</v>
      </c>
      <c r="Q76" s="31">
        <f t="shared" si="21"/>
        <v>123.40913660536428</v>
      </c>
      <c r="R76" s="31">
        <f>Q76*'Given Data '!C$13</f>
        <v>31.345920697762526</v>
      </c>
      <c r="S76" s="31">
        <f>R76/(IF(J76=1,'Given Data '!I$6,IF(J76=2,'Given Data '!I$7,IF(J76=3,'Given Data '!I$8))))</f>
        <v>1.880594048090201</v>
      </c>
      <c r="T76" s="31">
        <f t="shared" si="34"/>
        <v>0.99303712164678404</v>
      </c>
      <c r="U76" s="31">
        <f t="shared" si="35"/>
        <v>5042.4524126618808</v>
      </c>
      <c r="V76" s="31">
        <f t="shared" si="22"/>
        <v>2</v>
      </c>
      <c r="W76" s="31">
        <f t="shared" si="23"/>
        <v>5000</v>
      </c>
      <c r="X76" s="31">
        <f t="shared" si="24"/>
        <v>2.7584364490188445E-4</v>
      </c>
      <c r="Y76" s="31">
        <f>INDEX('Given Data '!F$15:S$37,MATCH(Sheet1!V76,'Given Data '!E$15:E$37,0),MATCH(Sheet1!W76,'Given Data '!F$38:S$38,0))</f>
        <v>810.95960400000001</v>
      </c>
      <c r="Z76" s="31">
        <f t="shared" si="25"/>
        <v>0.22369805303554885</v>
      </c>
      <c r="AA76" s="31">
        <f t="shared" si="36"/>
        <v>28.513317554032316</v>
      </c>
      <c r="AB76" s="31">
        <f t="shared" si="37"/>
        <v>3.4833445274383004</v>
      </c>
      <c r="AC76" s="31">
        <f t="shared" si="26"/>
        <v>71.261447223952871</v>
      </c>
    </row>
    <row r="77" spans="2:29">
      <c r="C77" s="31">
        <f t="shared" si="27"/>
        <v>75</v>
      </c>
      <c r="D77" s="31">
        <v>18</v>
      </c>
      <c r="E77" s="31">
        <f t="shared" si="28"/>
        <v>8.0467066617790373</v>
      </c>
      <c r="F77" s="31">
        <f t="shared" si="19"/>
        <v>28.968143982404534</v>
      </c>
      <c r="G77" s="31">
        <f t="shared" si="29"/>
        <v>585.48731749622277</v>
      </c>
      <c r="H77" s="31">
        <f t="shared" si="30"/>
        <v>8.0467066617790373</v>
      </c>
      <c r="I77" s="31">
        <f t="shared" si="31"/>
        <v>0</v>
      </c>
      <c r="J77" s="31">
        <f t="shared" si="32"/>
        <v>2</v>
      </c>
      <c r="K77" s="31">
        <f>IF(J77=1,'Given Data '!C$46,IF(J77=2,'Given Data '!C$47,IF(J77=3,'Given Data '!C$48)))</f>
        <v>585.34306414257276</v>
      </c>
      <c r="L77" s="31">
        <f>'Given Data '!C$17*'Given Data '!C$21*8.91</f>
        <v>92.968722</v>
      </c>
      <c r="M77" s="31">
        <v>0</v>
      </c>
      <c r="N77" s="31">
        <f>0.5*'Given Data '!C$19*'Given Data '!C$9*'Given Data '!C$20*Sheet1!E77^2</f>
        <v>30.440414605364278</v>
      </c>
      <c r="O77" s="31">
        <f t="shared" si="33"/>
        <v>0</v>
      </c>
      <c r="P77" s="31">
        <f t="shared" si="20"/>
        <v>123.40913660536428</v>
      </c>
      <c r="Q77" s="31">
        <f t="shared" si="21"/>
        <v>123.40913660536428</v>
      </c>
      <c r="R77" s="31">
        <f>Q77*'Given Data '!C$13</f>
        <v>31.345920697762526</v>
      </c>
      <c r="S77" s="31">
        <f>R77/(IF(J77=1,'Given Data '!I$6,IF(J77=2,'Given Data '!I$7,IF(J77=3,'Given Data '!I$8))))</f>
        <v>1.880594048090201</v>
      </c>
      <c r="T77" s="31">
        <f t="shared" si="34"/>
        <v>0.99303712164678404</v>
      </c>
      <c r="U77" s="31">
        <f t="shared" si="35"/>
        <v>5042.4524126618808</v>
      </c>
      <c r="V77" s="31">
        <f t="shared" si="22"/>
        <v>2</v>
      </c>
      <c r="W77" s="31">
        <f t="shared" si="23"/>
        <v>5000</v>
      </c>
      <c r="X77" s="31">
        <f t="shared" si="24"/>
        <v>2.7584364490188445E-4</v>
      </c>
      <c r="Y77" s="31">
        <f>INDEX('Given Data '!F$15:S$37,MATCH(Sheet1!V77,'Given Data '!E$15:E$37,0),MATCH(Sheet1!W77,'Given Data '!F$38:S$38,0))</f>
        <v>810.95960400000001</v>
      </c>
      <c r="Z77" s="31">
        <f t="shared" si="25"/>
        <v>0.22369805303554885</v>
      </c>
      <c r="AA77" s="31">
        <f t="shared" si="36"/>
        <v>28.737015607067864</v>
      </c>
      <c r="AB77" s="31">
        <f t="shared" si="37"/>
        <v>3.4833445274383004</v>
      </c>
      <c r="AC77" s="31">
        <f t="shared" si="26"/>
        <v>72.25448434559965</v>
      </c>
    </row>
    <row r="78" spans="2:29">
      <c r="B78" s="31" t="s">
        <v>84</v>
      </c>
      <c r="C78" s="31">
        <f t="shared" si="27"/>
        <v>76</v>
      </c>
      <c r="D78" s="31">
        <v>18</v>
      </c>
      <c r="E78" s="31">
        <f t="shared" si="28"/>
        <v>8.0467066617790373</v>
      </c>
      <c r="F78" s="31">
        <f t="shared" si="19"/>
        <v>28.968143982404534</v>
      </c>
      <c r="G78" s="31">
        <f t="shared" si="29"/>
        <v>593.53402415800178</v>
      </c>
      <c r="H78" s="31">
        <f t="shared" si="30"/>
        <v>8.0467066617790373</v>
      </c>
      <c r="I78" s="31">
        <f t="shared" si="31"/>
        <v>0</v>
      </c>
      <c r="J78" s="31">
        <f t="shared" si="32"/>
        <v>2</v>
      </c>
      <c r="K78" s="31">
        <f>IF(J78=1,'Given Data '!C$46,IF(J78=2,'Given Data '!C$47,IF(J78=3,'Given Data '!C$48)))</f>
        <v>585.34306414257276</v>
      </c>
      <c r="L78" s="31">
        <f>'Given Data '!C$17*'Given Data '!C$21*8.91</f>
        <v>92.968722</v>
      </c>
      <c r="M78" s="31">
        <v>0</v>
      </c>
      <c r="N78" s="31">
        <f>0.5*'Given Data '!C$19*'Given Data '!C$9*'Given Data '!C$20*Sheet1!E78^2</f>
        <v>30.440414605364278</v>
      </c>
      <c r="O78" s="31">
        <f t="shared" si="33"/>
        <v>0</v>
      </c>
      <c r="P78" s="31">
        <f t="shared" si="20"/>
        <v>123.40913660536428</v>
      </c>
      <c r="Q78" s="31">
        <f t="shared" si="21"/>
        <v>123.40913660536428</v>
      </c>
      <c r="R78" s="31">
        <f>Q78*'Given Data '!C$13</f>
        <v>31.345920697762526</v>
      </c>
      <c r="S78" s="31">
        <f>R78/(IF(J78=1,'Given Data '!I$6,IF(J78=2,'Given Data '!I$7,IF(J78=3,'Given Data '!I$8))))</f>
        <v>1.880594048090201</v>
      </c>
      <c r="T78" s="31">
        <f t="shared" si="34"/>
        <v>0.99303712164678404</v>
      </c>
      <c r="U78" s="31">
        <f t="shared" si="35"/>
        <v>5042.4524126618808</v>
      </c>
      <c r="V78" s="31">
        <f t="shared" si="22"/>
        <v>2</v>
      </c>
      <c r="W78" s="31">
        <f t="shared" si="23"/>
        <v>5000</v>
      </c>
      <c r="X78" s="31">
        <f t="shared" si="24"/>
        <v>2.7584364490188445E-4</v>
      </c>
      <c r="Y78" s="31">
        <f>INDEX('Given Data '!F$15:S$37,MATCH(Sheet1!V78,'Given Data '!E$15:E$37,0),MATCH(Sheet1!W78,'Given Data '!F$38:S$38,0))</f>
        <v>810.95960400000001</v>
      </c>
      <c r="Z78" s="31">
        <f t="shared" si="25"/>
        <v>0.22369805303554885</v>
      </c>
      <c r="AA78" s="31">
        <f t="shared" si="36"/>
        <v>28.960713660103412</v>
      </c>
      <c r="AB78" s="31">
        <f t="shared" si="37"/>
        <v>3.4833445274383004</v>
      </c>
      <c r="AC78" s="31">
        <f t="shared" si="26"/>
        <v>73.247521467246415</v>
      </c>
    </row>
    <row r="79" spans="2:29">
      <c r="C79" s="31">
        <f t="shared" si="27"/>
        <v>77</v>
      </c>
      <c r="D79" s="31">
        <v>20</v>
      </c>
      <c r="E79" s="31">
        <f t="shared" si="28"/>
        <v>8.9407851797544851</v>
      </c>
      <c r="F79" s="31">
        <f t="shared" si="19"/>
        <v>32.186826647116149</v>
      </c>
      <c r="G79" s="31">
        <f t="shared" si="29"/>
        <v>602.02777007876853</v>
      </c>
      <c r="H79" s="31">
        <f t="shared" si="30"/>
        <v>8.4937459207667612</v>
      </c>
      <c r="I79" s="31">
        <f t="shared" si="31"/>
        <v>0.8940785179754478</v>
      </c>
      <c r="J79" s="31">
        <f t="shared" si="32"/>
        <v>2</v>
      </c>
      <c r="K79" s="31">
        <f>IF(J79=1,'Given Data '!C$46,IF(J79=2,'Given Data '!C$47,IF(J79=3,'Given Data '!C$48)))</f>
        <v>585.34306414257276</v>
      </c>
      <c r="L79" s="31">
        <f>'Given Data '!C$17*'Given Data '!C$21*8.91</f>
        <v>92.968722</v>
      </c>
      <c r="M79" s="31">
        <v>0</v>
      </c>
      <c r="N79" s="31">
        <f>0.5*'Given Data '!C$19*'Given Data '!C$9*'Given Data '!C$20*Sheet1!E79^2</f>
        <v>37.580758772054658</v>
      </c>
      <c r="O79" s="31">
        <f t="shared" si="33"/>
        <v>523.34265929579897</v>
      </c>
      <c r="P79" s="31">
        <f t="shared" si="20"/>
        <v>653.89214006785369</v>
      </c>
      <c r="Q79" s="31">
        <f t="shared" si="21"/>
        <v>653.89214006785369</v>
      </c>
      <c r="R79" s="31">
        <f>Q79*'Given Data '!C$13</f>
        <v>166.08860357723484</v>
      </c>
      <c r="S79" s="31">
        <f>R79/(IF(J79=1,'Given Data '!I$6,IF(J79=2,'Given Data '!I$7,IF(J79=3,'Given Data '!I$8))))</f>
        <v>9.9644621178811299</v>
      </c>
      <c r="T79" s="31">
        <f t="shared" si="34"/>
        <v>5.5539936973227793</v>
      </c>
      <c r="U79" s="31">
        <f t="shared" si="35"/>
        <v>5322.5886578097616</v>
      </c>
      <c r="V79" s="31">
        <f t="shared" si="22"/>
        <v>10</v>
      </c>
      <c r="W79" s="31">
        <f t="shared" si="23"/>
        <v>5500</v>
      </c>
      <c r="X79" s="31">
        <f t="shared" si="24"/>
        <v>1.5427760270341052E-3</v>
      </c>
      <c r="Y79" s="31">
        <f>INDEX('Given Data '!F$15:S$37,MATCH(Sheet1!V79,'Given Data '!E$15:E$37,0),MATCH(Sheet1!W79,'Given Data '!F$38:S$38,0))</f>
        <v>359.74288350000018</v>
      </c>
      <c r="Z79" s="31">
        <f t="shared" si="25"/>
        <v>0.55500269655992329</v>
      </c>
      <c r="AA79" s="31">
        <f t="shared" si="36"/>
        <v>29.515716356663336</v>
      </c>
      <c r="AB79" s="31">
        <f t="shared" si="37"/>
        <v>3.4833445274383004</v>
      </c>
      <c r="AC79" s="31">
        <f t="shared" si="26"/>
        <v>393.66122695708373</v>
      </c>
    </row>
    <row r="80" spans="2:29">
      <c r="C80" s="31">
        <f t="shared" si="27"/>
        <v>78</v>
      </c>
      <c r="D80" s="31">
        <v>20.2</v>
      </c>
      <c r="E80" s="31">
        <f t="shared" si="28"/>
        <v>9.0301930315520291</v>
      </c>
      <c r="F80" s="31">
        <f t="shared" si="19"/>
        <v>32.508694913587306</v>
      </c>
      <c r="G80" s="31">
        <f t="shared" si="29"/>
        <v>611.01325918442183</v>
      </c>
      <c r="H80" s="31">
        <f t="shared" si="30"/>
        <v>8.985489105653258</v>
      </c>
      <c r="I80" s="31">
        <f t="shared" si="31"/>
        <v>8.9407851797545845E-2</v>
      </c>
      <c r="J80" s="31">
        <f t="shared" si="32"/>
        <v>3</v>
      </c>
      <c r="K80" s="31">
        <f>IF(J80=1,'Given Data '!C$46,IF(J80=2,'Given Data '!C$47,IF(J80=3,'Given Data '!C$48)))</f>
        <v>581.23604096253996</v>
      </c>
      <c r="L80" s="31">
        <f>'Given Data '!C$17*'Given Data '!C$21*8.91</f>
        <v>92.968722</v>
      </c>
      <c r="M80" s="31">
        <v>0</v>
      </c>
      <c r="N80" s="31">
        <f>0.5*'Given Data '!C$19*'Given Data '!C$9*'Given Data '!C$20*Sheet1!E80^2</f>
        <v>38.336132023372954</v>
      </c>
      <c r="O80" s="31">
        <f t="shared" si="33"/>
        <v>51.967065809771057</v>
      </c>
      <c r="P80" s="31">
        <f t="shared" si="20"/>
        <v>183.27191983314401</v>
      </c>
      <c r="Q80" s="31">
        <f t="shared" si="21"/>
        <v>183.27191983314401</v>
      </c>
      <c r="R80" s="31">
        <f>Q80*'Given Data '!C$13</f>
        <v>46.55106763761858</v>
      </c>
      <c r="S80" s="31">
        <f>R80/(IF(J80=1,'Given Data '!I$6,IF(J80=2,'Given Data '!I$7,IF(J80=3,'Given Data '!I$8))))</f>
        <v>3.6576994108185752</v>
      </c>
      <c r="T80" s="31">
        <f t="shared" si="34"/>
        <v>1.646787839032873</v>
      </c>
      <c r="U80" s="31">
        <f t="shared" si="35"/>
        <v>4299.3323731932378</v>
      </c>
      <c r="V80" s="31">
        <f t="shared" si="22"/>
        <v>4</v>
      </c>
      <c r="W80" s="31">
        <f t="shared" si="23"/>
        <v>4500</v>
      </c>
      <c r="X80" s="31">
        <f t="shared" si="24"/>
        <v>4.5744106639802027E-4</v>
      </c>
      <c r="Y80" s="31">
        <f>INDEX('Given Data '!F$15:S$37,MATCH(Sheet1!V80,'Given Data '!E$15:E$37,0),MATCH(Sheet1!W80,'Given Data '!F$38:S$38,0))</f>
        <v>679.80910725000024</v>
      </c>
      <c r="Z80" s="31">
        <f t="shared" si="25"/>
        <v>0.31097260296752627</v>
      </c>
      <c r="AA80" s="31">
        <f t="shared" si="36"/>
        <v>29.826688959630864</v>
      </c>
      <c r="AB80" s="31">
        <f t="shared" si="37"/>
        <v>3.4833445274383004</v>
      </c>
      <c r="AC80" s="31">
        <f t="shared" si="26"/>
        <v>111.9815730542354</v>
      </c>
    </row>
    <row r="81" spans="2:29">
      <c r="C81" s="31">
        <f t="shared" si="27"/>
        <v>79</v>
      </c>
      <c r="D81" s="31">
        <v>22</v>
      </c>
      <c r="E81" s="31">
        <f t="shared" si="28"/>
        <v>9.8348636977299346</v>
      </c>
      <c r="F81" s="31">
        <f t="shared" si="19"/>
        <v>35.405509311827764</v>
      </c>
      <c r="G81" s="31">
        <f t="shared" si="29"/>
        <v>620.44578754906286</v>
      </c>
      <c r="H81" s="31">
        <f t="shared" si="30"/>
        <v>9.4325283646409819</v>
      </c>
      <c r="I81" s="31">
        <f t="shared" si="31"/>
        <v>0.8046706661779055</v>
      </c>
      <c r="J81" s="31">
        <f t="shared" si="32"/>
        <v>3</v>
      </c>
      <c r="K81" s="31">
        <f>IF(J81=1,'Given Data '!C$46,IF(J81=2,'Given Data '!C$47,IF(J81=3,'Given Data '!C$48)))</f>
        <v>581.23604096253996</v>
      </c>
      <c r="L81" s="31">
        <f>'Given Data '!C$17*'Given Data '!C$21*8.91</f>
        <v>92.968722</v>
      </c>
      <c r="M81" s="31">
        <v>0</v>
      </c>
      <c r="N81" s="31">
        <f>0.5*'Given Data '!C$19*'Given Data '!C$9*'Given Data '!C$20*Sheet1!E81^2</f>
        <v>45.472718114186151</v>
      </c>
      <c r="O81" s="31">
        <f t="shared" si="33"/>
        <v>467.70359228793541</v>
      </c>
      <c r="P81" s="31">
        <f t="shared" si="20"/>
        <v>606.14503240212161</v>
      </c>
      <c r="Q81" s="31">
        <f t="shared" si="21"/>
        <v>606.14503240212161</v>
      </c>
      <c r="R81" s="31">
        <f>Q81*'Given Data '!C$13</f>
        <v>153.9608382301389</v>
      </c>
      <c r="S81" s="31">
        <f>R81/(IF(J81=1,'Given Data '!I$6,IF(J81=2,'Given Data '!I$7,IF(J81=3,'Given Data '!I$8))))</f>
        <v>12.097305085832867</v>
      </c>
      <c r="T81" s="31">
        <f t="shared" si="34"/>
        <v>5.7174802112192395</v>
      </c>
      <c r="U81" s="31">
        <f t="shared" si="35"/>
        <v>4513.2295061879249</v>
      </c>
      <c r="V81" s="31">
        <f t="shared" si="22"/>
        <v>12</v>
      </c>
      <c r="W81" s="31">
        <f t="shared" si="23"/>
        <v>4500</v>
      </c>
      <c r="X81" s="31">
        <f t="shared" si="24"/>
        <v>1.5881889475608999E-3</v>
      </c>
      <c r="Y81" s="31">
        <f>INDEX('Given Data '!F$15:S$37,MATCH(Sheet1!V81,'Given Data '!E$15:E$37,0),MATCH(Sheet1!W81,'Given Data '!F$38:S$38,0))</f>
        <v>398.81406750000002</v>
      </c>
      <c r="Z81" s="31">
        <f t="shared" si="25"/>
        <v>0.63339209413530673</v>
      </c>
      <c r="AA81" s="31">
        <f t="shared" si="36"/>
        <v>30.460081053766171</v>
      </c>
      <c r="AB81" s="31">
        <f t="shared" si="37"/>
        <v>3.4833445274383004</v>
      </c>
      <c r="AC81" s="31">
        <f t="shared" si="26"/>
        <v>376.08013199768658</v>
      </c>
    </row>
    <row r="82" spans="2:29">
      <c r="C82" s="31">
        <f t="shared" si="27"/>
        <v>80</v>
      </c>
      <c r="D82" s="31">
        <v>24</v>
      </c>
      <c r="E82" s="31">
        <f t="shared" si="28"/>
        <v>10.728942215705382</v>
      </c>
      <c r="F82" s="31">
        <f t="shared" si="19"/>
        <v>38.624191976539379</v>
      </c>
      <c r="G82" s="31">
        <f t="shared" si="29"/>
        <v>630.72769050578052</v>
      </c>
      <c r="H82" s="31">
        <f t="shared" si="30"/>
        <v>10.281902956717659</v>
      </c>
      <c r="I82" s="31">
        <f t="shared" si="31"/>
        <v>0.8940785179754478</v>
      </c>
      <c r="J82" s="31">
        <f t="shared" si="32"/>
        <v>3</v>
      </c>
      <c r="K82" s="31">
        <f>IF(J82=1,'Given Data '!C$46,IF(J82=2,'Given Data '!C$47,IF(J82=3,'Given Data '!C$48)))</f>
        <v>581.23604096253996</v>
      </c>
      <c r="L82" s="31">
        <f>'Given Data '!C$17*'Given Data '!C$21*8.91</f>
        <v>92.968722</v>
      </c>
      <c r="M82" s="31">
        <v>0</v>
      </c>
      <c r="N82" s="31">
        <f>0.5*'Given Data '!C$19*'Given Data '!C$9*'Given Data '!C$20*Sheet1!E82^2</f>
        <v>54.116292631758718</v>
      </c>
      <c r="O82" s="31">
        <f t="shared" si="33"/>
        <v>519.6706580977044</v>
      </c>
      <c r="P82" s="31">
        <f t="shared" si="20"/>
        <v>666.75567272946319</v>
      </c>
      <c r="Q82" s="31">
        <f t="shared" si="21"/>
        <v>666.75567272946319</v>
      </c>
      <c r="R82" s="31">
        <f>Q82*'Given Data '!C$13</f>
        <v>169.35594087328366</v>
      </c>
      <c r="S82" s="31">
        <f>R82/(IF(J82=1,'Given Data '!I$6,IF(J82=2,'Given Data '!I$7,IF(J82=3,'Given Data '!I$8))))</f>
        <v>13.306958499277172</v>
      </c>
      <c r="T82" s="31">
        <f t="shared" si="34"/>
        <v>6.8555171228453391</v>
      </c>
      <c r="U82" s="31">
        <f t="shared" si="35"/>
        <v>4919.6340588778339</v>
      </c>
      <c r="V82" s="31">
        <f t="shared" si="22"/>
        <v>13</v>
      </c>
      <c r="W82" s="31">
        <f t="shared" si="23"/>
        <v>5000</v>
      </c>
      <c r="X82" s="31">
        <f t="shared" si="24"/>
        <v>1.9043103119014831E-3</v>
      </c>
      <c r="Y82" s="31">
        <f>INDEX('Given Data '!F$15:S$37,MATCH(Sheet1!V82,'Given Data '!E$15:E$37,0),MATCH(Sheet1!W82,'Given Data '!F$38:S$38,0))</f>
        <v>340.77733050000001</v>
      </c>
      <c r="Z82" s="31">
        <f t="shared" si="25"/>
        <v>0.64894578453340979</v>
      </c>
      <c r="AA82" s="31">
        <f t="shared" si="36"/>
        <v>31.109026838299581</v>
      </c>
      <c r="AB82" s="31">
        <f t="shared" si="37"/>
        <v>3.4833445274383004</v>
      </c>
      <c r="AC82" s="31">
        <f t="shared" si="26"/>
        <v>420.54126559228234</v>
      </c>
    </row>
    <row r="83" spans="2:29">
      <c r="C83" s="31">
        <f t="shared" si="27"/>
        <v>81</v>
      </c>
      <c r="D83" s="31">
        <v>26</v>
      </c>
      <c r="E83" s="31">
        <f t="shared" si="28"/>
        <v>11.62302073368083</v>
      </c>
      <c r="F83" s="31">
        <f t="shared" si="19"/>
        <v>41.842874641250987</v>
      </c>
      <c r="G83" s="31">
        <f t="shared" si="29"/>
        <v>641.90367198047363</v>
      </c>
      <c r="H83" s="31">
        <f t="shared" si="30"/>
        <v>11.175981474693106</v>
      </c>
      <c r="I83" s="31">
        <f t="shared" si="31"/>
        <v>0.8940785179754478</v>
      </c>
      <c r="J83" s="31">
        <f t="shared" si="32"/>
        <v>3</v>
      </c>
      <c r="K83" s="31">
        <f>IF(J83=1,'Given Data '!C$46,IF(J83=2,'Given Data '!C$47,IF(J83=3,'Given Data '!C$48)))</f>
        <v>581.23604096253996</v>
      </c>
      <c r="L83" s="31">
        <f>'Given Data '!C$17*'Given Data '!C$21*8.91</f>
        <v>92.968722</v>
      </c>
      <c r="M83" s="31">
        <v>0</v>
      </c>
      <c r="N83" s="31">
        <f>0.5*'Given Data '!C$19*'Given Data '!C$9*'Given Data '!C$20*Sheet1!E83^2</f>
        <v>63.511482324772366</v>
      </c>
      <c r="O83" s="31">
        <f t="shared" si="33"/>
        <v>519.6706580977044</v>
      </c>
      <c r="P83" s="31">
        <f t="shared" si="20"/>
        <v>676.15086242247673</v>
      </c>
      <c r="Q83" s="31">
        <f t="shared" si="21"/>
        <v>676.15086242247673</v>
      </c>
      <c r="R83" s="31">
        <f>Q83*'Given Data '!C$13</f>
        <v>171.74231905530908</v>
      </c>
      <c r="S83" s="31">
        <f>R83/(IF(J83=1,'Given Data '!I$6,IF(J83=2,'Given Data '!I$7,IF(J83=3,'Given Data '!I$8))))</f>
        <v>13.494465564385406</v>
      </c>
      <c r="T83" s="31">
        <f t="shared" si="34"/>
        <v>7.5566495125313669</v>
      </c>
      <c r="U83" s="31">
        <f t="shared" si="35"/>
        <v>5347.42832486721</v>
      </c>
      <c r="V83" s="31">
        <f t="shared" si="22"/>
        <v>13</v>
      </c>
      <c r="W83" s="31">
        <f t="shared" si="23"/>
        <v>5500</v>
      </c>
      <c r="X83" s="31">
        <f t="shared" si="24"/>
        <v>2.0990693090364907E-3</v>
      </c>
      <c r="Y83" s="31">
        <f>INDEX('Given Data '!F$15:S$37,MATCH(Sheet1!V83,'Given Data '!E$15:E$37,0),MATCH(Sheet1!W83,'Given Data '!F$38:S$38,0))</f>
        <v>313.44811950000002</v>
      </c>
      <c r="Z83" s="31">
        <f t="shared" si="25"/>
        <v>0.65794932761765246</v>
      </c>
      <c r="AA83" s="31">
        <f t="shared" si="36"/>
        <v>31.766976165917235</v>
      </c>
      <c r="AB83" s="31">
        <f t="shared" si="37"/>
        <v>3.4833445274383004</v>
      </c>
      <c r="AC83" s="31">
        <f t="shared" si="26"/>
        <v>434.02372140175186</v>
      </c>
    </row>
    <row r="84" spans="2:29">
      <c r="C84" s="31">
        <f t="shared" si="27"/>
        <v>82</v>
      </c>
      <c r="D84" s="31">
        <v>28</v>
      </c>
      <c r="E84" s="31">
        <f t="shared" si="28"/>
        <v>12.51709925165628</v>
      </c>
      <c r="F84" s="31">
        <f t="shared" si="19"/>
        <v>45.061557305962609</v>
      </c>
      <c r="G84" s="31">
        <f t="shared" si="29"/>
        <v>653.97373197314221</v>
      </c>
      <c r="H84" s="31">
        <f t="shared" si="30"/>
        <v>12.070059992668554</v>
      </c>
      <c r="I84" s="31">
        <f t="shared" si="31"/>
        <v>0.8940785179754478</v>
      </c>
      <c r="J84" s="31">
        <f t="shared" si="32"/>
        <v>3</v>
      </c>
      <c r="K84" s="31">
        <f>IF(J84=1,'Given Data '!C$46,IF(J84=2,'Given Data '!C$47,IF(J84=3,'Given Data '!C$48)))</f>
        <v>581.23604096253996</v>
      </c>
      <c r="L84" s="31">
        <f>'Given Data '!C$17*'Given Data '!C$21*8.91</f>
        <v>92.968722</v>
      </c>
      <c r="M84" s="31">
        <v>0</v>
      </c>
      <c r="N84" s="31">
        <f>0.5*'Given Data '!C$19*'Given Data '!C$9*'Given Data '!C$20*Sheet1!E84^2</f>
        <v>73.658287193227139</v>
      </c>
      <c r="O84" s="31">
        <f t="shared" si="33"/>
        <v>519.6706580977044</v>
      </c>
      <c r="P84" s="31">
        <f t="shared" si="20"/>
        <v>686.29766729093149</v>
      </c>
      <c r="Q84" s="31">
        <f t="shared" si="21"/>
        <v>686.29766729093149</v>
      </c>
      <c r="R84" s="31">
        <f>Q84*'Given Data '!C$13</f>
        <v>174.31960749189659</v>
      </c>
      <c r="S84" s="31">
        <f>R84/(IF(J84=1,'Given Data '!I$6,IF(J84=2,'Given Data '!I$7,IF(J84=3,'Given Data '!I$8))))</f>
        <v>13.6969731947023</v>
      </c>
      <c r="T84" s="31">
        <f t="shared" si="34"/>
        <v>8.2836540170300275</v>
      </c>
      <c r="U84" s="31">
        <f t="shared" si="35"/>
        <v>5775.2225908565879</v>
      </c>
      <c r="V84" s="31">
        <f t="shared" si="22"/>
        <v>14</v>
      </c>
      <c r="W84" s="31">
        <f t="shared" si="23"/>
        <v>6000</v>
      </c>
      <c r="X84" s="31">
        <f t="shared" si="24"/>
        <v>2.3010150047305632E-3</v>
      </c>
      <c r="Y84" s="31">
        <f>INDEX('Given Data '!F$15:S$37,MATCH(Sheet1!V84,'Given Data '!E$15:E$37,0),MATCH(Sheet1!W84,'Given Data '!F$38:S$38,0))</f>
        <v>298.88214449999998</v>
      </c>
      <c r="Z84" s="31">
        <f t="shared" si="25"/>
        <v>0.68773229914054834</v>
      </c>
      <c r="AA84" s="31">
        <f t="shared" si="36"/>
        <v>32.454708465057784</v>
      </c>
      <c r="AB84" s="31">
        <f t="shared" si="37"/>
        <v>3.4833445274383004</v>
      </c>
      <c r="AC84" s="31">
        <f t="shared" si="26"/>
        <v>448.82064672271235</v>
      </c>
    </row>
    <row r="85" spans="2:29">
      <c r="C85" s="31">
        <f t="shared" si="27"/>
        <v>83</v>
      </c>
      <c r="D85" s="31">
        <v>29</v>
      </c>
      <c r="E85" s="31">
        <f t="shared" si="28"/>
        <v>12.964138510644004</v>
      </c>
      <c r="F85" s="31">
        <f t="shared" si="19"/>
        <v>46.670898638318413</v>
      </c>
      <c r="G85" s="31">
        <f t="shared" si="29"/>
        <v>666.71435085429232</v>
      </c>
      <c r="H85" s="31">
        <f t="shared" si="30"/>
        <v>12.740618881150141</v>
      </c>
      <c r="I85" s="31">
        <f t="shared" si="31"/>
        <v>0.44703925898772212</v>
      </c>
      <c r="J85" s="31">
        <f t="shared" si="32"/>
        <v>3</v>
      </c>
      <c r="K85" s="31">
        <f>IF(J85=1,'Given Data '!C$46,IF(J85=2,'Given Data '!C$47,IF(J85=3,'Given Data '!C$48)))</f>
        <v>581.23604096253996</v>
      </c>
      <c r="L85" s="31">
        <f>'Given Data '!C$17*'Given Data '!C$21*8.91</f>
        <v>92.968722</v>
      </c>
      <c r="M85" s="31">
        <v>0</v>
      </c>
      <c r="N85" s="31">
        <f>0.5*'Given Data '!C$19*'Given Data '!C$9*'Given Data '!C$20*Sheet1!E85^2</f>
        <v>79.013545318244937</v>
      </c>
      <c r="O85" s="31">
        <f t="shared" si="33"/>
        <v>259.83532904885118</v>
      </c>
      <c r="P85" s="31">
        <f t="shared" si="20"/>
        <v>431.81759636709614</v>
      </c>
      <c r="Q85" s="31">
        <f t="shared" si="21"/>
        <v>431.81759636709614</v>
      </c>
      <c r="R85" s="31">
        <f>Q85*'Given Data '!C$13</f>
        <v>109.68166947724242</v>
      </c>
      <c r="S85" s="31">
        <f>R85/(IF(J85=1,'Given Data '!I$6,IF(J85=2,'Given Data '!I$7,IF(J85=3,'Given Data '!I$8))))</f>
        <v>8.6181176540901934</v>
      </c>
      <c r="T85" s="31">
        <f t="shared" si="34"/>
        <v>5.5016234214874959</v>
      </c>
      <c r="U85" s="31">
        <f t="shared" si="35"/>
        <v>6096.0682903486195</v>
      </c>
      <c r="V85" s="31">
        <f t="shared" si="22"/>
        <v>9</v>
      </c>
      <c r="W85" s="31">
        <f t="shared" si="23"/>
        <v>6000</v>
      </c>
      <c r="X85" s="31">
        <f t="shared" si="24"/>
        <v>1.528228728190971E-3</v>
      </c>
      <c r="Y85" s="31">
        <f>INDEX('Given Data '!F$15:S$37,MATCH(Sheet1!V85,'Given Data '!E$15:E$37,0),MATCH(Sheet1!W85,'Given Data '!F$38:S$38,0))</f>
        <v>419.3030205</v>
      </c>
      <c r="Z85" s="31">
        <f t="shared" si="25"/>
        <v>0.64079092174534769</v>
      </c>
      <c r="AA85" s="31">
        <f t="shared" si="36"/>
        <v>33.095499386803134</v>
      </c>
      <c r="AB85" s="31">
        <f t="shared" si="37"/>
        <v>3.4833445274383004</v>
      </c>
      <c r="AC85" s="31">
        <f t="shared" si="26"/>
        <v>287.8989884493493</v>
      </c>
    </row>
    <row r="86" spans="2:29">
      <c r="C86" s="31">
        <f t="shared" si="27"/>
        <v>84</v>
      </c>
      <c r="D86" s="31">
        <v>27</v>
      </c>
      <c r="E86" s="31">
        <f t="shared" si="28"/>
        <v>12.070059992668556</v>
      </c>
      <c r="F86" s="31">
        <f t="shared" si="19"/>
        <v>43.452215973606805</v>
      </c>
      <c r="G86" s="31">
        <f t="shared" si="29"/>
        <v>679.23145010594862</v>
      </c>
      <c r="H86" s="31">
        <f t="shared" si="30"/>
        <v>12.51709925165628</v>
      </c>
      <c r="I86" s="31">
        <f t="shared" si="31"/>
        <v>-0.8940785179754478</v>
      </c>
      <c r="J86" s="31">
        <f t="shared" si="32"/>
        <v>3</v>
      </c>
      <c r="K86" s="31">
        <f>IF(J86=1,'Given Data '!C$46,IF(J86=2,'Given Data '!C$47,IF(J86=3,'Given Data '!C$48)))</f>
        <v>581.23604096253996</v>
      </c>
      <c r="L86" s="31">
        <f>'Given Data '!C$17*'Given Data '!C$21*8.91</f>
        <v>92.968722</v>
      </c>
      <c r="M86" s="31">
        <v>0</v>
      </c>
      <c r="N86" s="31">
        <f>0.5*'Given Data '!C$19*'Given Data '!C$9*'Given Data '!C$20*Sheet1!E86^2</f>
        <v>68.490932862069641</v>
      </c>
      <c r="O86" s="31">
        <f t="shared" si="33"/>
        <v>-519.6706580977044</v>
      </c>
      <c r="P86" s="31">
        <f t="shared" si="20"/>
        <v>-358.21100323563473</v>
      </c>
      <c r="Q86" s="31">
        <f t="shared" si="21"/>
        <v>358.21100323563473</v>
      </c>
      <c r="R86" s="31">
        <f>Q86*'Given Data '!C$13</f>
        <v>90.985594821851222</v>
      </c>
      <c r="S86" s="31">
        <f>R86/(IF(J86=1,'Given Data '!I$6,IF(J86=2,'Given Data '!I$7,IF(J86=3,'Given Data '!I$8))))</f>
        <v>7.1490939620023681</v>
      </c>
      <c r="T86" s="31">
        <f t="shared" si="34"/>
        <v>4.4837626805358086</v>
      </c>
      <c r="U86" s="31">
        <f t="shared" si="35"/>
        <v>5989.1197238512759</v>
      </c>
      <c r="V86" s="31">
        <f t="shared" si="22"/>
        <v>7</v>
      </c>
      <c r="W86" s="31">
        <f t="shared" si="23"/>
        <v>6000</v>
      </c>
      <c r="X86" s="31">
        <f t="shared" si="24"/>
        <v>1.2454896334821691E-3</v>
      </c>
      <c r="Y86" s="31">
        <f>INDEX('Given Data '!F$15:S$37,MATCH(Sheet1!V86,'Given Data '!E$15:E$37,0),MATCH(Sheet1!W86,'Given Data '!F$38:S$38,0))</f>
        <v>539.13705300000015</v>
      </c>
      <c r="Z86" s="31">
        <f t="shared" si="25"/>
        <v>0.6714896105376269</v>
      </c>
      <c r="AA86" s="31">
        <f t="shared" si="36"/>
        <v>33.766988997340761</v>
      </c>
      <c r="AB86" s="31">
        <f t="shared" si="37"/>
        <v>3.4833445274383004</v>
      </c>
      <c r="AC86" s="31">
        <f t="shared" si="26"/>
        <v>-243.30817917164683</v>
      </c>
    </row>
    <row r="87" spans="2:29">
      <c r="C87" s="31">
        <f t="shared" si="27"/>
        <v>85</v>
      </c>
      <c r="D87" s="31">
        <v>25</v>
      </c>
      <c r="E87" s="31">
        <f t="shared" si="28"/>
        <v>11.175981474693106</v>
      </c>
      <c r="F87" s="31">
        <f t="shared" si="19"/>
        <v>40.233533308895183</v>
      </c>
      <c r="G87" s="31">
        <f t="shared" si="29"/>
        <v>690.85447083962947</v>
      </c>
      <c r="H87" s="31">
        <f t="shared" si="30"/>
        <v>11.623020733680832</v>
      </c>
      <c r="I87" s="31">
        <f t="shared" si="31"/>
        <v>-0.8940785179754478</v>
      </c>
      <c r="J87" s="31">
        <f t="shared" si="32"/>
        <v>3</v>
      </c>
      <c r="K87" s="31">
        <f>IF(J87=1,'Given Data '!C$46,IF(J87=2,'Given Data '!C$47,IF(J87=3,'Given Data '!C$48)))</f>
        <v>581.23604096253996</v>
      </c>
      <c r="L87" s="31">
        <f>'Given Data '!C$17*'Given Data '!C$21*8.91</f>
        <v>92.968722</v>
      </c>
      <c r="M87" s="31">
        <v>0</v>
      </c>
      <c r="N87" s="31">
        <f>0.5*'Given Data '!C$19*'Given Data '!C$9*'Given Data '!C$20*Sheet1!E87^2</f>
        <v>58.719935581335413</v>
      </c>
      <c r="O87" s="31">
        <f t="shared" si="33"/>
        <v>-519.6706580977044</v>
      </c>
      <c r="P87" s="31">
        <f t="shared" si="20"/>
        <v>-367.982000516369</v>
      </c>
      <c r="Q87" s="31">
        <f t="shared" si="21"/>
        <v>367.982000516369</v>
      </c>
      <c r="R87" s="31">
        <f>Q87*'Given Data '!C$13</f>
        <v>93.467428131157732</v>
      </c>
      <c r="S87" s="31">
        <f>R87/(IF(J87=1,'Given Data '!I$6,IF(J87=2,'Given Data '!I$7,IF(J87=3,'Given Data '!I$8))))</f>
        <v>7.3441013097149357</v>
      </c>
      <c r="T87" s="31">
        <f t="shared" si="34"/>
        <v>4.277062421623107</v>
      </c>
      <c r="U87" s="31">
        <f t="shared" si="35"/>
        <v>5561.3254578618989</v>
      </c>
      <c r="V87" s="31">
        <f t="shared" si="22"/>
        <v>7</v>
      </c>
      <c r="W87" s="31">
        <f t="shared" si="23"/>
        <v>5500</v>
      </c>
      <c r="X87" s="31">
        <f t="shared" si="24"/>
        <v>1.1880728948953075E-3</v>
      </c>
      <c r="Y87" s="31">
        <f>INDEX('Given Data '!F$15:S$37,MATCH(Sheet1!V87,'Given Data '!E$15:E$37,0),MATCH(Sheet1!W87,'Given Data '!F$38:S$38,0))</f>
        <v>464.79867524999986</v>
      </c>
      <c r="Z87" s="31">
        <f t="shared" si="25"/>
        <v>0.55221470764777125</v>
      </c>
      <c r="AA87" s="31">
        <f t="shared" si="36"/>
        <v>34.319203704988531</v>
      </c>
      <c r="AB87" s="31">
        <f t="shared" si="37"/>
        <v>3.4833445274383004</v>
      </c>
      <c r="AC87" s="31">
        <f t="shared" si="26"/>
        <v>-254.22201024524438</v>
      </c>
    </row>
    <row r="88" spans="2:29">
      <c r="C88" s="31">
        <f t="shared" si="27"/>
        <v>86</v>
      </c>
      <c r="D88" s="31">
        <v>23</v>
      </c>
      <c r="E88" s="31">
        <f t="shared" si="28"/>
        <v>10.281902956717659</v>
      </c>
      <c r="F88" s="31">
        <f t="shared" si="19"/>
        <v>37.014850644183575</v>
      </c>
      <c r="G88" s="31">
        <f t="shared" si="29"/>
        <v>701.58341305533486</v>
      </c>
      <c r="H88" s="31">
        <f t="shared" si="30"/>
        <v>10.728942215705382</v>
      </c>
      <c r="I88" s="31">
        <f t="shared" si="31"/>
        <v>-0.8940785179754478</v>
      </c>
      <c r="J88" s="31">
        <f t="shared" si="32"/>
        <v>3</v>
      </c>
      <c r="K88" s="31">
        <f>IF(J88=1,'Given Data '!C$46,IF(J88=2,'Given Data '!C$47,IF(J88=3,'Given Data '!C$48)))</f>
        <v>581.23604096253996</v>
      </c>
      <c r="L88" s="31">
        <f>'Given Data '!C$17*'Given Data '!C$21*8.91</f>
        <v>92.968722</v>
      </c>
      <c r="M88" s="31">
        <v>0</v>
      </c>
      <c r="N88" s="31">
        <f>0.5*'Given Data '!C$19*'Given Data '!C$9*'Given Data '!C$20*Sheet1!E88^2</f>
        <v>49.700553476042295</v>
      </c>
      <c r="O88" s="31">
        <f t="shared" si="33"/>
        <v>-519.6706580977044</v>
      </c>
      <c r="P88" s="31">
        <f t="shared" si="20"/>
        <v>-377.00138262166212</v>
      </c>
      <c r="Q88" s="31">
        <f t="shared" si="21"/>
        <v>377.00138262166212</v>
      </c>
      <c r="R88" s="31">
        <f>Q88*'Given Data '!C$13</f>
        <v>95.758351185902185</v>
      </c>
      <c r="S88" s="31">
        <f>R88/(IF(J88=1,'Given Data '!I$6,IF(J88=2,'Given Data '!I$7,IF(J88=3,'Given Data '!I$8))))</f>
        <v>7.5241080922188424</v>
      </c>
      <c r="T88" s="31">
        <f t="shared" si="34"/>
        <v>4.0448260493888482</v>
      </c>
      <c r="U88" s="31">
        <f t="shared" si="35"/>
        <v>5133.531191872522</v>
      </c>
      <c r="V88" s="31">
        <f t="shared" si="22"/>
        <v>8</v>
      </c>
      <c r="W88" s="31">
        <f t="shared" si="23"/>
        <v>5000</v>
      </c>
      <c r="X88" s="31">
        <f t="shared" si="24"/>
        <v>1.1235627914969023E-3</v>
      </c>
      <c r="Y88" s="31">
        <f>INDEX('Given Data '!F$15:S$37,MATCH(Sheet1!V88,'Given Data '!E$15:E$37,0),MATCH(Sheet1!W88,'Given Data '!F$38:S$38,0))</f>
        <v>416.52538200000015</v>
      </c>
      <c r="Z88" s="31">
        <f t="shared" si="25"/>
        <v>0.46799242092923377</v>
      </c>
      <c r="AA88" s="31">
        <f t="shared" si="36"/>
        <v>34.787196125917767</v>
      </c>
      <c r="AB88" s="31">
        <f t="shared" si="37"/>
        <v>3.4833445274383004</v>
      </c>
      <c r="AC88" s="31">
        <f t="shared" si="26"/>
        <v>-264.49791674628591</v>
      </c>
    </row>
    <row r="89" spans="2:29">
      <c r="C89" s="31">
        <f t="shared" si="27"/>
        <v>87</v>
      </c>
      <c r="D89" s="31">
        <v>21</v>
      </c>
      <c r="E89" s="31">
        <f t="shared" si="28"/>
        <v>9.387824438742209</v>
      </c>
      <c r="F89" s="31">
        <f t="shared" si="19"/>
        <v>33.796167979471953</v>
      </c>
      <c r="G89" s="31">
        <f t="shared" si="29"/>
        <v>711.41827675306479</v>
      </c>
      <c r="H89" s="31">
        <f t="shared" si="30"/>
        <v>9.8348636977299329</v>
      </c>
      <c r="I89" s="31">
        <f t="shared" si="31"/>
        <v>-0.89407851797545135</v>
      </c>
      <c r="J89" s="31">
        <f t="shared" si="32"/>
        <v>3</v>
      </c>
      <c r="K89" s="31">
        <f>IF(J89=1,'Given Data '!C$46,IF(J89=2,'Given Data '!C$47,IF(J89=3,'Given Data '!C$48)))</f>
        <v>581.23604096253996</v>
      </c>
      <c r="L89" s="31">
        <f>'Given Data '!C$17*'Given Data '!C$21*8.91</f>
        <v>92.968722</v>
      </c>
      <c r="M89" s="31">
        <v>0</v>
      </c>
      <c r="N89" s="31">
        <f>0.5*'Given Data '!C$19*'Given Data '!C$9*'Given Data '!C$20*Sheet1!E89^2</f>
        <v>41.432786546190265</v>
      </c>
      <c r="O89" s="31">
        <f t="shared" si="33"/>
        <v>-519.67065809770645</v>
      </c>
      <c r="P89" s="31">
        <f t="shared" si="20"/>
        <v>-385.26914955151619</v>
      </c>
      <c r="Q89" s="31">
        <f t="shared" si="21"/>
        <v>385.26914955151619</v>
      </c>
      <c r="R89" s="31">
        <f>Q89*'Given Data '!C$13</f>
        <v>97.858363986085109</v>
      </c>
      <c r="S89" s="31">
        <f>R89/(IF(J89=1,'Given Data '!I$6,IF(J89=2,'Given Data '!I$7,IF(J89=3,'Given Data '!I$8))))</f>
        <v>7.6891143095141308</v>
      </c>
      <c r="T89" s="31">
        <f t="shared" si="34"/>
        <v>3.789069572779491</v>
      </c>
      <c r="U89" s="31">
        <f t="shared" si="35"/>
        <v>4705.736925883145</v>
      </c>
      <c r="V89" s="31">
        <f t="shared" si="22"/>
        <v>8</v>
      </c>
      <c r="W89" s="31">
        <f t="shared" si="23"/>
        <v>4500</v>
      </c>
      <c r="X89" s="31">
        <f t="shared" si="24"/>
        <v>1.0525193257720808E-3</v>
      </c>
      <c r="Y89" s="31">
        <f>INDEX('Given Data '!F$15:S$37,MATCH(Sheet1!V89,'Given Data '!E$15:E$37,0),MATCH(Sheet1!W89,'Given Data '!F$38:S$38,0))</f>
        <v>489.46439267578143</v>
      </c>
      <c r="Z89" s="31">
        <f t="shared" si="25"/>
        <v>0.5151707325685545</v>
      </c>
      <c r="AA89" s="31">
        <f t="shared" si="36"/>
        <v>35.302366858486323</v>
      </c>
      <c r="AB89" s="31">
        <f t="shared" si="37"/>
        <v>3.4833445274383004</v>
      </c>
      <c r="AC89" s="31">
        <f t="shared" si="26"/>
        <v>-274.08751446005846</v>
      </c>
    </row>
    <row r="90" spans="2:29">
      <c r="C90" s="31">
        <f t="shared" si="27"/>
        <v>88</v>
      </c>
      <c r="D90" s="31">
        <v>20</v>
      </c>
      <c r="E90" s="31">
        <f t="shared" si="28"/>
        <v>8.9407851797544851</v>
      </c>
      <c r="F90" s="31">
        <f t="shared" si="19"/>
        <v>32.186826647116149</v>
      </c>
      <c r="G90" s="31">
        <f t="shared" si="29"/>
        <v>720.58258156231318</v>
      </c>
      <c r="H90" s="31">
        <f t="shared" si="30"/>
        <v>9.1643048092483461</v>
      </c>
      <c r="I90" s="31">
        <f t="shared" si="31"/>
        <v>-0.44703925898772567</v>
      </c>
      <c r="J90" s="31">
        <f t="shared" si="32"/>
        <v>2</v>
      </c>
      <c r="K90" s="31">
        <f>IF(J90=1,'Given Data '!C$46,IF(J90=2,'Given Data '!C$47,IF(J90=3,'Given Data '!C$48)))</f>
        <v>585.34306414257276</v>
      </c>
      <c r="L90" s="31">
        <f>'Given Data '!C$17*'Given Data '!C$21*8.91</f>
        <v>92.968722</v>
      </c>
      <c r="M90" s="31">
        <v>0</v>
      </c>
      <c r="N90" s="31">
        <f>0.5*'Given Data '!C$19*'Given Data '!C$9*'Given Data '!C$20*Sheet1!E90^2</f>
        <v>37.580758772054658</v>
      </c>
      <c r="O90" s="31">
        <f t="shared" si="33"/>
        <v>-261.67132964790051</v>
      </c>
      <c r="P90" s="31">
        <f t="shared" si="20"/>
        <v>-131.12184887584584</v>
      </c>
      <c r="Q90" s="31">
        <f t="shared" si="21"/>
        <v>131.12184887584584</v>
      </c>
      <c r="R90" s="31">
        <f>Q90*'Given Data '!C$13</f>
        <v>33.304949614464846</v>
      </c>
      <c r="S90" s="31">
        <f>R90/(IF(J90=1,'Given Data '!I$6,IF(J90=2,'Given Data '!I$7,IF(J90=3,'Given Data '!I$8))))</f>
        <v>1.9981257089499809</v>
      </c>
      <c r="T90" s="31">
        <f t="shared" si="34"/>
        <v>1.201640590250449</v>
      </c>
      <c r="U90" s="31">
        <f t="shared" si="35"/>
        <v>5742.793025531585</v>
      </c>
      <c r="V90" s="31">
        <f t="shared" si="22"/>
        <v>2</v>
      </c>
      <c r="W90" s="31">
        <f t="shared" si="23"/>
        <v>5500</v>
      </c>
      <c r="X90" s="31">
        <f t="shared" si="24"/>
        <v>3.3378905284734697E-4</v>
      </c>
      <c r="Y90" s="31">
        <f>INDEX('Given Data '!F$15:S$37,MATCH(Sheet1!V90,'Given Data '!E$15:E$37,0),MATCH(Sheet1!W90,'Given Data '!F$38:S$38,0))</f>
        <v>793.61345700000015</v>
      </c>
      <c r="Z90" s="31">
        <f t="shared" si="25"/>
        <v>0.26489948413893877</v>
      </c>
      <c r="AA90" s="31">
        <f t="shared" si="36"/>
        <v>35.56726634262526</v>
      </c>
      <c r="AB90" s="31">
        <f t="shared" si="37"/>
        <v>3.4833445274383004</v>
      </c>
      <c r="AC90" s="31">
        <f t="shared" si="26"/>
        <v>-94.484120362180491</v>
      </c>
    </row>
    <row r="91" spans="2:29">
      <c r="C91" s="31">
        <f t="shared" si="27"/>
        <v>89</v>
      </c>
      <c r="D91" s="31">
        <v>19.8</v>
      </c>
      <c r="E91" s="31">
        <f t="shared" si="28"/>
        <v>8.851377327956941</v>
      </c>
      <c r="F91" s="31">
        <f t="shared" si="19"/>
        <v>31.864958380644989</v>
      </c>
      <c r="G91" s="31">
        <f t="shared" si="29"/>
        <v>729.47866281616894</v>
      </c>
      <c r="H91" s="31">
        <f t="shared" si="30"/>
        <v>8.8960812538557121</v>
      </c>
      <c r="I91" s="31">
        <f t="shared" si="31"/>
        <v>-8.9407851797545845E-2</v>
      </c>
      <c r="J91" s="31">
        <f t="shared" si="32"/>
        <v>2</v>
      </c>
      <c r="K91" s="31">
        <f>IF(J91=1,'Given Data '!C$46,IF(J91=2,'Given Data '!C$47,IF(J91=3,'Given Data '!C$48)))</f>
        <v>585.34306414257276</v>
      </c>
      <c r="L91" s="31">
        <f>'Given Data '!C$17*'Given Data '!C$21*8.91</f>
        <v>92.968722</v>
      </c>
      <c r="M91" s="31">
        <v>0</v>
      </c>
      <c r="N91" s="31">
        <f>0.5*'Given Data '!C$19*'Given Data '!C$9*'Given Data '!C$20*Sheet1!E91^2</f>
        <v>36.832901672490777</v>
      </c>
      <c r="O91" s="31">
        <f t="shared" si="33"/>
        <v>-52.334265929580518</v>
      </c>
      <c r="P91" s="31">
        <f t="shared" si="20"/>
        <v>77.467357742910281</v>
      </c>
      <c r="Q91" s="31">
        <f t="shared" si="21"/>
        <v>77.467357742910281</v>
      </c>
      <c r="R91" s="31">
        <f>Q91*'Given Data '!C$13</f>
        <v>19.676708866699212</v>
      </c>
      <c r="S91" s="31">
        <f>R91/(IF(J91=1,'Given Data '!I$6,IF(J91=2,'Given Data '!I$7,IF(J91=3,'Given Data '!I$8))))</f>
        <v>1.1805013461722809</v>
      </c>
      <c r="T91" s="31">
        <f t="shared" si="34"/>
        <v>0.68915590900243828</v>
      </c>
      <c r="U91" s="31">
        <f t="shared" si="35"/>
        <v>5574.7112784428555</v>
      </c>
      <c r="V91" s="31">
        <f t="shared" si="22"/>
        <v>1</v>
      </c>
      <c r="W91" s="31">
        <f t="shared" si="23"/>
        <v>5500</v>
      </c>
      <c r="X91" s="31">
        <f t="shared" si="24"/>
        <v>1.9143219694512176E-4</v>
      </c>
      <c r="Y91" s="31">
        <f>INDEX('Given Data '!F$15:S$37,MATCH(Sheet1!V91,'Given Data '!E$15:E$37,0),MATCH(Sheet1!W91,'Given Data '!F$38:S$38,0))</f>
        <v>863.13181500000007</v>
      </c>
      <c r="Z91" s="31">
        <f t="shared" si="25"/>
        <v>0.16523121959868042</v>
      </c>
      <c r="AA91" s="31">
        <f t="shared" si="36"/>
        <v>35.732497562223941</v>
      </c>
      <c r="AB91" s="31">
        <f t="shared" si="37"/>
        <v>3.4833445274383004</v>
      </c>
      <c r="AC91" s="31">
        <f t="shared" si="26"/>
        <v>56.510784538199978</v>
      </c>
    </row>
    <row r="92" spans="2:29">
      <c r="B92" s="31" t="s">
        <v>85</v>
      </c>
      <c r="C92" s="31">
        <f t="shared" si="27"/>
        <v>90</v>
      </c>
      <c r="D92" s="31">
        <v>17</v>
      </c>
      <c r="E92" s="31">
        <f t="shared" si="28"/>
        <v>7.5996674027913125</v>
      </c>
      <c r="F92" s="31">
        <f t="shared" si="19"/>
        <v>27.358802650048727</v>
      </c>
      <c r="G92" s="31">
        <f t="shared" si="29"/>
        <v>737.70418518154304</v>
      </c>
      <c r="H92" s="31">
        <f t="shared" si="30"/>
        <v>8.2255223653741272</v>
      </c>
      <c r="I92" s="31">
        <f t="shared" si="31"/>
        <v>-1.2517099251656276</v>
      </c>
      <c r="J92" s="31">
        <f t="shared" si="32"/>
        <v>2</v>
      </c>
      <c r="K92" s="31">
        <f>IF(J92=1,'Given Data '!C$46,IF(J92=2,'Given Data '!C$47,IF(J92=3,'Given Data '!C$48)))</f>
        <v>585.34306414257276</v>
      </c>
      <c r="L92" s="31">
        <f>'Given Data '!C$17*'Given Data '!C$21*8.91</f>
        <v>92.968722</v>
      </c>
      <c r="M92" s="31">
        <v>0</v>
      </c>
      <c r="N92" s="31">
        <f>0.5*'Given Data '!C$19*'Given Data '!C$9*'Given Data '!C$20*Sheet1!E92^2</f>
        <v>27.152098212809491</v>
      </c>
      <c r="O92" s="31">
        <f t="shared" si="33"/>
        <v>-732.67972301411896</v>
      </c>
      <c r="P92" s="31">
        <f t="shared" si="20"/>
        <v>-612.5589028013095</v>
      </c>
      <c r="Q92" s="31">
        <f t="shared" si="21"/>
        <v>612.5589028013095</v>
      </c>
      <c r="R92" s="31">
        <f>Q92*'Given Data '!C$13</f>
        <v>155.58996131153262</v>
      </c>
      <c r="S92" s="31">
        <f>R92/(IF(J92=1,'Given Data '!I$6,IF(J92=2,'Given Data '!I$7,IF(J92=3,'Given Data '!I$8))))</f>
        <v>9.3345975703287873</v>
      </c>
      <c r="T92" s="31">
        <f t="shared" si="34"/>
        <v>5.0386169551012072</v>
      </c>
      <c r="U92" s="31">
        <f t="shared" si="35"/>
        <v>5154.5069107210338</v>
      </c>
      <c r="V92" s="31">
        <f t="shared" si="22"/>
        <v>9</v>
      </c>
      <c r="W92" s="31">
        <f t="shared" si="23"/>
        <v>5000</v>
      </c>
      <c r="X92" s="31">
        <f t="shared" si="24"/>
        <v>1.3996158208614464E-3</v>
      </c>
      <c r="Y92" s="31">
        <f>INDEX('Given Data '!F$15:S$37,MATCH(Sheet1!V92,'Given Data '!E$15:E$37,0),MATCH(Sheet1!W92,'Given Data '!F$38:S$38,0))</f>
        <v>394.87040775000008</v>
      </c>
      <c r="Z92" s="31">
        <f t="shared" si="25"/>
        <v>0.55266686987691038</v>
      </c>
      <c r="AA92" s="31">
        <f t="shared" si="36"/>
        <v>36.285164432100849</v>
      </c>
      <c r="AB92" s="31">
        <f t="shared" si="37"/>
        <v>3.4833445274383004</v>
      </c>
      <c r="AC92" s="31">
        <f t="shared" si="26"/>
        <v>-451.88726626674003</v>
      </c>
    </row>
    <row r="93" spans="2:29">
      <c r="C93" s="31">
        <f t="shared" si="27"/>
        <v>91</v>
      </c>
      <c r="D93" s="31">
        <v>17</v>
      </c>
      <c r="E93" s="31">
        <f t="shared" si="28"/>
        <v>7.5996674027913125</v>
      </c>
      <c r="F93" s="31">
        <f t="shared" si="19"/>
        <v>27.358802650048727</v>
      </c>
      <c r="G93" s="31">
        <f t="shared" si="29"/>
        <v>745.30385258433432</v>
      </c>
      <c r="H93" s="31">
        <f t="shared" si="30"/>
        <v>7.5996674027913125</v>
      </c>
      <c r="I93" s="31">
        <f t="shared" si="31"/>
        <v>0</v>
      </c>
      <c r="J93" s="31">
        <f t="shared" si="32"/>
        <v>2</v>
      </c>
      <c r="K93" s="31">
        <f>IF(J93=1,'Given Data '!C$46,IF(J93=2,'Given Data '!C$47,IF(J93=3,'Given Data '!C$48)))</f>
        <v>585.34306414257276</v>
      </c>
      <c r="L93" s="31">
        <f>'Given Data '!C$17*'Given Data '!C$21*8.91</f>
        <v>92.968722</v>
      </c>
      <c r="M93" s="31">
        <v>0</v>
      </c>
      <c r="N93" s="31">
        <f>0.5*'Given Data '!C$19*'Given Data '!C$9*'Given Data '!C$20*Sheet1!E93^2</f>
        <v>27.152098212809491</v>
      </c>
      <c r="O93" s="31">
        <f t="shared" si="33"/>
        <v>0</v>
      </c>
      <c r="P93" s="31">
        <f t="shared" si="20"/>
        <v>120.12082021280949</v>
      </c>
      <c r="Q93" s="31">
        <f t="shared" si="21"/>
        <v>120.12082021280949</v>
      </c>
      <c r="R93" s="31">
        <f>Q93*'Given Data '!C$13</f>
        <v>30.510688334053611</v>
      </c>
      <c r="S93" s="31">
        <f>R93/(IF(J93=1,'Given Data '!I$6,IF(J93=2,'Given Data '!I$7,IF(J93=3,'Given Data '!I$8))))</f>
        <v>1.8304844013802413</v>
      </c>
      <c r="T93" s="31">
        <f t="shared" si="34"/>
        <v>0.91287828176784414</v>
      </c>
      <c r="U93" s="31">
        <f t="shared" si="35"/>
        <v>4762.3161675139982</v>
      </c>
      <c r="V93" s="31">
        <f t="shared" si="22"/>
        <v>2</v>
      </c>
      <c r="W93" s="31">
        <f t="shared" si="23"/>
        <v>5000</v>
      </c>
      <c r="X93" s="31">
        <f t="shared" si="24"/>
        <v>2.5357730049106779E-4</v>
      </c>
      <c r="Y93" s="31">
        <f>INDEX('Given Data '!F$15:S$37,MATCH(Sheet1!V93,'Given Data '!E$15:E$37,0),MATCH(Sheet1!W93,'Given Data '!F$38:S$38,0))</f>
        <v>810.95960400000001</v>
      </c>
      <c r="Z93" s="31">
        <f t="shared" si="25"/>
        <v>0.20564094718962533</v>
      </c>
      <c r="AA93" s="31">
        <f t="shared" si="36"/>
        <v>36.490805379290478</v>
      </c>
      <c r="AB93" s="31">
        <f t="shared" si="37"/>
        <v>3.4833445274383004</v>
      </c>
      <c r="AC93" s="31">
        <f t="shared" si="26"/>
        <v>89.526510080197099</v>
      </c>
    </row>
    <row r="94" spans="2:29">
      <c r="C94" s="31">
        <f t="shared" si="27"/>
        <v>92</v>
      </c>
      <c r="D94" s="31">
        <v>17</v>
      </c>
      <c r="E94" s="31">
        <f t="shared" si="28"/>
        <v>7.5996674027913125</v>
      </c>
      <c r="F94" s="31">
        <f t="shared" si="19"/>
        <v>27.358802650048727</v>
      </c>
      <c r="G94" s="31">
        <f t="shared" si="29"/>
        <v>752.90351998712561</v>
      </c>
      <c r="H94" s="31">
        <f t="shared" si="30"/>
        <v>7.5996674027913125</v>
      </c>
      <c r="I94" s="31">
        <f t="shared" si="31"/>
        <v>0</v>
      </c>
      <c r="J94" s="31">
        <f t="shared" si="32"/>
        <v>2</v>
      </c>
      <c r="K94" s="31">
        <f>IF(J94=1,'Given Data '!C$46,IF(J94=2,'Given Data '!C$47,IF(J94=3,'Given Data '!C$48)))</f>
        <v>585.34306414257276</v>
      </c>
      <c r="L94" s="31">
        <f>'Given Data '!C$17*'Given Data '!C$21*8.91</f>
        <v>92.968722</v>
      </c>
      <c r="M94" s="31">
        <v>0</v>
      </c>
      <c r="N94" s="31">
        <f>0.5*'Given Data '!C$19*'Given Data '!C$9*'Given Data '!C$20*Sheet1!E94^2</f>
        <v>27.152098212809491</v>
      </c>
      <c r="O94" s="31">
        <f t="shared" si="33"/>
        <v>0</v>
      </c>
      <c r="P94" s="31">
        <f t="shared" si="20"/>
        <v>120.12082021280949</v>
      </c>
      <c r="Q94" s="31">
        <f t="shared" si="21"/>
        <v>120.12082021280949</v>
      </c>
      <c r="R94" s="31">
        <f>Q94*'Given Data '!C$13</f>
        <v>30.510688334053611</v>
      </c>
      <c r="S94" s="31">
        <f>R94/(IF(J94=1,'Given Data '!I$6,IF(J94=2,'Given Data '!I$7,IF(J94=3,'Given Data '!I$8))))</f>
        <v>1.8304844013802413</v>
      </c>
      <c r="T94" s="31">
        <f t="shared" si="34"/>
        <v>0.91287828176784414</v>
      </c>
      <c r="U94" s="31">
        <f t="shared" si="35"/>
        <v>4762.3161675139982</v>
      </c>
      <c r="V94" s="31">
        <f t="shared" si="22"/>
        <v>2</v>
      </c>
      <c r="W94" s="31">
        <f t="shared" si="23"/>
        <v>5000</v>
      </c>
      <c r="X94" s="31">
        <f t="shared" si="24"/>
        <v>2.5357730049106779E-4</v>
      </c>
      <c r="Y94" s="31">
        <f>INDEX('Given Data '!F$15:S$37,MATCH(Sheet1!V94,'Given Data '!E$15:E$37,0),MATCH(Sheet1!W94,'Given Data '!F$38:S$38,0))</f>
        <v>810.95960400000001</v>
      </c>
      <c r="Z94" s="31">
        <f t="shared" si="25"/>
        <v>0.20564094718962533</v>
      </c>
      <c r="AA94" s="31">
        <f t="shared" si="36"/>
        <v>36.696446326480107</v>
      </c>
      <c r="AB94" s="31">
        <f t="shared" si="37"/>
        <v>3.4833445274383004</v>
      </c>
      <c r="AC94" s="31">
        <f t="shared" si="26"/>
        <v>90.43938836196493</v>
      </c>
    </row>
    <row r="95" spans="2:29">
      <c r="C95" s="31">
        <f t="shared" si="27"/>
        <v>93</v>
      </c>
      <c r="D95" s="31">
        <v>17</v>
      </c>
      <c r="E95" s="31">
        <f t="shared" si="28"/>
        <v>7.5996674027913125</v>
      </c>
      <c r="F95" s="31">
        <f t="shared" si="19"/>
        <v>27.358802650048727</v>
      </c>
      <c r="G95" s="31">
        <f t="shared" si="29"/>
        <v>760.50318738991689</v>
      </c>
      <c r="H95" s="31">
        <f t="shared" si="30"/>
        <v>7.5996674027913125</v>
      </c>
      <c r="I95" s="31">
        <f t="shared" si="31"/>
        <v>0</v>
      </c>
      <c r="J95" s="31">
        <f t="shared" si="32"/>
        <v>2</v>
      </c>
      <c r="K95" s="31">
        <f>IF(J95=1,'Given Data '!C$46,IF(J95=2,'Given Data '!C$47,IF(J95=3,'Given Data '!C$48)))</f>
        <v>585.34306414257276</v>
      </c>
      <c r="L95" s="31">
        <f>'Given Data '!C$17*'Given Data '!C$21*8.91</f>
        <v>92.968722</v>
      </c>
      <c r="M95" s="31">
        <v>0</v>
      </c>
      <c r="N95" s="31">
        <f>0.5*'Given Data '!C$19*'Given Data '!C$9*'Given Data '!C$20*Sheet1!E95^2</f>
        <v>27.152098212809491</v>
      </c>
      <c r="O95" s="31">
        <f t="shared" si="33"/>
        <v>0</v>
      </c>
      <c r="P95" s="31">
        <f t="shared" si="20"/>
        <v>120.12082021280949</v>
      </c>
      <c r="Q95" s="31">
        <f t="shared" si="21"/>
        <v>120.12082021280949</v>
      </c>
      <c r="R95" s="31">
        <f>Q95*'Given Data '!C$13</f>
        <v>30.510688334053611</v>
      </c>
      <c r="S95" s="31">
        <f>R95/(IF(J95=1,'Given Data '!I$6,IF(J95=2,'Given Data '!I$7,IF(J95=3,'Given Data '!I$8))))</f>
        <v>1.8304844013802413</v>
      </c>
      <c r="T95" s="31">
        <f t="shared" si="34"/>
        <v>0.91287828176784414</v>
      </c>
      <c r="U95" s="31">
        <f t="shared" si="35"/>
        <v>4762.3161675139982</v>
      </c>
      <c r="V95" s="31">
        <f t="shared" si="22"/>
        <v>2</v>
      </c>
      <c r="W95" s="31">
        <f t="shared" si="23"/>
        <v>5000</v>
      </c>
      <c r="X95" s="31">
        <f t="shared" si="24"/>
        <v>2.5357730049106779E-4</v>
      </c>
      <c r="Y95" s="31">
        <f>INDEX('Given Data '!F$15:S$37,MATCH(Sheet1!V95,'Given Data '!E$15:E$37,0),MATCH(Sheet1!W95,'Given Data '!F$38:S$38,0))</f>
        <v>810.95960400000001</v>
      </c>
      <c r="Z95" s="31">
        <f t="shared" si="25"/>
        <v>0.20564094718962533</v>
      </c>
      <c r="AA95" s="31">
        <f t="shared" si="36"/>
        <v>36.902087273669736</v>
      </c>
      <c r="AB95" s="31">
        <f t="shared" si="37"/>
        <v>3.4833445274383004</v>
      </c>
      <c r="AC95" s="31">
        <f t="shared" si="26"/>
        <v>91.352266643732776</v>
      </c>
    </row>
    <row r="96" spans="2:29">
      <c r="C96" s="31">
        <f t="shared" si="27"/>
        <v>94</v>
      </c>
      <c r="D96" s="31">
        <v>17</v>
      </c>
      <c r="E96" s="31">
        <f t="shared" si="28"/>
        <v>7.5996674027913125</v>
      </c>
      <c r="F96" s="31">
        <f t="shared" si="19"/>
        <v>27.358802650048727</v>
      </c>
      <c r="G96" s="31">
        <f t="shared" si="29"/>
        <v>768.10285479270817</v>
      </c>
      <c r="H96" s="31">
        <f t="shared" si="30"/>
        <v>7.5996674027913125</v>
      </c>
      <c r="I96" s="31">
        <f t="shared" si="31"/>
        <v>0</v>
      </c>
      <c r="J96" s="31">
        <f t="shared" si="32"/>
        <v>2</v>
      </c>
      <c r="K96" s="31">
        <f>IF(J96=1,'Given Data '!C$46,IF(J96=2,'Given Data '!C$47,IF(J96=3,'Given Data '!C$48)))</f>
        <v>585.34306414257276</v>
      </c>
      <c r="L96" s="31">
        <f>'Given Data '!C$17*'Given Data '!C$21*8.91</f>
        <v>92.968722</v>
      </c>
      <c r="M96" s="31">
        <v>0</v>
      </c>
      <c r="N96" s="31">
        <f>0.5*'Given Data '!C$19*'Given Data '!C$9*'Given Data '!C$20*Sheet1!E96^2</f>
        <v>27.152098212809491</v>
      </c>
      <c r="O96" s="31">
        <f t="shared" si="33"/>
        <v>0</v>
      </c>
      <c r="P96" s="31">
        <f t="shared" si="20"/>
        <v>120.12082021280949</v>
      </c>
      <c r="Q96" s="31">
        <f t="shared" si="21"/>
        <v>120.12082021280949</v>
      </c>
      <c r="R96" s="31">
        <f>Q96*'Given Data '!C$13</f>
        <v>30.510688334053611</v>
      </c>
      <c r="S96" s="31">
        <f>R96/(IF(J96=1,'Given Data '!I$6,IF(J96=2,'Given Data '!I$7,IF(J96=3,'Given Data '!I$8))))</f>
        <v>1.8304844013802413</v>
      </c>
      <c r="T96" s="31">
        <f t="shared" si="34"/>
        <v>0.91287828176784414</v>
      </c>
      <c r="U96" s="31">
        <f t="shared" si="35"/>
        <v>4762.3161675139982</v>
      </c>
      <c r="V96" s="31">
        <f t="shared" si="22"/>
        <v>2</v>
      </c>
      <c r="W96" s="31">
        <f t="shared" si="23"/>
        <v>5000</v>
      </c>
      <c r="X96" s="31">
        <f t="shared" si="24"/>
        <v>2.5357730049106779E-4</v>
      </c>
      <c r="Y96" s="31">
        <f>INDEX('Given Data '!F$15:S$37,MATCH(Sheet1!V96,'Given Data '!E$15:E$37,0),MATCH(Sheet1!W96,'Given Data '!F$38:S$38,0))</f>
        <v>810.95960400000001</v>
      </c>
      <c r="Z96" s="31">
        <f t="shared" si="25"/>
        <v>0.20564094718962533</v>
      </c>
      <c r="AA96" s="31">
        <f t="shared" si="36"/>
        <v>37.107728220859364</v>
      </c>
      <c r="AB96" s="31">
        <f t="shared" si="37"/>
        <v>3.4833445274383004</v>
      </c>
      <c r="AC96" s="31">
        <f t="shared" si="26"/>
        <v>92.265144925500621</v>
      </c>
    </row>
    <row r="97" spans="2:29">
      <c r="C97" s="31">
        <f t="shared" si="27"/>
        <v>95</v>
      </c>
      <c r="D97" s="31">
        <v>17</v>
      </c>
      <c r="E97" s="31">
        <f t="shared" si="28"/>
        <v>7.5996674027913125</v>
      </c>
      <c r="F97" s="31">
        <f t="shared" si="19"/>
        <v>27.358802650048727</v>
      </c>
      <c r="G97" s="31">
        <f t="shared" si="29"/>
        <v>775.70252219549945</v>
      </c>
      <c r="H97" s="31">
        <f t="shared" si="30"/>
        <v>7.5996674027913125</v>
      </c>
      <c r="I97" s="31">
        <f t="shared" si="31"/>
        <v>0</v>
      </c>
      <c r="J97" s="31">
        <f t="shared" si="32"/>
        <v>2</v>
      </c>
      <c r="K97" s="31">
        <f>IF(J97=1,'Given Data '!C$46,IF(J97=2,'Given Data '!C$47,IF(J97=3,'Given Data '!C$48)))</f>
        <v>585.34306414257276</v>
      </c>
      <c r="L97" s="31">
        <f>'Given Data '!C$17*'Given Data '!C$21*8.91</f>
        <v>92.968722</v>
      </c>
      <c r="M97" s="31">
        <v>0</v>
      </c>
      <c r="N97" s="31">
        <f>0.5*'Given Data '!C$19*'Given Data '!C$9*'Given Data '!C$20*Sheet1!E97^2</f>
        <v>27.152098212809491</v>
      </c>
      <c r="O97" s="31">
        <f t="shared" si="33"/>
        <v>0</v>
      </c>
      <c r="P97" s="31">
        <f t="shared" si="20"/>
        <v>120.12082021280949</v>
      </c>
      <c r="Q97" s="31">
        <f t="shared" si="21"/>
        <v>120.12082021280949</v>
      </c>
      <c r="R97" s="31">
        <f>Q97*'Given Data '!C$13</f>
        <v>30.510688334053611</v>
      </c>
      <c r="S97" s="31">
        <f>R97/(IF(J97=1,'Given Data '!I$6,IF(J97=2,'Given Data '!I$7,IF(J97=3,'Given Data '!I$8))))</f>
        <v>1.8304844013802413</v>
      </c>
      <c r="T97" s="31">
        <f t="shared" si="34"/>
        <v>0.91287828176784414</v>
      </c>
      <c r="U97" s="31">
        <f t="shared" si="35"/>
        <v>4762.3161675139982</v>
      </c>
      <c r="V97" s="31">
        <f t="shared" si="22"/>
        <v>2</v>
      </c>
      <c r="W97" s="31">
        <f t="shared" si="23"/>
        <v>5000</v>
      </c>
      <c r="X97" s="31">
        <f t="shared" si="24"/>
        <v>2.5357730049106779E-4</v>
      </c>
      <c r="Y97" s="31">
        <f>INDEX('Given Data '!F$15:S$37,MATCH(Sheet1!V97,'Given Data '!E$15:E$37,0),MATCH(Sheet1!W97,'Given Data '!F$38:S$38,0))</f>
        <v>810.95960400000001</v>
      </c>
      <c r="Z97" s="31">
        <f t="shared" si="25"/>
        <v>0.20564094718962533</v>
      </c>
      <c r="AA97" s="31">
        <f t="shared" si="36"/>
        <v>37.313369168048993</v>
      </c>
      <c r="AB97" s="31">
        <f t="shared" si="37"/>
        <v>3.4833445274383004</v>
      </c>
      <c r="AC97" s="31">
        <f t="shared" si="26"/>
        <v>93.178023207268453</v>
      </c>
    </row>
    <row r="98" spans="2:29">
      <c r="C98" s="31">
        <f t="shared" si="27"/>
        <v>96</v>
      </c>
      <c r="D98" s="31">
        <v>17</v>
      </c>
      <c r="E98" s="31">
        <f t="shared" si="28"/>
        <v>7.5996674027913125</v>
      </c>
      <c r="F98" s="31">
        <f t="shared" si="19"/>
        <v>27.358802650048727</v>
      </c>
      <c r="G98" s="31">
        <f t="shared" si="29"/>
        <v>783.30218959829074</v>
      </c>
      <c r="H98" s="31">
        <f t="shared" si="30"/>
        <v>7.5996674027913125</v>
      </c>
      <c r="I98" s="31">
        <f t="shared" si="31"/>
        <v>0</v>
      </c>
      <c r="J98" s="31">
        <f t="shared" si="32"/>
        <v>2</v>
      </c>
      <c r="K98" s="31">
        <f>IF(J98=1,'Given Data '!C$46,IF(J98=2,'Given Data '!C$47,IF(J98=3,'Given Data '!C$48)))</f>
        <v>585.34306414257276</v>
      </c>
      <c r="L98" s="31">
        <f>'Given Data '!C$17*'Given Data '!C$21*8.91</f>
        <v>92.968722</v>
      </c>
      <c r="M98" s="31">
        <v>0</v>
      </c>
      <c r="N98" s="31">
        <f>0.5*'Given Data '!C$19*'Given Data '!C$9*'Given Data '!C$20*Sheet1!E98^2</f>
        <v>27.152098212809491</v>
      </c>
      <c r="O98" s="31">
        <f t="shared" si="33"/>
        <v>0</v>
      </c>
      <c r="P98" s="31">
        <f t="shared" si="20"/>
        <v>120.12082021280949</v>
      </c>
      <c r="Q98" s="31">
        <f t="shared" si="21"/>
        <v>120.12082021280949</v>
      </c>
      <c r="R98" s="31">
        <f>Q98*'Given Data '!C$13</f>
        <v>30.510688334053611</v>
      </c>
      <c r="S98" s="31">
        <f>R98/(IF(J98=1,'Given Data '!I$6,IF(J98=2,'Given Data '!I$7,IF(J98=3,'Given Data '!I$8))))</f>
        <v>1.8304844013802413</v>
      </c>
      <c r="T98" s="31">
        <f t="shared" si="34"/>
        <v>0.91287828176784414</v>
      </c>
      <c r="U98" s="31">
        <f t="shared" si="35"/>
        <v>4762.3161675139982</v>
      </c>
      <c r="V98" s="31">
        <f t="shared" si="22"/>
        <v>2</v>
      </c>
      <c r="W98" s="31">
        <f t="shared" si="23"/>
        <v>5000</v>
      </c>
      <c r="X98" s="31">
        <f t="shared" si="24"/>
        <v>2.5357730049106779E-4</v>
      </c>
      <c r="Y98" s="31">
        <f>INDEX('Given Data '!F$15:S$37,MATCH(Sheet1!V98,'Given Data '!E$15:E$37,0),MATCH(Sheet1!W98,'Given Data '!F$38:S$38,0))</f>
        <v>810.95960400000001</v>
      </c>
      <c r="Z98" s="31">
        <f t="shared" si="25"/>
        <v>0.20564094718962533</v>
      </c>
      <c r="AA98" s="31">
        <f t="shared" si="36"/>
        <v>37.519010115238622</v>
      </c>
      <c r="AB98" s="31">
        <f t="shared" si="37"/>
        <v>3.4833445274383004</v>
      </c>
      <c r="AC98" s="31">
        <f t="shared" si="26"/>
        <v>94.090901489036284</v>
      </c>
    </row>
    <row r="99" spans="2:29">
      <c r="C99" s="31">
        <f t="shared" si="27"/>
        <v>97</v>
      </c>
      <c r="D99" s="31">
        <v>17</v>
      </c>
      <c r="E99" s="31">
        <f t="shared" si="28"/>
        <v>7.5996674027913125</v>
      </c>
      <c r="F99" s="31">
        <f t="shared" si="19"/>
        <v>27.358802650048727</v>
      </c>
      <c r="G99" s="31">
        <f t="shared" si="29"/>
        <v>790.90185700108202</v>
      </c>
      <c r="H99" s="31">
        <f t="shared" si="30"/>
        <v>7.5996674027913125</v>
      </c>
      <c r="I99" s="31">
        <f t="shared" si="31"/>
        <v>0</v>
      </c>
      <c r="J99" s="31">
        <f t="shared" si="32"/>
        <v>2</v>
      </c>
      <c r="K99" s="31">
        <f>IF(J99=1,'Given Data '!C$46,IF(J99=2,'Given Data '!C$47,IF(J99=3,'Given Data '!C$48)))</f>
        <v>585.34306414257276</v>
      </c>
      <c r="L99" s="31">
        <f>'Given Data '!C$17*'Given Data '!C$21*8.91</f>
        <v>92.968722</v>
      </c>
      <c r="M99" s="31">
        <v>0</v>
      </c>
      <c r="N99" s="31">
        <f>0.5*'Given Data '!C$19*'Given Data '!C$9*'Given Data '!C$20*Sheet1!E99^2</f>
        <v>27.152098212809491</v>
      </c>
      <c r="O99" s="31">
        <f t="shared" si="33"/>
        <v>0</v>
      </c>
      <c r="P99" s="31">
        <f t="shared" si="20"/>
        <v>120.12082021280949</v>
      </c>
      <c r="Q99" s="31">
        <f t="shared" si="21"/>
        <v>120.12082021280949</v>
      </c>
      <c r="R99" s="31">
        <f>Q99*'Given Data '!C$13</f>
        <v>30.510688334053611</v>
      </c>
      <c r="S99" s="31">
        <f>R99/(IF(J99=1,'Given Data '!I$6,IF(J99=2,'Given Data '!I$7,IF(J99=3,'Given Data '!I$8))))</f>
        <v>1.8304844013802413</v>
      </c>
      <c r="T99" s="31">
        <f t="shared" si="34"/>
        <v>0.91287828176784414</v>
      </c>
      <c r="U99" s="31">
        <f t="shared" si="35"/>
        <v>4762.3161675139982</v>
      </c>
      <c r="V99" s="31">
        <f t="shared" si="22"/>
        <v>2</v>
      </c>
      <c r="W99" s="31">
        <f t="shared" si="23"/>
        <v>5000</v>
      </c>
      <c r="X99" s="31">
        <f t="shared" si="24"/>
        <v>2.5357730049106779E-4</v>
      </c>
      <c r="Y99" s="31">
        <f>INDEX('Given Data '!F$15:S$37,MATCH(Sheet1!V99,'Given Data '!E$15:E$37,0),MATCH(Sheet1!W99,'Given Data '!F$38:S$38,0))</f>
        <v>810.95960400000001</v>
      </c>
      <c r="Z99" s="31">
        <f t="shared" si="25"/>
        <v>0.20564094718962533</v>
      </c>
      <c r="AA99" s="31">
        <f t="shared" si="36"/>
        <v>37.724651062428251</v>
      </c>
      <c r="AB99" s="31">
        <f t="shared" si="37"/>
        <v>3.4833445274383004</v>
      </c>
      <c r="AC99" s="31">
        <f t="shared" si="26"/>
        <v>95.00377977080413</v>
      </c>
    </row>
    <row r="100" spans="2:29">
      <c r="C100" s="31">
        <f t="shared" si="27"/>
        <v>98</v>
      </c>
      <c r="D100" s="31">
        <v>17</v>
      </c>
      <c r="E100" s="31">
        <f t="shared" si="28"/>
        <v>7.5996674027913125</v>
      </c>
      <c r="F100" s="31">
        <f t="shared" si="19"/>
        <v>27.358802650048727</v>
      </c>
      <c r="G100" s="31">
        <f t="shared" si="29"/>
        <v>798.5015244038733</v>
      </c>
      <c r="H100" s="31">
        <f t="shared" si="30"/>
        <v>7.5996674027913125</v>
      </c>
      <c r="I100" s="31">
        <f t="shared" si="31"/>
        <v>0</v>
      </c>
      <c r="J100" s="31">
        <f t="shared" si="32"/>
        <v>2</v>
      </c>
      <c r="K100" s="31">
        <f>IF(J100=1,'Given Data '!C$46,IF(J100=2,'Given Data '!C$47,IF(J100=3,'Given Data '!C$48)))</f>
        <v>585.34306414257276</v>
      </c>
      <c r="L100" s="31">
        <f>'Given Data '!C$17*'Given Data '!C$21*8.91</f>
        <v>92.968722</v>
      </c>
      <c r="M100" s="31">
        <v>0</v>
      </c>
      <c r="N100" s="31">
        <f>0.5*'Given Data '!C$19*'Given Data '!C$9*'Given Data '!C$20*Sheet1!E100^2</f>
        <v>27.152098212809491</v>
      </c>
      <c r="O100" s="31">
        <f t="shared" si="33"/>
        <v>0</v>
      </c>
      <c r="P100" s="31">
        <f t="shared" si="20"/>
        <v>120.12082021280949</v>
      </c>
      <c r="Q100" s="31">
        <f t="shared" si="21"/>
        <v>120.12082021280949</v>
      </c>
      <c r="R100" s="31">
        <f>Q100*'Given Data '!C$13</f>
        <v>30.510688334053611</v>
      </c>
      <c r="S100" s="31">
        <f>R100/(IF(J100=1,'Given Data '!I$6,IF(J100=2,'Given Data '!I$7,IF(J100=3,'Given Data '!I$8))))</f>
        <v>1.8304844013802413</v>
      </c>
      <c r="T100" s="31">
        <f t="shared" si="34"/>
        <v>0.91287828176784414</v>
      </c>
      <c r="U100" s="31">
        <f t="shared" si="35"/>
        <v>4762.3161675139982</v>
      </c>
      <c r="V100" s="31">
        <f t="shared" si="22"/>
        <v>2</v>
      </c>
      <c r="W100" s="31">
        <f t="shared" si="23"/>
        <v>5000</v>
      </c>
      <c r="X100" s="31">
        <f t="shared" si="24"/>
        <v>2.5357730049106779E-4</v>
      </c>
      <c r="Y100" s="31">
        <f>INDEX('Given Data '!F$15:S$37,MATCH(Sheet1!V100,'Given Data '!E$15:E$37,0),MATCH(Sheet1!W100,'Given Data '!F$38:S$38,0))</f>
        <v>810.95960400000001</v>
      </c>
      <c r="Z100" s="31">
        <f t="shared" si="25"/>
        <v>0.20564094718962533</v>
      </c>
      <c r="AA100" s="31">
        <f t="shared" si="36"/>
        <v>37.93029200961788</v>
      </c>
      <c r="AB100" s="31">
        <f t="shared" si="37"/>
        <v>3.4833445274383004</v>
      </c>
      <c r="AC100" s="31">
        <f t="shared" si="26"/>
        <v>95.916658052571975</v>
      </c>
    </row>
    <row r="101" spans="2:29">
      <c r="B101" s="31" t="s">
        <v>86</v>
      </c>
      <c r="C101" s="31">
        <f t="shared" si="27"/>
        <v>99</v>
      </c>
      <c r="D101" s="31">
        <v>17</v>
      </c>
      <c r="E101" s="31">
        <f t="shared" si="28"/>
        <v>7.5996674027913125</v>
      </c>
      <c r="F101" s="31">
        <f t="shared" si="19"/>
        <v>27.358802650048727</v>
      </c>
      <c r="G101" s="31">
        <f t="shared" si="29"/>
        <v>806.10119180666459</v>
      </c>
      <c r="H101" s="31">
        <f t="shared" si="30"/>
        <v>7.5996674027913125</v>
      </c>
      <c r="I101" s="31">
        <f t="shared" si="31"/>
        <v>0</v>
      </c>
      <c r="J101" s="31">
        <f t="shared" si="32"/>
        <v>2</v>
      </c>
      <c r="K101" s="31">
        <f>IF(J101=1,'Given Data '!C$46,IF(J101=2,'Given Data '!C$47,IF(J101=3,'Given Data '!C$48)))</f>
        <v>585.34306414257276</v>
      </c>
      <c r="L101" s="31">
        <f>'Given Data '!C$17*'Given Data '!C$21*8.91</f>
        <v>92.968722</v>
      </c>
      <c r="M101" s="31">
        <v>0</v>
      </c>
      <c r="N101" s="31">
        <f>0.5*'Given Data '!C$19*'Given Data '!C$9*'Given Data '!C$20*Sheet1!E101^2</f>
        <v>27.152098212809491</v>
      </c>
      <c r="O101" s="31">
        <f t="shared" si="33"/>
        <v>0</v>
      </c>
      <c r="P101" s="31">
        <f t="shared" si="20"/>
        <v>120.12082021280949</v>
      </c>
      <c r="Q101" s="31">
        <f t="shared" si="21"/>
        <v>120.12082021280949</v>
      </c>
      <c r="R101" s="31">
        <f>Q101*'Given Data '!C$13</f>
        <v>30.510688334053611</v>
      </c>
      <c r="S101" s="31">
        <f>R101/(IF(J101=1,'Given Data '!I$6,IF(J101=2,'Given Data '!I$7,IF(J101=3,'Given Data '!I$8))))</f>
        <v>1.8304844013802413</v>
      </c>
      <c r="T101" s="31">
        <f t="shared" si="34"/>
        <v>0.91287828176784414</v>
      </c>
      <c r="U101" s="31">
        <f t="shared" si="35"/>
        <v>4762.3161675139982</v>
      </c>
      <c r="V101" s="31">
        <f t="shared" si="22"/>
        <v>2</v>
      </c>
      <c r="W101" s="31">
        <f t="shared" si="23"/>
        <v>5000</v>
      </c>
      <c r="X101" s="31">
        <f t="shared" si="24"/>
        <v>2.5357730049106779E-4</v>
      </c>
      <c r="Y101" s="31">
        <f>INDEX('Given Data '!F$15:S$37,MATCH(Sheet1!V101,'Given Data '!E$15:E$37,0),MATCH(Sheet1!W101,'Given Data '!F$38:S$38,0))</f>
        <v>810.95960400000001</v>
      </c>
      <c r="Z101" s="31">
        <f t="shared" si="25"/>
        <v>0.20564094718962533</v>
      </c>
      <c r="AA101" s="31">
        <f t="shared" si="36"/>
        <v>38.135932956807508</v>
      </c>
      <c r="AB101" s="31">
        <f t="shared" si="37"/>
        <v>3.4833445274383004</v>
      </c>
      <c r="AC101" s="31">
        <f t="shared" si="26"/>
        <v>96.829536334339821</v>
      </c>
    </row>
    <row r="102" spans="2:29">
      <c r="C102" s="31">
        <f t="shared" si="27"/>
        <v>100</v>
      </c>
      <c r="D102" s="31">
        <v>18</v>
      </c>
      <c r="E102" s="31">
        <f t="shared" si="28"/>
        <v>8.0467066617790373</v>
      </c>
      <c r="F102" s="31">
        <f t="shared" si="19"/>
        <v>28.968143982404534</v>
      </c>
      <c r="G102" s="31">
        <f t="shared" si="29"/>
        <v>813.92437883894979</v>
      </c>
      <c r="H102" s="31">
        <f t="shared" si="30"/>
        <v>7.8231870322851744</v>
      </c>
      <c r="I102" s="31">
        <f t="shared" si="31"/>
        <v>0.4470392589877239</v>
      </c>
      <c r="J102" s="31">
        <f t="shared" si="32"/>
        <v>2</v>
      </c>
      <c r="K102" s="31">
        <f>IF(J102=1,'Given Data '!C$46,IF(J102=2,'Given Data '!C$47,IF(J102=3,'Given Data '!C$48)))</f>
        <v>585.34306414257276</v>
      </c>
      <c r="L102" s="31">
        <f>'Given Data '!C$17*'Given Data '!C$21*8.91</f>
        <v>92.968722</v>
      </c>
      <c r="M102" s="31">
        <v>0</v>
      </c>
      <c r="N102" s="31">
        <f>0.5*'Given Data '!C$19*'Given Data '!C$9*'Given Data '!C$20*Sheet1!E102^2</f>
        <v>30.440414605364278</v>
      </c>
      <c r="O102" s="31">
        <f t="shared" si="33"/>
        <v>261.67132964789948</v>
      </c>
      <c r="P102" s="31">
        <f t="shared" si="20"/>
        <v>385.08046625326375</v>
      </c>
      <c r="Q102" s="31">
        <f t="shared" si="21"/>
        <v>385.08046625326375</v>
      </c>
      <c r="R102" s="31">
        <f>Q102*'Given Data '!C$13</f>
        <v>97.810438428328993</v>
      </c>
      <c r="S102" s="31">
        <f>R102/(IF(J102=1,'Given Data '!I$6,IF(J102=2,'Given Data '!I$7,IF(J102=3,'Given Data '!I$8))))</f>
        <v>5.8681233237005657</v>
      </c>
      <c r="T102" s="31">
        <f t="shared" si="34"/>
        <v>3.0125565099788618</v>
      </c>
      <c r="U102" s="31">
        <f t="shared" si="35"/>
        <v>4902.384290087939</v>
      </c>
      <c r="V102" s="31">
        <f t="shared" si="22"/>
        <v>6</v>
      </c>
      <c r="W102" s="31">
        <f t="shared" si="23"/>
        <v>5000</v>
      </c>
      <c r="X102" s="31">
        <f t="shared" si="24"/>
        <v>8.3682125277190602E-4</v>
      </c>
      <c r="Y102" s="31">
        <f>INDEX('Given Data '!F$15:S$37,MATCH(Sheet1!V102,'Given Data '!E$15:E$37,0),MATCH(Sheet1!W102,'Given Data '!F$38:S$38,0))</f>
        <v>501.88401900000008</v>
      </c>
      <c r="Z102" s="31">
        <f t="shared" si="25"/>
        <v>0.41998721352577917</v>
      </c>
      <c r="AA102" s="31">
        <f t="shared" si="36"/>
        <v>38.555920170333287</v>
      </c>
      <c r="AB102" s="31">
        <f t="shared" si="37"/>
        <v>3.4833445274383004</v>
      </c>
      <c r="AC102" s="31">
        <f t="shared" si="26"/>
        <v>313.42637929820091</v>
      </c>
    </row>
    <row r="103" spans="2:29">
      <c r="C103" s="31">
        <f t="shared" si="27"/>
        <v>101</v>
      </c>
      <c r="D103" s="31">
        <v>20</v>
      </c>
      <c r="E103" s="31">
        <f t="shared" si="28"/>
        <v>8.9407851797544851</v>
      </c>
      <c r="F103" s="31">
        <f t="shared" si="19"/>
        <v>32.186826647116149</v>
      </c>
      <c r="G103" s="31">
        <f t="shared" si="29"/>
        <v>822.41812475971653</v>
      </c>
      <c r="H103" s="31">
        <f t="shared" si="30"/>
        <v>8.4937459207667612</v>
      </c>
      <c r="I103" s="31">
        <f t="shared" si="31"/>
        <v>0.8940785179754478</v>
      </c>
      <c r="J103" s="31">
        <f t="shared" si="32"/>
        <v>2</v>
      </c>
      <c r="K103" s="31">
        <f>IF(J103=1,'Given Data '!C$46,IF(J103=2,'Given Data '!C$47,IF(J103=3,'Given Data '!C$48)))</f>
        <v>585.34306414257276</v>
      </c>
      <c r="L103" s="31">
        <f>'Given Data '!C$17*'Given Data '!C$21*8.91</f>
        <v>92.968722</v>
      </c>
      <c r="M103" s="31">
        <v>0</v>
      </c>
      <c r="N103" s="31">
        <f>0.5*'Given Data '!C$19*'Given Data '!C$9*'Given Data '!C$20*Sheet1!E103^2</f>
        <v>37.580758772054658</v>
      </c>
      <c r="O103" s="31">
        <f t="shared" si="33"/>
        <v>523.34265929579897</v>
      </c>
      <c r="P103" s="31">
        <f t="shared" si="20"/>
        <v>653.89214006785369</v>
      </c>
      <c r="Q103" s="31">
        <f t="shared" si="21"/>
        <v>653.89214006785369</v>
      </c>
      <c r="R103" s="31">
        <f>Q103*'Given Data '!C$13</f>
        <v>166.08860357723484</v>
      </c>
      <c r="S103" s="31">
        <f>R103/(IF(J103=1,'Given Data '!I$6,IF(J103=2,'Given Data '!I$7,IF(J103=3,'Given Data '!I$8))))</f>
        <v>9.9644621178811299</v>
      </c>
      <c r="T103" s="31">
        <f t="shared" si="34"/>
        <v>5.5539936973227793</v>
      </c>
      <c r="U103" s="31">
        <f t="shared" si="35"/>
        <v>5322.5886578097616</v>
      </c>
      <c r="V103" s="31">
        <f t="shared" si="22"/>
        <v>10</v>
      </c>
      <c r="W103" s="31">
        <f t="shared" si="23"/>
        <v>5500</v>
      </c>
      <c r="X103" s="31">
        <f t="shared" si="24"/>
        <v>1.5427760270341052E-3</v>
      </c>
      <c r="Y103" s="31">
        <f>INDEX('Given Data '!F$15:S$37,MATCH(Sheet1!V103,'Given Data '!E$15:E$37,0),MATCH(Sheet1!W103,'Given Data '!F$38:S$38,0))</f>
        <v>359.74288350000018</v>
      </c>
      <c r="Z103" s="31">
        <f t="shared" si="25"/>
        <v>0.55500269655992329</v>
      </c>
      <c r="AA103" s="31">
        <f t="shared" si="36"/>
        <v>39.110922866893212</v>
      </c>
      <c r="AB103" s="31">
        <f t="shared" si="37"/>
        <v>3.4833445274383004</v>
      </c>
      <c r="AC103" s="31">
        <f t="shared" si="26"/>
        <v>537.77274762972206</v>
      </c>
    </row>
    <row r="104" spans="2:29">
      <c r="C104" s="31">
        <f t="shared" si="27"/>
        <v>102</v>
      </c>
      <c r="D104" s="31">
        <v>20.2</v>
      </c>
      <c r="E104" s="31">
        <f t="shared" si="28"/>
        <v>9.0301930315520291</v>
      </c>
      <c r="F104" s="31">
        <f t="shared" si="19"/>
        <v>32.508694913587306</v>
      </c>
      <c r="G104" s="31">
        <f t="shared" si="29"/>
        <v>831.40361386536983</v>
      </c>
      <c r="H104" s="31">
        <f t="shared" si="30"/>
        <v>8.985489105653258</v>
      </c>
      <c r="I104" s="31">
        <f t="shared" si="31"/>
        <v>8.9407851797545845E-2</v>
      </c>
      <c r="J104" s="31">
        <f t="shared" si="32"/>
        <v>3</v>
      </c>
      <c r="K104" s="31">
        <f>IF(J104=1,'Given Data '!C$46,IF(J104=2,'Given Data '!C$47,IF(J104=3,'Given Data '!C$48)))</f>
        <v>581.23604096253996</v>
      </c>
      <c r="L104" s="31">
        <f>'Given Data '!C$17*'Given Data '!C$21*8.91</f>
        <v>92.968722</v>
      </c>
      <c r="M104" s="31">
        <v>0</v>
      </c>
      <c r="N104" s="31">
        <f>0.5*'Given Data '!C$19*'Given Data '!C$9*'Given Data '!C$20*Sheet1!E104^2</f>
        <v>38.336132023372954</v>
      </c>
      <c r="O104" s="31">
        <f t="shared" si="33"/>
        <v>51.967065809771057</v>
      </c>
      <c r="P104" s="31">
        <f t="shared" si="20"/>
        <v>183.27191983314401</v>
      </c>
      <c r="Q104" s="31">
        <f t="shared" si="21"/>
        <v>183.27191983314401</v>
      </c>
      <c r="R104" s="31">
        <f>Q104*'Given Data '!C$13</f>
        <v>46.55106763761858</v>
      </c>
      <c r="S104" s="31">
        <f>R104/(IF(J104=1,'Given Data '!I$6,IF(J104=2,'Given Data '!I$7,IF(J104=3,'Given Data '!I$8))))</f>
        <v>3.6576994108185752</v>
      </c>
      <c r="T104" s="31">
        <f t="shared" si="34"/>
        <v>1.646787839032873</v>
      </c>
      <c r="U104" s="31">
        <f t="shared" si="35"/>
        <v>4299.3323731932378</v>
      </c>
      <c r="V104" s="31">
        <f t="shared" si="22"/>
        <v>4</v>
      </c>
      <c r="W104" s="31">
        <f t="shared" si="23"/>
        <v>4500</v>
      </c>
      <c r="X104" s="31">
        <f t="shared" si="24"/>
        <v>4.5744106639802027E-4</v>
      </c>
      <c r="Y104" s="31">
        <f>INDEX('Given Data '!F$15:S$37,MATCH(Sheet1!V104,'Given Data '!E$15:E$37,0),MATCH(Sheet1!W104,'Given Data '!F$38:S$38,0))</f>
        <v>679.80910725000024</v>
      </c>
      <c r="Z104" s="31">
        <f t="shared" si="25"/>
        <v>0.31097260296752627</v>
      </c>
      <c r="AA104" s="31">
        <f t="shared" si="36"/>
        <v>39.421895469860736</v>
      </c>
      <c r="AB104" s="31">
        <f t="shared" si="37"/>
        <v>3.4833445274383004</v>
      </c>
      <c r="AC104" s="31">
        <f t="shared" si="26"/>
        <v>152.37293646932028</v>
      </c>
    </row>
    <row r="105" spans="2:29">
      <c r="C105" s="31">
        <f t="shared" si="27"/>
        <v>103</v>
      </c>
      <c r="D105" s="31">
        <v>21.5</v>
      </c>
      <c r="E105" s="31">
        <f t="shared" si="28"/>
        <v>9.6113440682360718</v>
      </c>
      <c r="F105" s="31">
        <f t="shared" si="19"/>
        <v>34.600838645649858</v>
      </c>
      <c r="G105" s="31">
        <f t="shared" si="29"/>
        <v>840.7243824152639</v>
      </c>
      <c r="H105" s="31">
        <f t="shared" si="30"/>
        <v>9.3207685498940513</v>
      </c>
      <c r="I105" s="31">
        <f t="shared" si="31"/>
        <v>0.58115103668404444</v>
      </c>
      <c r="J105" s="31">
        <f t="shared" si="32"/>
        <v>3</v>
      </c>
      <c r="K105" s="31">
        <f>IF(J105=1,'Given Data '!C$46,IF(J105=2,'Given Data '!C$47,IF(J105=3,'Given Data '!C$48)))</f>
        <v>581.23604096253996</v>
      </c>
      <c r="L105" s="31">
        <f>'Given Data '!C$17*'Given Data '!C$21*8.91</f>
        <v>92.968722</v>
      </c>
      <c r="M105" s="31">
        <v>0</v>
      </c>
      <c r="N105" s="31">
        <f>0.5*'Given Data '!C$19*'Given Data '!C$9*'Given Data '!C$20*Sheet1!E105^2</f>
        <v>43.429264355955674</v>
      </c>
      <c r="O105" s="31">
        <f t="shared" si="33"/>
        <v>337.78592776350979</v>
      </c>
      <c r="P105" s="31">
        <f t="shared" si="20"/>
        <v>474.1839141194655</v>
      </c>
      <c r="Q105" s="31">
        <f t="shared" si="21"/>
        <v>474.1839141194655</v>
      </c>
      <c r="R105" s="31">
        <f>Q105*'Given Data '!C$13</f>
        <v>120.44271418634423</v>
      </c>
      <c r="S105" s="31">
        <f>R105/(IF(J105=1,'Given Data '!I$6,IF(J105=2,'Given Data '!I$7,IF(J105=3,'Given Data '!I$8))))</f>
        <v>9.463655015309941</v>
      </c>
      <c r="T105" s="31">
        <f t="shared" si="34"/>
        <v>4.4197585135903754</v>
      </c>
      <c r="U105" s="31">
        <f t="shared" si="35"/>
        <v>4459.7552229392531</v>
      </c>
      <c r="V105" s="31">
        <f t="shared" si="22"/>
        <v>9</v>
      </c>
      <c r="W105" s="31">
        <f t="shared" si="23"/>
        <v>4500</v>
      </c>
      <c r="X105" s="31">
        <f t="shared" si="24"/>
        <v>1.2277106982195487E-3</v>
      </c>
      <c r="Y105" s="31">
        <f>INDEX('Given Data '!F$15:S$37,MATCH(Sheet1!V105,'Given Data '!E$15:E$37,0),MATCH(Sheet1!W105,'Given Data '!F$38:S$38,0))</f>
        <v>491.51302200000009</v>
      </c>
      <c r="Z105" s="31">
        <f t="shared" si="25"/>
        <v>0.60343579542362047</v>
      </c>
      <c r="AA105" s="31">
        <f t="shared" si="36"/>
        <v>40.025331265284358</v>
      </c>
      <c r="AB105" s="31">
        <f t="shared" si="37"/>
        <v>3.4833445274383004</v>
      </c>
      <c r="AC105" s="31">
        <f t="shared" si="26"/>
        <v>398.65797834934017</v>
      </c>
    </row>
    <row r="106" spans="2:29">
      <c r="C106" s="31">
        <f t="shared" si="27"/>
        <v>104</v>
      </c>
      <c r="D106" s="31">
        <v>22.8</v>
      </c>
      <c r="E106" s="31">
        <f t="shared" si="28"/>
        <v>10.192495104920114</v>
      </c>
      <c r="F106" s="31">
        <f t="shared" si="19"/>
        <v>36.692982377712411</v>
      </c>
      <c r="G106" s="31">
        <f t="shared" si="29"/>
        <v>850.62630200184196</v>
      </c>
      <c r="H106" s="31">
        <f t="shared" si="30"/>
        <v>9.9019195865780922</v>
      </c>
      <c r="I106" s="31">
        <f t="shared" si="31"/>
        <v>0.58115103668404089</v>
      </c>
      <c r="J106" s="31">
        <f t="shared" si="32"/>
        <v>3</v>
      </c>
      <c r="K106" s="31">
        <f>IF(J106=1,'Given Data '!C$46,IF(J106=2,'Given Data '!C$47,IF(J106=3,'Given Data '!C$48)))</f>
        <v>581.23604096253996</v>
      </c>
      <c r="L106" s="31">
        <f>'Given Data '!C$17*'Given Data '!C$21*8.91</f>
        <v>92.968722</v>
      </c>
      <c r="M106" s="31">
        <v>0</v>
      </c>
      <c r="N106" s="31">
        <f>0.5*'Given Data '!C$19*'Given Data '!C$9*'Given Data '!C$20*Sheet1!E106^2</f>
        <v>48.839954100162252</v>
      </c>
      <c r="O106" s="31">
        <f t="shared" si="33"/>
        <v>337.78592776350774</v>
      </c>
      <c r="P106" s="31">
        <f t="shared" si="20"/>
        <v>479.59460386366999</v>
      </c>
      <c r="Q106" s="31">
        <f t="shared" si="21"/>
        <v>479.59460386366999</v>
      </c>
      <c r="R106" s="31">
        <f>Q106*'Given Data '!C$13</f>
        <v>121.81702938137218</v>
      </c>
      <c r="S106" s="31">
        <f>R106/(IF(J106=1,'Given Data '!I$6,IF(J106=2,'Given Data '!I$7,IF(J106=3,'Given Data '!I$8))))</f>
        <v>9.5716403341057337</v>
      </c>
      <c r="T106" s="31">
        <f t="shared" si="34"/>
        <v>4.748907201614835</v>
      </c>
      <c r="U106" s="31">
        <f t="shared" si="35"/>
        <v>4737.8214958323479</v>
      </c>
      <c r="V106" s="31">
        <f t="shared" si="22"/>
        <v>10</v>
      </c>
      <c r="W106" s="31">
        <f t="shared" si="23"/>
        <v>4500</v>
      </c>
      <c r="X106" s="31">
        <f t="shared" si="24"/>
        <v>1.3191408893374543E-3</v>
      </c>
      <c r="Y106" s="31">
        <f>INDEX('Given Data '!F$15:S$37,MATCH(Sheet1!V106,'Given Data '!E$15:E$37,0),MATCH(Sheet1!W106,'Given Data '!F$38:S$38,0))</f>
        <v>470.31525450000004</v>
      </c>
      <c r="Z106" s="31">
        <f t="shared" si="25"/>
        <v>0.62041208309010121</v>
      </c>
      <c r="AA106" s="31">
        <f t="shared" si="36"/>
        <v>40.645743348374459</v>
      </c>
      <c r="AB106" s="31">
        <f t="shared" si="37"/>
        <v>3.4833445274383004</v>
      </c>
      <c r="AC106" s="31">
        <f t="shared" si="26"/>
        <v>407.9557843445919</v>
      </c>
    </row>
    <row r="107" spans="2:29">
      <c r="C107" s="31">
        <f t="shared" si="27"/>
        <v>105</v>
      </c>
      <c r="D107" s="31">
        <v>23.9</v>
      </c>
      <c r="E107" s="31">
        <f t="shared" si="28"/>
        <v>10.68423828980661</v>
      </c>
      <c r="F107" s="31">
        <f t="shared" si="19"/>
        <v>38.463257843303793</v>
      </c>
      <c r="G107" s="31">
        <f t="shared" si="29"/>
        <v>861.0646686992053</v>
      </c>
      <c r="H107" s="31">
        <f t="shared" si="30"/>
        <v>10.438366697363362</v>
      </c>
      <c r="I107" s="31">
        <f t="shared" si="31"/>
        <v>0.49174318488649504</v>
      </c>
      <c r="J107" s="31">
        <f t="shared" si="32"/>
        <v>3</v>
      </c>
      <c r="K107" s="31">
        <f>IF(J107=1,'Given Data '!C$46,IF(J107=2,'Given Data '!C$47,IF(J107=3,'Given Data '!C$48)))</f>
        <v>581.23604096253996</v>
      </c>
      <c r="L107" s="31">
        <f>'Given Data '!C$17*'Given Data '!C$21*8.91</f>
        <v>92.968722</v>
      </c>
      <c r="M107" s="31">
        <v>0</v>
      </c>
      <c r="N107" s="31">
        <f>0.5*'Given Data '!C$19*'Given Data '!C$9*'Given Data '!C$20*Sheet1!E107^2</f>
        <v>53.66626304546336</v>
      </c>
      <c r="O107" s="31">
        <f t="shared" si="33"/>
        <v>285.8188619537367</v>
      </c>
      <c r="P107" s="31">
        <f t="shared" si="20"/>
        <v>432.4538469992001</v>
      </c>
      <c r="Q107" s="31">
        <f t="shared" si="21"/>
        <v>432.4538469992001</v>
      </c>
      <c r="R107" s="31">
        <f>Q107*'Given Data '!C$13</f>
        <v>109.84327713779683</v>
      </c>
      <c r="S107" s="31">
        <f>R107/(IF(J107=1,'Given Data '!I$6,IF(J107=2,'Given Data '!I$7,IF(J107=3,'Given Data '!I$8))))</f>
        <v>8.6308157999070669</v>
      </c>
      <c r="T107" s="31">
        <f t="shared" si="34"/>
        <v>4.5141118346631206</v>
      </c>
      <c r="U107" s="31">
        <f t="shared" si="35"/>
        <v>4994.4980554259737</v>
      </c>
      <c r="V107" s="31">
        <f t="shared" si="22"/>
        <v>9</v>
      </c>
      <c r="W107" s="31">
        <f t="shared" si="23"/>
        <v>5000</v>
      </c>
      <c r="X107" s="31">
        <f t="shared" si="24"/>
        <v>1.253919954073089E-3</v>
      </c>
      <c r="Y107" s="31">
        <f>INDEX('Given Data '!F$15:S$37,MATCH(Sheet1!V107,'Given Data '!E$15:E$37,0),MATCH(Sheet1!W107,'Given Data '!F$38:S$38,0))</f>
        <v>394.87040775000008</v>
      </c>
      <c r="Z107" s="31">
        <f t="shared" si="25"/>
        <v>0.49513588355070204</v>
      </c>
      <c r="AA107" s="31">
        <f t="shared" si="36"/>
        <v>41.140879231925162</v>
      </c>
      <c r="AB107" s="31">
        <f t="shared" si="37"/>
        <v>3.4833445274383004</v>
      </c>
      <c r="AC107" s="31">
        <f t="shared" si="26"/>
        <v>372.37072849406303</v>
      </c>
    </row>
    <row r="108" spans="2:29">
      <c r="C108" s="31">
        <f t="shared" si="27"/>
        <v>106</v>
      </c>
      <c r="D108" s="31">
        <v>25</v>
      </c>
      <c r="E108" s="31">
        <f t="shared" si="28"/>
        <v>11.175981474693106</v>
      </c>
      <c r="F108" s="31">
        <f t="shared" si="19"/>
        <v>40.233533308895183</v>
      </c>
      <c r="G108" s="31">
        <f t="shared" si="29"/>
        <v>871.99477858145519</v>
      </c>
      <c r="H108" s="31">
        <f t="shared" si="30"/>
        <v>10.930109882249859</v>
      </c>
      <c r="I108" s="31">
        <f t="shared" si="31"/>
        <v>0.4917431848864986</v>
      </c>
      <c r="J108" s="31">
        <f t="shared" si="32"/>
        <v>3</v>
      </c>
      <c r="K108" s="31">
        <f>IF(J108=1,'Given Data '!C$46,IF(J108=2,'Given Data '!C$47,IF(J108=3,'Given Data '!C$48)))</f>
        <v>581.23604096253996</v>
      </c>
      <c r="L108" s="31">
        <f>'Given Data '!C$17*'Given Data '!C$21*8.91</f>
        <v>92.968722</v>
      </c>
      <c r="M108" s="31">
        <v>0</v>
      </c>
      <c r="N108" s="31">
        <f>0.5*'Given Data '!C$19*'Given Data '!C$9*'Given Data '!C$20*Sheet1!E108^2</f>
        <v>58.719935581335413</v>
      </c>
      <c r="O108" s="31">
        <f t="shared" si="33"/>
        <v>285.81886195373875</v>
      </c>
      <c r="P108" s="31">
        <f t="shared" si="20"/>
        <v>437.50751953507415</v>
      </c>
      <c r="Q108" s="31">
        <f t="shared" si="21"/>
        <v>437.50751953507415</v>
      </c>
      <c r="R108" s="31">
        <f>Q108*'Given Data '!C$13</f>
        <v>111.12690996190884</v>
      </c>
      <c r="S108" s="31">
        <f>R108/(IF(J108=1,'Given Data '!I$6,IF(J108=2,'Given Data '!I$7,IF(J108=3,'Given Data '!I$8))))</f>
        <v>8.731675850228827</v>
      </c>
      <c r="T108" s="31">
        <f t="shared" si="34"/>
        <v>4.7820052628289371</v>
      </c>
      <c r="U108" s="31">
        <f t="shared" si="35"/>
        <v>5229.7849017201324</v>
      </c>
      <c r="V108" s="31">
        <f t="shared" si="22"/>
        <v>9</v>
      </c>
      <c r="W108" s="31">
        <f t="shared" si="23"/>
        <v>5000</v>
      </c>
      <c r="X108" s="31">
        <f t="shared" si="24"/>
        <v>1.3283347952302604E-3</v>
      </c>
      <c r="Y108" s="31">
        <f>INDEX('Given Data '!F$15:S$37,MATCH(Sheet1!V108,'Given Data '!E$15:E$37,0),MATCH(Sheet1!W108,'Given Data '!F$38:S$38,0))</f>
        <v>394.87040775000008</v>
      </c>
      <c r="Z108" s="31">
        <f t="shared" si="25"/>
        <v>0.5245201022210858</v>
      </c>
      <c r="AA108" s="31">
        <f t="shared" si="36"/>
        <v>41.665399334146251</v>
      </c>
      <c r="AB108" s="31">
        <f t="shared" si="37"/>
        <v>3.4833445274383004</v>
      </c>
      <c r="AC108" s="31">
        <f t="shared" si="26"/>
        <v>381.50427262470868</v>
      </c>
    </row>
    <row r="109" spans="2:29">
      <c r="C109" s="31">
        <f t="shared" si="27"/>
        <v>107</v>
      </c>
      <c r="D109" s="31">
        <v>27</v>
      </c>
      <c r="E109" s="31">
        <f t="shared" si="28"/>
        <v>12.070059992668556</v>
      </c>
      <c r="F109" s="31">
        <f t="shared" si="19"/>
        <v>43.452215973606805</v>
      </c>
      <c r="G109" s="31">
        <f t="shared" si="29"/>
        <v>883.61779931513604</v>
      </c>
      <c r="H109" s="31">
        <f t="shared" si="30"/>
        <v>11.623020733680832</v>
      </c>
      <c r="I109" s="31">
        <f t="shared" si="31"/>
        <v>0.89407851797545135</v>
      </c>
      <c r="J109" s="31">
        <f t="shared" si="32"/>
        <v>3</v>
      </c>
      <c r="K109" s="31">
        <f>IF(J109=1,'Given Data '!C$46,IF(J109=2,'Given Data '!C$47,IF(J109=3,'Given Data '!C$48)))</f>
        <v>581.23604096253996</v>
      </c>
      <c r="L109" s="31">
        <f>'Given Data '!C$17*'Given Data '!C$21*8.91</f>
        <v>92.968722</v>
      </c>
      <c r="M109" s="31">
        <v>0</v>
      </c>
      <c r="N109" s="31">
        <f>0.5*'Given Data '!C$19*'Given Data '!C$9*'Given Data '!C$20*Sheet1!E109^2</f>
        <v>68.490932862069641</v>
      </c>
      <c r="O109" s="31">
        <f t="shared" si="33"/>
        <v>519.67065809770645</v>
      </c>
      <c r="P109" s="31">
        <f t="shared" si="20"/>
        <v>681.13031295977612</v>
      </c>
      <c r="Q109" s="31">
        <f t="shared" si="21"/>
        <v>681.13031295977612</v>
      </c>
      <c r="R109" s="31">
        <f>Q109*'Given Data '!C$13</f>
        <v>173.00709949178312</v>
      </c>
      <c r="S109" s="31">
        <f>R109/(IF(J109=1,'Given Data '!I$6,IF(J109=2,'Given Data '!I$7,IF(J109=3,'Given Data '!I$8))))</f>
        <v>13.593844308892814</v>
      </c>
      <c r="T109" s="31">
        <f t="shared" si="34"/>
        <v>7.9167917498699918</v>
      </c>
      <c r="U109" s="31">
        <f t="shared" si="35"/>
        <v>5561.3254578618989</v>
      </c>
      <c r="V109" s="31">
        <f t="shared" si="22"/>
        <v>14</v>
      </c>
      <c r="W109" s="31">
        <f t="shared" si="23"/>
        <v>5500</v>
      </c>
      <c r="X109" s="31">
        <f t="shared" si="24"/>
        <v>2.1991088194083311E-3</v>
      </c>
      <c r="Y109" s="31">
        <f>INDEX('Given Data '!F$15:S$37,MATCH(Sheet1!V109,'Given Data '!E$15:E$37,0),MATCH(Sheet1!W109,'Given Data '!F$38:S$38,0))</f>
        <v>297.224203375</v>
      </c>
      <c r="Z109" s="31">
        <f t="shared" si="25"/>
        <v>0.65362836698357796</v>
      </c>
      <c r="AA109" s="31">
        <f t="shared" si="36"/>
        <v>42.319027701129826</v>
      </c>
      <c r="AB109" s="31">
        <f t="shared" si="37"/>
        <v>3.4833445274383004</v>
      </c>
      <c r="AC109" s="31">
        <f t="shared" si="26"/>
        <v>601.85886818434733</v>
      </c>
    </row>
    <row r="110" spans="2:29">
      <c r="C110" s="31">
        <f t="shared" si="27"/>
        <v>108</v>
      </c>
      <c r="D110" s="31">
        <v>29</v>
      </c>
      <c r="E110" s="31">
        <f t="shared" si="28"/>
        <v>12.964138510644004</v>
      </c>
      <c r="F110" s="31">
        <f t="shared" si="19"/>
        <v>46.670898638318413</v>
      </c>
      <c r="G110" s="31">
        <f t="shared" si="29"/>
        <v>896.13489856679234</v>
      </c>
      <c r="H110" s="31">
        <f t="shared" si="30"/>
        <v>12.51709925165628</v>
      </c>
      <c r="I110" s="31">
        <f t="shared" si="31"/>
        <v>0.8940785179754478</v>
      </c>
      <c r="J110" s="31">
        <f t="shared" si="32"/>
        <v>3</v>
      </c>
      <c r="K110" s="31">
        <f>IF(J110=1,'Given Data '!C$46,IF(J110=2,'Given Data '!C$47,IF(J110=3,'Given Data '!C$48)))</f>
        <v>581.23604096253996</v>
      </c>
      <c r="L110" s="31">
        <f>'Given Data '!C$17*'Given Data '!C$21*8.91</f>
        <v>92.968722</v>
      </c>
      <c r="M110" s="31">
        <v>0</v>
      </c>
      <c r="N110" s="31">
        <f>0.5*'Given Data '!C$19*'Given Data '!C$9*'Given Data '!C$20*Sheet1!E110^2</f>
        <v>79.013545318244937</v>
      </c>
      <c r="O110" s="31">
        <f t="shared" si="33"/>
        <v>519.6706580977044</v>
      </c>
      <c r="P110" s="31">
        <f t="shared" si="20"/>
        <v>691.65292541594931</v>
      </c>
      <c r="Q110" s="31">
        <f t="shared" si="21"/>
        <v>691.65292541594931</v>
      </c>
      <c r="R110" s="31">
        <f>Q110*'Given Data '!C$13</f>
        <v>175.67984305565113</v>
      </c>
      <c r="S110" s="31">
        <f>R110/(IF(J110=1,'Given Data '!I$6,IF(J110=2,'Given Data '!I$7,IF(J110=3,'Given Data '!I$8))))</f>
        <v>13.803852221813997</v>
      </c>
      <c r="T110" s="31">
        <f t="shared" si="34"/>
        <v>8.6574883151298572</v>
      </c>
      <c r="U110" s="31">
        <f t="shared" si="35"/>
        <v>5989.1197238512768</v>
      </c>
      <c r="V110" s="31">
        <f t="shared" si="22"/>
        <v>14</v>
      </c>
      <c r="W110" s="31">
        <f t="shared" si="23"/>
        <v>6000</v>
      </c>
      <c r="X110" s="31">
        <f t="shared" si="24"/>
        <v>2.404857865313849E-3</v>
      </c>
      <c r="Y110" s="31">
        <f>INDEX('Given Data '!F$15:S$37,MATCH(Sheet1!V110,'Given Data '!E$15:E$37,0),MATCH(Sheet1!W110,'Given Data '!F$38:S$38,0))</f>
        <v>298.88214449999998</v>
      </c>
      <c r="Z110" s="31">
        <f t="shared" si="25"/>
        <v>0.71876907600269535</v>
      </c>
      <c r="AA110" s="31">
        <f t="shared" si="36"/>
        <v>43.03779677713252</v>
      </c>
      <c r="AB110" s="31">
        <f t="shared" si="37"/>
        <v>3.4833445274383004</v>
      </c>
      <c r="AC110" s="31">
        <f t="shared" si="26"/>
        <v>619.8143241610469</v>
      </c>
    </row>
    <row r="111" spans="2:29">
      <c r="B111" s="31" t="s">
        <v>87</v>
      </c>
      <c r="C111" s="31">
        <f t="shared" si="27"/>
        <v>109</v>
      </c>
      <c r="D111" s="31">
        <v>28</v>
      </c>
      <c r="E111" s="31">
        <f t="shared" si="28"/>
        <v>12.51709925165628</v>
      </c>
      <c r="F111" s="31">
        <f t="shared" si="19"/>
        <v>45.061557305962609</v>
      </c>
      <c r="G111" s="31">
        <f t="shared" si="29"/>
        <v>908.87551744794246</v>
      </c>
      <c r="H111" s="31">
        <f t="shared" si="30"/>
        <v>12.740618881150141</v>
      </c>
      <c r="I111" s="31">
        <f t="shared" si="31"/>
        <v>-0.44703925898772567</v>
      </c>
      <c r="J111" s="31">
        <f t="shared" si="32"/>
        <v>3</v>
      </c>
      <c r="K111" s="31">
        <f>IF(J111=1,'Given Data '!C$46,IF(J111=2,'Given Data '!C$47,IF(J111=3,'Given Data '!C$48)))</f>
        <v>581.23604096253996</v>
      </c>
      <c r="L111" s="31">
        <f>'Given Data '!C$17*'Given Data '!C$21*8.91</f>
        <v>92.968722</v>
      </c>
      <c r="M111" s="31">
        <f>'Given Data '!C$17*9.81*0.1333</f>
        <v>682.22608083000011</v>
      </c>
      <c r="N111" s="31">
        <f>0.5*'Given Data '!C$19*'Given Data '!C$9*'Given Data '!C$20*Sheet1!E111^2</f>
        <v>73.658287193227139</v>
      </c>
      <c r="O111" s="31">
        <f t="shared" si="33"/>
        <v>-259.83532904885323</v>
      </c>
      <c r="P111" s="31">
        <f t="shared" si="20"/>
        <v>589.01776097437391</v>
      </c>
      <c r="Q111" s="31">
        <f t="shared" si="21"/>
        <v>589.01776097437391</v>
      </c>
      <c r="R111" s="31">
        <f>Q111*'Given Data '!C$13</f>
        <v>149.61051128749097</v>
      </c>
      <c r="S111" s="31">
        <f>R111/(IF(J111=1,'Given Data '!I$6,IF(J111=2,'Given Data '!I$7,IF(J111=3,'Given Data '!I$8))))</f>
        <v>11.755482887062657</v>
      </c>
      <c r="T111" s="31">
        <f t="shared" si="34"/>
        <v>7.5044508068028888</v>
      </c>
      <c r="U111" s="31">
        <f t="shared" si="35"/>
        <v>6096.0682903486195</v>
      </c>
      <c r="V111" s="31">
        <f t="shared" si="22"/>
        <v>12</v>
      </c>
      <c r="W111" s="31">
        <f t="shared" si="23"/>
        <v>6000</v>
      </c>
      <c r="X111" s="31">
        <f t="shared" si="24"/>
        <v>2.0845696685563579E-3</v>
      </c>
      <c r="Y111" s="31">
        <f>INDEX('Given Data '!F$15:S$37,MATCH(Sheet1!V111,'Given Data '!E$15:E$37,0),MATCH(Sheet1!W111,'Given Data '!F$38:S$38,0))</f>
        <v>319.10737950000021</v>
      </c>
      <c r="Z111" s="31">
        <f t="shared" si="25"/>
        <v>0.66520156431820332</v>
      </c>
      <c r="AA111" s="31">
        <f t="shared" si="36"/>
        <v>43.702998341450723</v>
      </c>
      <c r="AB111" s="31">
        <f t="shared" si="37"/>
        <v>3.4833445274383004</v>
      </c>
      <c r="AC111" s="31">
        <f t="shared" si="26"/>
        <v>535.34382229161258</v>
      </c>
    </row>
    <row r="112" spans="2:29">
      <c r="B112" s="31" t="s">
        <v>87</v>
      </c>
      <c r="C112" s="31">
        <f t="shared" si="27"/>
        <v>110</v>
      </c>
      <c r="D112" s="31">
        <v>27</v>
      </c>
      <c r="E112" s="31">
        <f t="shared" si="28"/>
        <v>12.070059992668556</v>
      </c>
      <c r="F112" s="31">
        <f t="shared" si="19"/>
        <v>43.452215973606805</v>
      </c>
      <c r="G112" s="31">
        <f t="shared" si="29"/>
        <v>921.16909707010484</v>
      </c>
      <c r="H112" s="31">
        <f t="shared" si="30"/>
        <v>12.293579622162419</v>
      </c>
      <c r="I112" s="31">
        <f t="shared" si="31"/>
        <v>-0.44703925898772212</v>
      </c>
      <c r="J112" s="31">
        <f t="shared" si="32"/>
        <v>3</v>
      </c>
      <c r="K112" s="31">
        <f>IF(J112=1,'Given Data '!C$46,IF(J112=2,'Given Data '!C$47,IF(J112=3,'Given Data '!C$48)))</f>
        <v>581.23604096253996</v>
      </c>
      <c r="L112" s="31">
        <f>'Given Data '!C$17*'Given Data '!C$21*8.91</f>
        <v>92.968722</v>
      </c>
      <c r="M112" s="31">
        <f>'Given Data '!C$17*9.81*0.1333</f>
        <v>682.22608083000011</v>
      </c>
      <c r="N112" s="31">
        <f>0.5*'Given Data '!C$19*'Given Data '!C$9*'Given Data '!C$20*Sheet1!E112^2</f>
        <v>68.490932862069641</v>
      </c>
      <c r="O112" s="31">
        <f t="shared" si="33"/>
        <v>-259.83532904885118</v>
      </c>
      <c r="P112" s="31">
        <f t="shared" si="20"/>
        <v>583.85040664321855</v>
      </c>
      <c r="Q112" s="31">
        <f t="shared" si="21"/>
        <v>583.85040664321855</v>
      </c>
      <c r="R112" s="31">
        <f>Q112*'Given Data '!C$13</f>
        <v>148.29800328737753</v>
      </c>
      <c r="S112" s="31">
        <f>R112/(IF(J112=1,'Given Data '!I$6,IF(J112=2,'Given Data '!I$7,IF(J112=3,'Given Data '!I$8))))</f>
        <v>11.652354001253173</v>
      </c>
      <c r="T112" s="31">
        <f t="shared" si="34"/>
        <v>7.1776114615003133</v>
      </c>
      <c r="U112" s="31">
        <f t="shared" si="35"/>
        <v>5882.1711573539305</v>
      </c>
      <c r="V112" s="31">
        <f t="shared" si="22"/>
        <v>12</v>
      </c>
      <c r="W112" s="31">
        <f t="shared" si="23"/>
        <v>6000</v>
      </c>
      <c r="X112" s="31">
        <f t="shared" si="24"/>
        <v>1.9937809615278648E-3</v>
      </c>
      <c r="Y112" s="31">
        <f>INDEX('Given Data '!F$15:S$37,MATCH(Sheet1!V112,'Given Data '!E$15:E$37,0),MATCH(Sheet1!W112,'Given Data '!F$38:S$38,0))</f>
        <v>319.10737950000021</v>
      </c>
      <c r="Z112" s="31">
        <f t="shared" si="25"/>
        <v>0.63623021793014767</v>
      </c>
      <c r="AA112" s="31">
        <f t="shared" si="36"/>
        <v>44.339228559380871</v>
      </c>
      <c r="AB112" s="31">
        <f t="shared" si="37"/>
        <v>3.4833445274383004</v>
      </c>
      <c r="AC112" s="31">
        <f t="shared" si="26"/>
        <v>537.82495191154726</v>
      </c>
    </row>
    <row r="113" spans="1:29">
      <c r="B113" s="31" t="s">
        <v>87</v>
      </c>
      <c r="C113" s="31">
        <f t="shared" si="27"/>
        <v>111</v>
      </c>
      <c r="D113" s="31">
        <v>26</v>
      </c>
      <c r="E113" s="31">
        <f t="shared" si="28"/>
        <v>11.62302073368083</v>
      </c>
      <c r="F113" s="31">
        <f t="shared" si="19"/>
        <v>41.842874641250987</v>
      </c>
      <c r="G113" s="31">
        <f t="shared" si="29"/>
        <v>933.01563743327949</v>
      </c>
      <c r="H113" s="31">
        <f t="shared" si="30"/>
        <v>11.846540363174693</v>
      </c>
      <c r="I113" s="31">
        <f t="shared" si="31"/>
        <v>-0.44703925898772567</v>
      </c>
      <c r="J113" s="31">
        <f t="shared" si="32"/>
        <v>3</v>
      </c>
      <c r="K113" s="31">
        <f>IF(J113=1,'Given Data '!C$46,IF(J113=2,'Given Data '!C$47,IF(J113=3,'Given Data '!C$48)))</f>
        <v>581.23604096253996</v>
      </c>
      <c r="L113" s="31">
        <f>'Given Data '!C$17*'Given Data '!C$21*8.91</f>
        <v>92.968722</v>
      </c>
      <c r="M113" s="31">
        <f>'Given Data '!C$17*9.81*0.1333</f>
        <v>682.22608083000011</v>
      </c>
      <c r="N113" s="31">
        <f>0.5*'Given Data '!C$19*'Given Data '!C$9*'Given Data '!C$20*Sheet1!E113^2</f>
        <v>63.511482324772366</v>
      </c>
      <c r="O113" s="31">
        <f t="shared" si="33"/>
        <v>-259.83532904885323</v>
      </c>
      <c r="P113" s="31">
        <f t="shared" si="20"/>
        <v>578.87095610591928</v>
      </c>
      <c r="Q113" s="31">
        <f t="shared" si="21"/>
        <v>578.87095610591928</v>
      </c>
      <c r="R113" s="31">
        <f>Q113*'Given Data '!C$13</f>
        <v>147.03322285090348</v>
      </c>
      <c r="S113" s="31">
        <f>R113/(IF(J113=1,'Given Data '!I$6,IF(J113=2,'Given Data '!I$7,IF(J113=3,'Given Data '!I$8))))</f>
        <v>11.552975256745764</v>
      </c>
      <c r="T113" s="31">
        <f t="shared" si="34"/>
        <v>6.8576181465782984</v>
      </c>
      <c r="U113" s="31">
        <f t="shared" si="35"/>
        <v>5668.2740243592434</v>
      </c>
      <c r="V113" s="31">
        <f t="shared" si="22"/>
        <v>12</v>
      </c>
      <c r="W113" s="31">
        <f t="shared" si="23"/>
        <v>5500</v>
      </c>
      <c r="X113" s="31">
        <f t="shared" si="24"/>
        <v>1.904893929605083E-3</v>
      </c>
      <c r="Y113" s="31">
        <f>INDEX('Given Data '!F$15:S$37,MATCH(Sheet1!V113,'Given Data '!E$15:E$37,0),MATCH(Sheet1!W113,'Given Data '!F$38:S$38,0))</f>
        <v>326.03757274999998</v>
      </c>
      <c r="Z113" s="31">
        <f t="shared" si="25"/>
        <v>0.62106699315465053</v>
      </c>
      <c r="AA113" s="31">
        <f t="shared" si="36"/>
        <v>44.96029555253552</v>
      </c>
      <c r="AB113" s="31">
        <f t="shared" si="37"/>
        <v>3.4833445274383004</v>
      </c>
      <c r="AC113" s="31">
        <f t="shared" si="26"/>
        <v>540.09565410277617</v>
      </c>
    </row>
    <row r="114" spans="1:29">
      <c r="B114" s="31" t="s">
        <v>87</v>
      </c>
      <c r="C114" s="31">
        <f t="shared" si="27"/>
        <v>112</v>
      </c>
      <c r="D114" s="31">
        <v>24.5</v>
      </c>
      <c r="E114" s="31">
        <f t="shared" si="28"/>
        <v>10.952461845199245</v>
      </c>
      <c r="F114" s="31">
        <f t="shared" si="19"/>
        <v>39.428862642717284</v>
      </c>
      <c r="G114" s="31">
        <f t="shared" si="29"/>
        <v>944.30337872271957</v>
      </c>
      <c r="H114" s="31">
        <f t="shared" si="30"/>
        <v>11.287741289440039</v>
      </c>
      <c r="I114" s="31">
        <f t="shared" si="31"/>
        <v>-0.67055888848158318</v>
      </c>
      <c r="J114" s="31">
        <f t="shared" si="32"/>
        <v>3</v>
      </c>
      <c r="K114" s="31">
        <f>IF(J114=1,'Given Data '!C$46,IF(J114=2,'Given Data '!C$47,IF(J114=3,'Given Data '!C$48)))</f>
        <v>581.23604096253996</v>
      </c>
      <c r="L114" s="31">
        <f>'Given Data '!C$17*'Given Data '!C$21*8.91</f>
        <v>92.968722</v>
      </c>
      <c r="M114" s="31">
        <f>'Given Data '!C$17*9.81*0.1333</f>
        <v>682.22608083000011</v>
      </c>
      <c r="N114" s="31">
        <f>0.5*'Given Data '!C$19*'Given Data '!C$9*'Given Data '!C$20*Sheet1!E114^2</f>
        <v>56.394626132314535</v>
      </c>
      <c r="O114" s="31">
        <f t="shared" si="33"/>
        <v>-389.75299357327674</v>
      </c>
      <c r="P114" s="31">
        <f t="shared" si="20"/>
        <v>441.83643538903789</v>
      </c>
      <c r="Q114" s="31">
        <f t="shared" si="21"/>
        <v>441.83643538903789</v>
      </c>
      <c r="R114" s="31">
        <f>Q114*'Given Data '!C$13</f>
        <v>112.22645458881563</v>
      </c>
      <c r="S114" s="31">
        <f>R114/(IF(J114=1,'Given Data '!I$6,IF(J114=2,'Given Data '!I$7,IF(J114=3,'Given Data '!I$8))))</f>
        <v>8.8180713710644341</v>
      </c>
      <c r="T114" s="31">
        <f t="shared" si="34"/>
        <v>4.9873353749198488</v>
      </c>
      <c r="U114" s="31">
        <f t="shared" si="35"/>
        <v>5400.9026081158827</v>
      </c>
      <c r="V114" s="31">
        <f t="shared" si="22"/>
        <v>9</v>
      </c>
      <c r="W114" s="31">
        <f t="shared" si="23"/>
        <v>5500</v>
      </c>
      <c r="X114" s="31">
        <f t="shared" si="24"/>
        <v>1.3853709374777358E-3</v>
      </c>
      <c r="Y114" s="31">
        <f>INDEX('Given Data '!F$15:S$37,MATCH(Sheet1!V114,'Given Data '!E$15:E$37,0),MATCH(Sheet1!W114,'Given Data '!F$38:S$38,0))</f>
        <v>401.34726450000005</v>
      </c>
      <c r="Z114" s="31">
        <f t="shared" si="25"/>
        <v>0.55601483607448987</v>
      </c>
      <c r="AA114" s="31">
        <f t="shared" si="36"/>
        <v>45.516310388610009</v>
      </c>
      <c r="AB114" s="31">
        <f t="shared" si="37"/>
        <v>3.4833445274383004</v>
      </c>
      <c r="AC114" s="31">
        <f t="shared" si="26"/>
        <v>417.22763878067104</v>
      </c>
    </row>
    <row r="115" spans="1:29">
      <c r="B115" s="31" t="s">
        <v>87</v>
      </c>
      <c r="C115" s="31">
        <f t="shared" si="27"/>
        <v>113</v>
      </c>
      <c r="D115" s="31">
        <v>23</v>
      </c>
      <c r="E115" s="31">
        <f t="shared" si="28"/>
        <v>10.281902956717659</v>
      </c>
      <c r="F115" s="31">
        <f t="shared" si="19"/>
        <v>37.014850644183575</v>
      </c>
      <c r="G115" s="31">
        <f t="shared" si="29"/>
        <v>954.920561123678</v>
      </c>
      <c r="H115" s="31">
        <f t="shared" si="30"/>
        <v>10.617182400958452</v>
      </c>
      <c r="I115" s="31">
        <f t="shared" si="31"/>
        <v>-0.67055888848158673</v>
      </c>
      <c r="J115" s="31">
        <f t="shared" si="32"/>
        <v>3</v>
      </c>
      <c r="K115" s="31">
        <f>IF(J115=1,'Given Data '!C$46,IF(J115=2,'Given Data '!C$47,IF(J115=3,'Given Data '!C$48)))</f>
        <v>581.23604096253996</v>
      </c>
      <c r="L115" s="31">
        <f>'Given Data '!C$17*'Given Data '!C$21*8.91</f>
        <v>92.968722</v>
      </c>
      <c r="M115" s="31">
        <f>'Given Data '!C$17*9.81*0.1333</f>
        <v>682.22608083000011</v>
      </c>
      <c r="N115" s="31">
        <f>0.5*'Given Data '!C$19*'Given Data '!C$9*'Given Data '!C$20*Sheet1!E115^2</f>
        <v>49.700553476042295</v>
      </c>
      <c r="O115" s="31">
        <f t="shared" si="33"/>
        <v>-389.75299357327879</v>
      </c>
      <c r="P115" s="31">
        <f t="shared" si="20"/>
        <v>435.14236273276356</v>
      </c>
      <c r="Q115" s="31">
        <f t="shared" si="21"/>
        <v>435.14236273276356</v>
      </c>
      <c r="R115" s="31">
        <f>Q115*'Given Data '!C$13</f>
        <v>110.52616013412195</v>
      </c>
      <c r="S115" s="31">
        <f>R115/(IF(J115=1,'Given Data '!I$6,IF(J115=2,'Given Data '!I$7,IF(J115=3,'Given Data '!I$8))))</f>
        <v>8.6844725871747741</v>
      </c>
      <c r="T115" s="31">
        <f t="shared" si="34"/>
        <v>4.6199858355177756</v>
      </c>
      <c r="U115" s="31">
        <f t="shared" si="35"/>
        <v>5080.0569086238484</v>
      </c>
      <c r="V115" s="31">
        <f t="shared" si="22"/>
        <v>9</v>
      </c>
      <c r="W115" s="31">
        <f t="shared" si="23"/>
        <v>5000</v>
      </c>
      <c r="X115" s="31">
        <f t="shared" si="24"/>
        <v>1.2833293987549376E-3</v>
      </c>
      <c r="Y115" s="31">
        <f>INDEX('Given Data '!F$15:S$37,MATCH(Sheet1!V115,'Given Data '!E$15:E$37,0),MATCH(Sheet1!W115,'Given Data '!F$38:S$38,0))</f>
        <v>394.87040775000008</v>
      </c>
      <c r="Z115" s="31">
        <f t="shared" si="25"/>
        <v>0.50674880296392466</v>
      </c>
      <c r="AA115" s="31">
        <f t="shared" si="36"/>
        <v>46.023059191573935</v>
      </c>
      <c r="AB115" s="31">
        <f t="shared" si="37"/>
        <v>3.4833445274383004</v>
      </c>
      <c r="AC115" s="31">
        <f t="shared" si="26"/>
        <v>415.5263891894536</v>
      </c>
    </row>
    <row r="116" spans="1:29">
      <c r="B116" s="31" t="s">
        <v>87</v>
      </c>
      <c r="C116" s="31">
        <f t="shared" si="27"/>
        <v>114</v>
      </c>
      <c r="D116" s="31">
        <v>21</v>
      </c>
      <c r="E116" s="31">
        <f t="shared" si="28"/>
        <v>9.387824438742209</v>
      </c>
      <c r="F116" s="31">
        <f t="shared" si="19"/>
        <v>33.796167979471953</v>
      </c>
      <c r="G116" s="31">
        <f t="shared" si="29"/>
        <v>964.75542482140793</v>
      </c>
      <c r="H116" s="31">
        <f t="shared" si="30"/>
        <v>9.8348636977299329</v>
      </c>
      <c r="I116" s="31">
        <f t="shared" si="31"/>
        <v>-0.89407851797545135</v>
      </c>
      <c r="J116" s="31">
        <f t="shared" si="32"/>
        <v>3</v>
      </c>
      <c r="K116" s="31">
        <f>IF(J116=1,'Given Data '!C$46,IF(J116=2,'Given Data '!C$47,IF(J116=3,'Given Data '!C$48)))</f>
        <v>581.23604096253996</v>
      </c>
      <c r="L116" s="31">
        <f>'Given Data '!C$17*'Given Data '!C$21*8.91</f>
        <v>92.968722</v>
      </c>
      <c r="M116" s="31">
        <f>'Given Data '!C$17*9.81*0.1333</f>
        <v>682.22608083000011</v>
      </c>
      <c r="N116" s="31">
        <f>0.5*'Given Data '!C$19*'Given Data '!C$9*'Given Data '!C$20*Sheet1!E116^2</f>
        <v>41.432786546190265</v>
      </c>
      <c r="O116" s="31">
        <f t="shared" si="33"/>
        <v>-519.67065809770645</v>
      </c>
      <c r="P116" s="31">
        <f t="shared" si="20"/>
        <v>296.95693127848392</v>
      </c>
      <c r="Q116" s="31">
        <f t="shared" si="21"/>
        <v>296.95693127848392</v>
      </c>
      <c r="R116" s="31">
        <f>Q116*'Given Data '!C$13</f>
        <v>75.427060544734914</v>
      </c>
      <c r="S116" s="31">
        <f>R116/(IF(J116=1,'Given Data '!I$6,IF(J116=2,'Given Data '!I$7,IF(J116=3,'Given Data '!I$8))))</f>
        <v>5.9265990860176032</v>
      </c>
      <c r="T116" s="31">
        <f t="shared" si="34"/>
        <v>2.9205309432200437</v>
      </c>
      <c r="U116" s="31">
        <f t="shared" si="35"/>
        <v>4705.7369258831441</v>
      </c>
      <c r="V116" s="31">
        <f t="shared" si="22"/>
        <v>6</v>
      </c>
      <c r="W116" s="31">
        <f t="shared" si="23"/>
        <v>4500</v>
      </c>
      <c r="X116" s="31">
        <f t="shared" si="24"/>
        <v>8.1125859533890104E-4</v>
      </c>
      <c r="Y116" s="31">
        <f>INDEX('Given Data '!F$15:S$37,MATCH(Sheet1!V116,'Given Data '!E$15:E$37,0),MATCH(Sheet1!W116,'Given Data '!F$38:S$38,0))</f>
        <v>560.76049575000002</v>
      </c>
      <c r="Z116" s="31">
        <f t="shared" si="25"/>
        <v>0.45492177210369078</v>
      </c>
      <c r="AA116" s="31">
        <f t="shared" si="36"/>
        <v>46.477980963677624</v>
      </c>
      <c r="AB116" s="31">
        <f t="shared" si="37"/>
        <v>3.4833445274383004</v>
      </c>
      <c r="AC116" s="31">
        <f t="shared" si="26"/>
        <v>286.49081038923538</v>
      </c>
    </row>
    <row r="117" spans="1:29">
      <c r="B117" s="31" t="s">
        <v>87</v>
      </c>
      <c r="C117" s="31">
        <f t="shared" si="27"/>
        <v>115</v>
      </c>
      <c r="D117" s="31">
        <v>21</v>
      </c>
      <c r="E117" s="31">
        <f t="shared" si="28"/>
        <v>9.387824438742209</v>
      </c>
      <c r="F117" s="31">
        <f t="shared" si="19"/>
        <v>33.796167979471953</v>
      </c>
      <c r="G117" s="31">
        <f t="shared" si="29"/>
        <v>974.14324926015013</v>
      </c>
      <c r="H117" s="31">
        <f t="shared" si="30"/>
        <v>9.387824438742209</v>
      </c>
      <c r="I117" s="31">
        <f t="shared" si="31"/>
        <v>0</v>
      </c>
      <c r="J117" s="31">
        <f t="shared" si="32"/>
        <v>3</v>
      </c>
      <c r="K117" s="31">
        <f>IF(J117=1,'Given Data '!C$46,IF(J117=2,'Given Data '!C$47,IF(J117=3,'Given Data '!C$48)))</f>
        <v>581.23604096253996</v>
      </c>
      <c r="L117" s="31">
        <f>'Given Data '!C$17*'Given Data '!C$21*8.91</f>
        <v>92.968722</v>
      </c>
      <c r="M117" s="31">
        <f>'Given Data '!C$17*9.81*0.1333</f>
        <v>682.22608083000011</v>
      </c>
      <c r="N117" s="31">
        <f>0.5*'Given Data '!C$19*'Given Data '!C$9*'Given Data '!C$20*Sheet1!E117^2</f>
        <v>41.432786546190265</v>
      </c>
      <c r="O117" s="31">
        <f t="shared" si="33"/>
        <v>0</v>
      </c>
      <c r="P117" s="31">
        <f t="shared" si="20"/>
        <v>816.62758937619037</v>
      </c>
      <c r="Q117" s="31">
        <f t="shared" si="21"/>
        <v>816.62758937619037</v>
      </c>
      <c r="R117" s="31">
        <f>Q117*'Given Data '!C$13</f>
        <v>207.42340770155235</v>
      </c>
      <c r="S117" s="31">
        <f>R117/(IF(J117=1,'Given Data '!I$6,IF(J117=2,'Given Data '!I$7,IF(J117=3,'Given Data '!I$8))))</f>
        <v>16.298068221465215</v>
      </c>
      <c r="T117" s="31">
        <f t="shared" si="34"/>
        <v>7.666356440896938</v>
      </c>
      <c r="U117" s="31">
        <f t="shared" si="35"/>
        <v>4491.8397928884569</v>
      </c>
      <c r="V117" s="31">
        <f t="shared" si="22"/>
        <v>16</v>
      </c>
      <c r="W117" s="31">
        <f t="shared" si="23"/>
        <v>4500</v>
      </c>
      <c r="X117" s="31">
        <f t="shared" si="24"/>
        <v>2.129543455804705E-3</v>
      </c>
      <c r="Y117" s="31">
        <f>INDEX('Given Data '!F$15:S$37,MATCH(Sheet1!V117,'Given Data '!E$15:E$37,0),MATCH(Sheet1!W117,'Given Data '!F$38:S$38,0))</f>
        <v>444.16345837500012</v>
      </c>
      <c r="Z117" s="31">
        <f t="shared" si="25"/>
        <v>0.94586538609006698</v>
      </c>
      <c r="AA117" s="31">
        <f t="shared" si="36"/>
        <v>47.423846349767693</v>
      </c>
      <c r="AB117" s="31">
        <f t="shared" si="37"/>
        <v>3.4833445274383004</v>
      </c>
      <c r="AC117" s="31">
        <f t="shared" si="26"/>
        <v>795.51225335040567</v>
      </c>
    </row>
    <row r="118" spans="1:29">
      <c r="A118" s="31" t="s">
        <v>88</v>
      </c>
      <c r="B118" s="31" t="s">
        <v>87</v>
      </c>
      <c r="C118" s="31">
        <f t="shared" si="27"/>
        <v>116</v>
      </c>
      <c r="D118" s="31">
        <v>20</v>
      </c>
      <c r="E118" s="31">
        <f t="shared" si="28"/>
        <v>8.9407851797544851</v>
      </c>
      <c r="F118" s="31">
        <f t="shared" si="19"/>
        <v>32.186826647116149</v>
      </c>
      <c r="G118" s="31">
        <f t="shared" si="29"/>
        <v>983.30755406939852</v>
      </c>
      <c r="H118" s="31">
        <f t="shared" si="30"/>
        <v>9.1643048092483461</v>
      </c>
      <c r="I118" s="31">
        <f t="shared" si="31"/>
        <v>-0.44703925898772567</v>
      </c>
      <c r="J118" s="31">
        <f t="shared" si="32"/>
        <v>2</v>
      </c>
      <c r="K118" s="31">
        <f>IF(J118=1,'Given Data '!C$46,IF(J118=2,'Given Data '!C$47,IF(J118=3,'Given Data '!C$48)))</f>
        <v>585.34306414257276</v>
      </c>
      <c r="L118" s="31">
        <f>'Given Data '!C$17*'Given Data '!C$24*8.91</f>
        <v>464.84361000000007</v>
      </c>
      <c r="M118" s="31">
        <f>'Given Data '!C$17*9.81*0.1333</f>
        <v>682.22608083000011</v>
      </c>
      <c r="N118" s="31">
        <f>0.5*'Given Data '!C$19*'Given Data '!C$9*'Given Data '!C$20*Sheet1!E118^2</f>
        <v>37.580758772054658</v>
      </c>
      <c r="O118" s="31">
        <f t="shared" si="33"/>
        <v>-261.67132964790051</v>
      </c>
      <c r="P118" s="31">
        <f t="shared" si="20"/>
        <v>922.97911995415427</v>
      </c>
      <c r="Q118" s="31">
        <f t="shared" si="21"/>
        <v>922.97911995415427</v>
      </c>
      <c r="R118" s="31">
        <f>Q118*'Given Data '!C$13</f>
        <v>234.43669646835519</v>
      </c>
      <c r="S118" s="31">
        <f>R118/(IF(J118=1,'Given Data '!I$6,IF(J118=2,'Given Data '!I$7,IF(J118=3,'Given Data '!I$8))))</f>
        <v>14.064996216996999</v>
      </c>
      <c r="T118" s="31">
        <f t="shared" si="34"/>
        <v>8.4584619878316634</v>
      </c>
      <c r="U118" s="31">
        <f t="shared" si="35"/>
        <v>5742.793025531585</v>
      </c>
      <c r="V118" s="31">
        <f t="shared" si="22"/>
        <v>14</v>
      </c>
      <c r="W118" s="31">
        <f t="shared" si="23"/>
        <v>5500</v>
      </c>
      <c r="X118" s="31">
        <f t="shared" si="24"/>
        <v>2.3495727743976843E-3</v>
      </c>
      <c r="Y118" s="31">
        <f>INDEX('Given Data '!F$15:S$37,MATCH(Sheet1!V118,'Given Data '!E$15:E$37,0),MATCH(Sheet1!W118,'Given Data '!F$38:S$38,0))</f>
        <v>297.224203375</v>
      </c>
      <c r="Z118" s="31">
        <f t="shared" si="25"/>
        <v>0.69834989614194032</v>
      </c>
      <c r="AA118" s="31">
        <f t="shared" si="36"/>
        <v>48.122196245909635</v>
      </c>
      <c r="AB118" s="31">
        <f t="shared" si="37"/>
        <v>3.4833445274383004</v>
      </c>
      <c r="AC118" s="31">
        <f t="shared" si="26"/>
        <v>907.57234089924543</v>
      </c>
    </row>
    <row r="119" spans="1:29">
      <c r="A119" s="31" t="s">
        <v>89</v>
      </c>
      <c r="C119" s="31">
        <f t="shared" si="27"/>
        <v>117</v>
      </c>
      <c r="D119" s="31">
        <v>22</v>
      </c>
      <c r="E119" s="31">
        <f t="shared" si="28"/>
        <v>9.8348636977299346</v>
      </c>
      <c r="F119" s="31">
        <f t="shared" si="19"/>
        <v>35.405509311827764</v>
      </c>
      <c r="G119" s="31">
        <f t="shared" si="29"/>
        <v>992.69537850814072</v>
      </c>
      <c r="H119" s="31">
        <f t="shared" si="30"/>
        <v>9.3878244387422107</v>
      </c>
      <c r="I119" s="31">
        <f t="shared" si="31"/>
        <v>0.89407851797545135</v>
      </c>
      <c r="J119" s="31">
        <f t="shared" si="32"/>
        <v>3</v>
      </c>
      <c r="K119" s="31">
        <f>IF(J119=1,'Given Data '!C$46,IF(J119=2,'Given Data '!C$47,IF(J119=3,'Given Data '!C$48)))</f>
        <v>581.23604096253996</v>
      </c>
      <c r="L119" s="31">
        <f>'Given Data '!C$17*'Given Data '!C$24*8.91</f>
        <v>464.84361000000007</v>
      </c>
      <c r="M119" s="31">
        <v>0</v>
      </c>
      <c r="N119" s="31">
        <f>0.5*'Given Data '!C$19*'Given Data '!C$9*'Given Data '!C$20*Sheet1!E119^2</f>
        <v>45.472718114186151</v>
      </c>
      <c r="O119" s="31">
        <f t="shared" si="33"/>
        <v>519.67065809770645</v>
      </c>
      <c r="P119" s="31">
        <f t="shared" si="20"/>
        <v>1029.9869862118926</v>
      </c>
      <c r="Q119" s="31">
        <f t="shared" si="21"/>
        <v>1029.9869862118926</v>
      </c>
      <c r="R119" s="31">
        <f>Q119*'Given Data '!C$13</f>
        <v>261.61669449782073</v>
      </c>
      <c r="S119" s="31">
        <f>R119/(IF(J119=1,'Given Data '!I$6,IF(J119=2,'Given Data '!I$7,IF(J119=3,'Given Data '!I$8))))</f>
        <v>20.556246674602267</v>
      </c>
      <c r="T119" s="31">
        <f t="shared" si="34"/>
        <v>9.6693370007464416</v>
      </c>
      <c r="U119" s="31">
        <f t="shared" si="35"/>
        <v>4491.839792888456</v>
      </c>
      <c r="V119" s="31">
        <f t="shared" si="22"/>
        <v>21</v>
      </c>
      <c r="W119" s="31">
        <f t="shared" si="23"/>
        <v>4500</v>
      </c>
      <c r="X119" s="31">
        <f t="shared" si="24"/>
        <v>2.6859269446517895E-3</v>
      </c>
      <c r="Y119" s="31">
        <f>INDEX('Given Data '!F$15:S$37,MATCH(Sheet1!V119,'Given Data '!E$15:E$37,0),MATCH(Sheet1!W119,'Given Data '!F$38:S$38,0))</f>
        <v>483</v>
      </c>
      <c r="Z119" s="31">
        <f t="shared" si="25"/>
        <v>1.2973027142668143</v>
      </c>
      <c r="AA119" s="31">
        <f t="shared" si="36"/>
        <v>49.419498960176448</v>
      </c>
      <c r="AB119" s="31">
        <f t="shared" si="37"/>
        <v>3.4833445274383004</v>
      </c>
      <c r="AC119" s="31">
        <f t="shared" si="26"/>
        <v>1022.4633211360738</v>
      </c>
    </row>
    <row r="120" spans="1:29">
      <c r="C120" s="31">
        <f t="shared" si="27"/>
        <v>118</v>
      </c>
      <c r="D120" s="31">
        <v>23</v>
      </c>
      <c r="E120" s="31">
        <f t="shared" si="28"/>
        <v>10.281902956717659</v>
      </c>
      <c r="F120" s="31">
        <f t="shared" si="19"/>
        <v>37.014850644183575</v>
      </c>
      <c r="G120" s="31">
        <f t="shared" si="29"/>
        <v>1002.7537618353646</v>
      </c>
      <c r="H120" s="31">
        <f t="shared" si="30"/>
        <v>10.058383327223797</v>
      </c>
      <c r="I120" s="31">
        <f t="shared" si="31"/>
        <v>0.44703925898772567</v>
      </c>
      <c r="J120" s="31">
        <f t="shared" si="32"/>
        <v>3</v>
      </c>
      <c r="K120" s="31">
        <f>IF(J120=1,'Given Data '!C$46,IF(J120=2,'Given Data '!C$47,IF(J120=3,'Given Data '!C$48)))</f>
        <v>581.23604096253996</v>
      </c>
      <c r="L120" s="31">
        <f>'Given Data '!C$17*'Given Data '!C$24*8.91</f>
        <v>464.84361000000007</v>
      </c>
      <c r="M120" s="31">
        <v>0</v>
      </c>
      <c r="N120" s="31">
        <f>0.5*'Given Data '!C$19*'Given Data '!C$9*'Given Data '!C$20*Sheet1!E120^2</f>
        <v>49.700553476042295</v>
      </c>
      <c r="O120" s="31">
        <f t="shared" si="33"/>
        <v>259.83532904885323</v>
      </c>
      <c r="P120" s="31">
        <f t="shared" si="20"/>
        <v>774.37949252489557</v>
      </c>
      <c r="Q120" s="31">
        <f t="shared" si="21"/>
        <v>774.37949252489557</v>
      </c>
      <c r="R120" s="31">
        <f>Q120*'Given Data '!C$13</f>
        <v>196.69239110132347</v>
      </c>
      <c r="S120" s="31">
        <f>R120/(IF(J120=1,'Given Data '!I$6,IF(J120=2,'Given Data '!I$7,IF(J120=3,'Given Data '!I$8))))</f>
        <v>15.454890286177166</v>
      </c>
      <c r="T120" s="31">
        <f t="shared" si="34"/>
        <v>7.7890057765564356</v>
      </c>
      <c r="U120" s="31">
        <f t="shared" si="35"/>
        <v>4812.6854923804904</v>
      </c>
      <c r="V120" s="31">
        <f t="shared" si="22"/>
        <v>15</v>
      </c>
      <c r="W120" s="31">
        <f t="shared" si="23"/>
        <v>5000</v>
      </c>
      <c r="X120" s="31">
        <f t="shared" si="24"/>
        <v>2.163612715710121E-3</v>
      </c>
      <c r="Y120" s="31">
        <f>INDEX('Given Data '!F$15:S$37,MATCH(Sheet1!V120,'Given Data '!E$15:E$37,0),MATCH(Sheet1!W120,'Given Data '!F$38:S$38,0))</f>
        <v>349.54387650000001</v>
      </c>
      <c r="Z120" s="31">
        <f t="shared" si="25"/>
        <v>0.75627757589400812</v>
      </c>
      <c r="AA120" s="31">
        <f t="shared" si="36"/>
        <v>50.175776536070458</v>
      </c>
      <c r="AB120" s="31">
        <f t="shared" si="37"/>
        <v>3.4833445274383004</v>
      </c>
      <c r="AC120" s="31">
        <f t="shared" si="26"/>
        <v>776.51194921749959</v>
      </c>
    </row>
    <row r="121" spans="1:29">
      <c r="C121" s="31">
        <f t="shared" si="27"/>
        <v>119</v>
      </c>
      <c r="D121" s="31">
        <v>24</v>
      </c>
      <c r="E121" s="31">
        <f t="shared" si="28"/>
        <v>10.728942215705382</v>
      </c>
      <c r="F121" s="31">
        <f t="shared" si="19"/>
        <v>38.624191976539379</v>
      </c>
      <c r="G121" s="31">
        <f t="shared" si="29"/>
        <v>1013.259184421576</v>
      </c>
      <c r="H121" s="31">
        <f t="shared" si="30"/>
        <v>10.50542258621152</v>
      </c>
      <c r="I121" s="31">
        <f t="shared" si="31"/>
        <v>0.44703925898772212</v>
      </c>
      <c r="J121" s="31">
        <f t="shared" si="32"/>
        <v>3</v>
      </c>
      <c r="K121" s="31">
        <f>IF(J121=1,'Given Data '!C$46,IF(J121=2,'Given Data '!C$47,IF(J121=3,'Given Data '!C$48)))</f>
        <v>581.23604096253996</v>
      </c>
      <c r="L121" s="31">
        <f>'Given Data '!C$17*'Given Data '!C$24*8.91</f>
        <v>464.84361000000007</v>
      </c>
      <c r="M121" s="31">
        <v>0</v>
      </c>
      <c r="N121" s="31">
        <f>0.5*'Given Data '!C$19*'Given Data '!C$9*'Given Data '!C$20*Sheet1!E121^2</f>
        <v>54.116292631758718</v>
      </c>
      <c r="O121" s="31">
        <f t="shared" si="33"/>
        <v>259.83532904885118</v>
      </c>
      <c r="P121" s="31">
        <f t="shared" si="20"/>
        <v>778.79523168060996</v>
      </c>
      <c r="Q121" s="31">
        <f t="shared" si="21"/>
        <v>778.79523168060996</v>
      </c>
      <c r="R121" s="31">
        <f>Q121*'Given Data '!C$13</f>
        <v>197.81398884687493</v>
      </c>
      <c r="S121" s="31">
        <f>R121/(IF(J121=1,'Given Data '!I$6,IF(J121=2,'Given Data '!I$7,IF(J121=3,'Given Data '!I$8))))</f>
        <v>15.543018606777997</v>
      </c>
      <c r="T121" s="31">
        <f t="shared" si="34"/>
        <v>8.1815730169313134</v>
      </c>
      <c r="U121" s="31">
        <f t="shared" si="35"/>
        <v>5026.5826253751775</v>
      </c>
      <c r="V121" s="31">
        <f t="shared" si="22"/>
        <v>16</v>
      </c>
      <c r="W121" s="31">
        <f t="shared" si="23"/>
        <v>5000</v>
      </c>
      <c r="X121" s="31">
        <f t="shared" si="24"/>
        <v>2.2726591713698092E-3</v>
      </c>
      <c r="Y121" s="31">
        <f>INDEX('Given Data '!F$15:S$37,MATCH(Sheet1!V121,'Given Data '!E$15:E$37,0),MATCH(Sheet1!W121,'Given Data '!F$38:S$38,0))</f>
        <v>368.92714949999998</v>
      </c>
      <c r="Z121" s="31">
        <f t="shared" si="25"/>
        <v>0.83844566987849567</v>
      </c>
      <c r="AA121" s="31">
        <f t="shared" si="36"/>
        <v>51.014222205948954</v>
      </c>
      <c r="AB121" s="31">
        <f t="shared" si="37"/>
        <v>3.4833445274383004</v>
      </c>
      <c r="AC121" s="31">
        <f t="shared" si="26"/>
        <v>789.12142128410721</v>
      </c>
    </row>
    <row r="122" spans="1:29">
      <c r="C122" s="31">
        <f t="shared" si="27"/>
        <v>120</v>
      </c>
      <c r="D122" s="31">
        <v>25</v>
      </c>
      <c r="E122" s="31">
        <f t="shared" si="28"/>
        <v>11.175981474693106</v>
      </c>
      <c r="F122" s="31">
        <f t="shared" si="19"/>
        <v>40.233533308895183</v>
      </c>
      <c r="G122" s="31">
        <f t="shared" si="29"/>
        <v>1024.2116462667752</v>
      </c>
      <c r="H122" s="31">
        <f t="shared" si="30"/>
        <v>10.952461845199245</v>
      </c>
      <c r="I122" s="31">
        <f t="shared" si="31"/>
        <v>0.44703925898772567</v>
      </c>
      <c r="J122" s="31">
        <f t="shared" si="32"/>
        <v>3</v>
      </c>
      <c r="K122" s="31">
        <f>IF(J122=1,'Given Data '!C$46,IF(J122=2,'Given Data '!C$47,IF(J122=3,'Given Data '!C$48)))</f>
        <v>581.23604096253996</v>
      </c>
      <c r="L122" s="31">
        <f>'Given Data '!C$17*'Given Data '!C$24*8.91</f>
        <v>464.84361000000007</v>
      </c>
      <c r="M122" s="31">
        <v>0</v>
      </c>
      <c r="N122" s="31">
        <f>0.5*'Given Data '!C$19*'Given Data '!C$9*'Given Data '!C$20*Sheet1!E122^2</f>
        <v>58.719935581335413</v>
      </c>
      <c r="O122" s="31">
        <f t="shared" si="33"/>
        <v>259.83532904885323</v>
      </c>
      <c r="P122" s="31">
        <f t="shared" si="20"/>
        <v>783.39887463018863</v>
      </c>
      <c r="Q122" s="31">
        <f t="shared" si="21"/>
        <v>783.39887463018863</v>
      </c>
      <c r="R122" s="31">
        <f>Q122*'Given Data '!C$13</f>
        <v>198.98331415606791</v>
      </c>
      <c r="S122" s="31">
        <f>R122/(IF(J122=1,'Given Data '!I$6,IF(J122=2,'Given Data '!I$7,IF(J122=3,'Given Data '!I$8))))</f>
        <v>15.634897068681072</v>
      </c>
      <c r="T122" s="31">
        <f t="shared" si="34"/>
        <v>8.5801462839591682</v>
      </c>
      <c r="U122" s="31">
        <f t="shared" si="35"/>
        <v>5240.4797583698664</v>
      </c>
      <c r="V122" s="31">
        <f t="shared" si="22"/>
        <v>16</v>
      </c>
      <c r="W122" s="31">
        <f t="shared" si="23"/>
        <v>5000</v>
      </c>
      <c r="X122" s="31">
        <f t="shared" si="24"/>
        <v>2.3833739677664358E-3</v>
      </c>
      <c r="Y122" s="31">
        <f>INDEX('Given Data '!F$15:S$37,MATCH(Sheet1!V122,'Given Data '!E$15:E$37,0),MATCH(Sheet1!W122,'Given Data '!F$38:S$38,0))</f>
        <v>368.92714949999998</v>
      </c>
      <c r="Z122" s="31">
        <f t="shared" si="25"/>
        <v>0.87929136412057607</v>
      </c>
      <c r="AA122" s="31">
        <f t="shared" si="36"/>
        <v>51.89351357006953</v>
      </c>
      <c r="AB122" s="31">
        <f t="shared" si="37"/>
        <v>3.4833445274383004</v>
      </c>
      <c r="AC122" s="31">
        <f t="shared" si="26"/>
        <v>802.36625106852455</v>
      </c>
    </row>
    <row r="123" spans="1:29">
      <c r="C123" s="31">
        <f t="shared" si="27"/>
        <v>121</v>
      </c>
      <c r="D123" s="31">
        <v>23.5</v>
      </c>
      <c r="E123" s="31">
        <f t="shared" si="28"/>
        <v>10.50542258621152</v>
      </c>
      <c r="F123" s="31">
        <f t="shared" si="19"/>
        <v>37.819521310361473</v>
      </c>
      <c r="G123" s="31">
        <f t="shared" si="29"/>
        <v>1035.0523482972276</v>
      </c>
      <c r="H123" s="31">
        <f t="shared" si="30"/>
        <v>10.840702030452313</v>
      </c>
      <c r="I123" s="31">
        <f t="shared" si="31"/>
        <v>-0.67055888848158673</v>
      </c>
      <c r="J123" s="31">
        <f t="shared" si="32"/>
        <v>3</v>
      </c>
      <c r="K123" s="31">
        <f>IF(J123=1,'Given Data '!C$46,IF(J123=2,'Given Data '!C$47,IF(J123=3,'Given Data '!C$48)))</f>
        <v>581.23604096253996</v>
      </c>
      <c r="L123" s="31">
        <f>'Given Data '!C$17*'Given Data '!C$24*8.91</f>
        <v>464.84361000000007</v>
      </c>
      <c r="M123" s="31">
        <v>0</v>
      </c>
      <c r="N123" s="31">
        <f>0.5*'Given Data '!C$19*'Given Data '!C$9*'Given Data '!C$20*Sheet1!E123^2</f>
        <v>51.884935079667969</v>
      </c>
      <c r="O123" s="31">
        <f t="shared" si="33"/>
        <v>-389.75299357327879</v>
      </c>
      <c r="P123" s="31">
        <f t="shared" si="20"/>
        <v>126.97555150638925</v>
      </c>
      <c r="Q123" s="31">
        <f t="shared" si="21"/>
        <v>126.97555150638925</v>
      </c>
      <c r="R123" s="31">
        <f>Q123*'Given Data '!C$13</f>
        <v>32.251790082622868</v>
      </c>
      <c r="S123" s="31">
        <f>R123/(IF(J123=1,'Given Data '!I$6,IF(J123=2,'Given Data '!I$7,IF(J123=3,'Given Data '!I$8))))</f>
        <v>2.5341492595053383</v>
      </c>
      <c r="T123" s="31">
        <f t="shared" si="34"/>
        <v>1.3765041190331162</v>
      </c>
      <c r="U123" s="31">
        <f t="shared" si="35"/>
        <v>5187.0054751211946</v>
      </c>
      <c r="V123" s="31">
        <f t="shared" si="22"/>
        <v>3</v>
      </c>
      <c r="W123" s="31">
        <f t="shared" si="23"/>
        <v>5000</v>
      </c>
      <c r="X123" s="31">
        <f t="shared" si="24"/>
        <v>3.8236225528697675E-4</v>
      </c>
      <c r="Y123" s="31">
        <f>INDEX('Given Data '!F$15:S$37,MATCH(Sheet1!V123,'Given Data '!E$15:E$37,0),MATCH(Sheet1!W123,'Given Data '!F$38:S$38,0))</f>
        <v>731.71425599999998</v>
      </c>
      <c r="Z123" s="31">
        <f t="shared" si="25"/>
        <v>0.27977991314979223</v>
      </c>
      <c r="AA123" s="31">
        <f t="shared" si="36"/>
        <v>52.173293483219325</v>
      </c>
      <c r="AB123" s="31">
        <f t="shared" si="37"/>
        <v>3.4833445274383004</v>
      </c>
      <c r="AC123" s="31">
        <f t="shared" si="26"/>
        <v>131.42634276302377</v>
      </c>
    </row>
    <row r="124" spans="1:29">
      <c r="C124" s="31">
        <f t="shared" si="27"/>
        <v>122</v>
      </c>
      <c r="D124" s="31">
        <v>22</v>
      </c>
      <c r="E124" s="31">
        <f t="shared" si="28"/>
        <v>9.8348636977299346</v>
      </c>
      <c r="F124" s="31">
        <f t="shared" si="19"/>
        <v>35.405509311827764</v>
      </c>
      <c r="G124" s="31">
        <f t="shared" si="29"/>
        <v>1045.2224914391984</v>
      </c>
      <c r="H124" s="31">
        <f t="shared" si="30"/>
        <v>10.170143141970726</v>
      </c>
      <c r="I124" s="31">
        <f t="shared" si="31"/>
        <v>-0.67055888848158673</v>
      </c>
      <c r="J124" s="31">
        <f t="shared" si="32"/>
        <v>3</v>
      </c>
      <c r="K124" s="31">
        <f>IF(J124=1,'Given Data '!C$46,IF(J124=2,'Given Data '!C$47,IF(J124=3,'Given Data '!C$48)))</f>
        <v>581.23604096253996</v>
      </c>
      <c r="L124" s="31">
        <f>'Given Data '!C$17*'Given Data '!C$24*8.91</f>
        <v>464.84361000000007</v>
      </c>
      <c r="M124" s="31">
        <v>0</v>
      </c>
      <c r="N124" s="31">
        <f>0.5*'Given Data '!C$19*'Given Data '!C$9*'Given Data '!C$20*Sheet1!E124^2</f>
        <v>45.472718114186151</v>
      </c>
      <c r="O124" s="31">
        <f t="shared" si="33"/>
        <v>-389.75299357327879</v>
      </c>
      <c r="P124" s="31">
        <f t="shared" si="20"/>
        <v>120.56333454090742</v>
      </c>
      <c r="Q124" s="31">
        <f t="shared" si="21"/>
        <v>120.56333454090742</v>
      </c>
      <c r="R124" s="31">
        <f>Q124*'Given Data '!C$13</f>
        <v>30.623086973390485</v>
      </c>
      <c r="S124" s="31">
        <f>R124/(IF(J124=1,'Given Data '!I$6,IF(J124=2,'Given Data '!I$7,IF(J124=3,'Given Data '!I$8))))</f>
        <v>2.4061756875689668</v>
      </c>
      <c r="T124" s="31">
        <f t="shared" si="34"/>
        <v>1.226146369954332</v>
      </c>
      <c r="U124" s="31">
        <f t="shared" si="35"/>
        <v>4866.1597756291612</v>
      </c>
      <c r="V124" s="31">
        <f t="shared" si="22"/>
        <v>2</v>
      </c>
      <c r="W124" s="31">
        <f t="shared" si="23"/>
        <v>5000</v>
      </c>
      <c r="X124" s="31">
        <f t="shared" si="24"/>
        <v>3.4059621387620334E-4</v>
      </c>
      <c r="Y124" s="31">
        <f>INDEX('Given Data '!F$15:S$37,MATCH(Sheet1!V124,'Given Data '!E$15:E$37,0),MATCH(Sheet1!W124,'Given Data '!F$38:S$38,0))</f>
        <v>810.95960400000001</v>
      </c>
      <c r="Z124" s="31">
        <f t="shared" si="25"/>
        <v>0.27620977072894515</v>
      </c>
      <c r="AA124" s="31">
        <f t="shared" si="36"/>
        <v>52.449503253948272</v>
      </c>
      <c r="AB124" s="31">
        <f t="shared" si="37"/>
        <v>3.4833445274383004</v>
      </c>
      <c r="AC124" s="31">
        <f t="shared" si="26"/>
        <v>126.01550890506482</v>
      </c>
    </row>
    <row r="125" spans="1:29">
      <c r="C125" s="31">
        <f t="shared" si="27"/>
        <v>123</v>
      </c>
      <c r="D125" s="31">
        <v>20</v>
      </c>
      <c r="E125" s="31">
        <f t="shared" si="28"/>
        <v>8.9407851797544851</v>
      </c>
      <c r="F125" s="31">
        <f t="shared" si="19"/>
        <v>32.186826647116149</v>
      </c>
      <c r="G125" s="31">
        <f t="shared" si="29"/>
        <v>1054.6103158779406</v>
      </c>
      <c r="H125" s="31">
        <f t="shared" si="30"/>
        <v>9.3878244387422107</v>
      </c>
      <c r="I125" s="31">
        <f t="shared" si="31"/>
        <v>-0.8940785179754478</v>
      </c>
      <c r="J125" s="31">
        <f t="shared" si="32"/>
        <v>2</v>
      </c>
      <c r="K125" s="31">
        <f>IF(J125=1,'Given Data '!C$46,IF(J125=2,'Given Data '!C$47,IF(J125=3,'Given Data '!C$48)))</f>
        <v>585.34306414257276</v>
      </c>
      <c r="L125" s="31">
        <f>'Given Data '!C$17*'Given Data '!C$24*8.91</f>
        <v>464.84361000000007</v>
      </c>
      <c r="M125" s="31">
        <v>0</v>
      </c>
      <c r="N125" s="31">
        <f>0.5*'Given Data '!C$19*'Given Data '!C$9*'Given Data '!C$20*Sheet1!E125^2</f>
        <v>37.580758772054658</v>
      </c>
      <c r="O125" s="31">
        <f t="shared" si="33"/>
        <v>-523.34265929579897</v>
      </c>
      <c r="P125" s="31">
        <f t="shared" si="20"/>
        <v>-20.918290523744247</v>
      </c>
      <c r="Q125" s="31">
        <f t="shared" si="21"/>
        <v>20.918290523744247</v>
      </c>
      <c r="R125" s="31">
        <f>Q125*'Given Data '!C$13</f>
        <v>5.3132457930310384</v>
      </c>
      <c r="S125" s="31">
        <f>R125/(IF(J125=1,'Given Data '!I$6,IF(J125=2,'Given Data '!I$7,IF(J125=3,'Given Data '!I$8))))</f>
        <v>0.31876742465974861</v>
      </c>
      <c r="T125" s="31">
        <f t="shared" si="34"/>
        <v>0.19637723899551585</v>
      </c>
      <c r="U125" s="31">
        <f t="shared" si="35"/>
        <v>5882.8611481055286</v>
      </c>
      <c r="V125" s="31">
        <f t="shared" si="22"/>
        <v>0</v>
      </c>
      <c r="W125" s="31">
        <f t="shared" si="23"/>
        <v>6000</v>
      </c>
      <c r="X125" s="31">
        <f t="shared" si="24"/>
        <v>5.4549233054309957E-5</v>
      </c>
      <c r="Y125" s="31">
        <f>INDEX('Given Data '!F$15:S$37,MATCH(Sheet1!V125,'Given Data '!E$15:E$37,0),MATCH(Sheet1!W125,'Given Data '!F$38:S$38,0))</f>
        <v>907.55826525000055</v>
      </c>
      <c r="Z125" s="31">
        <f t="shared" si="25"/>
        <v>4.9506607321487532E-2</v>
      </c>
      <c r="AA125" s="31">
        <f t="shared" si="36"/>
        <v>52.499009861269762</v>
      </c>
      <c r="AB125" s="31">
        <f t="shared" si="37"/>
        <v>3.4833445274383004</v>
      </c>
      <c r="AC125" s="31">
        <f t="shared" si="26"/>
        <v>-22.060644976872453</v>
      </c>
    </row>
    <row r="126" spans="1:29">
      <c r="C126" s="31">
        <f t="shared" si="27"/>
        <v>124</v>
      </c>
      <c r="D126" s="31">
        <v>19.8</v>
      </c>
      <c r="E126" s="31">
        <f t="shared" si="28"/>
        <v>8.851377327956941</v>
      </c>
      <c r="F126" s="31">
        <f t="shared" si="19"/>
        <v>31.864958380644989</v>
      </c>
      <c r="G126" s="31">
        <f t="shared" si="29"/>
        <v>1063.5063971317963</v>
      </c>
      <c r="H126" s="31">
        <f t="shared" si="30"/>
        <v>8.8960812538557121</v>
      </c>
      <c r="I126" s="31">
        <f t="shared" si="31"/>
        <v>-8.9407851797545845E-2</v>
      </c>
      <c r="J126" s="31">
        <f t="shared" si="32"/>
        <v>2</v>
      </c>
      <c r="K126" s="31">
        <f>IF(J126=1,'Given Data '!C$46,IF(J126=2,'Given Data '!C$47,IF(J126=3,'Given Data '!C$48)))</f>
        <v>585.34306414257276</v>
      </c>
      <c r="L126" s="31">
        <f>'Given Data '!C$17*'Given Data '!C$24*8.91</f>
        <v>464.84361000000007</v>
      </c>
      <c r="M126" s="31">
        <v>0</v>
      </c>
      <c r="N126" s="31">
        <f>0.5*'Given Data '!C$19*'Given Data '!C$9*'Given Data '!C$20*Sheet1!E126^2</f>
        <v>36.832901672490777</v>
      </c>
      <c r="O126" s="31">
        <f t="shared" si="33"/>
        <v>-52.334265929580518</v>
      </c>
      <c r="P126" s="31">
        <f t="shared" si="20"/>
        <v>449.34224574291034</v>
      </c>
      <c r="Q126" s="31">
        <f t="shared" si="21"/>
        <v>449.34224574291034</v>
      </c>
      <c r="R126" s="31">
        <f>Q126*'Given Data '!C$13</f>
        <v>114.13293041869923</v>
      </c>
      <c r="S126" s="31">
        <f>R126/(IF(J126=1,'Given Data '!I$6,IF(J126=2,'Given Data '!I$7,IF(J126=3,'Given Data '!I$8))))</f>
        <v>6.8473889060728625</v>
      </c>
      <c r="T126" s="31">
        <f t="shared" si="34"/>
        <v>3.9973851289189315</v>
      </c>
      <c r="U126" s="31">
        <f t="shared" si="35"/>
        <v>5574.7112784428564</v>
      </c>
      <c r="V126" s="31">
        <f t="shared" si="22"/>
        <v>7</v>
      </c>
      <c r="W126" s="31">
        <f t="shared" si="23"/>
        <v>5500</v>
      </c>
      <c r="X126" s="31">
        <f t="shared" si="24"/>
        <v>1.1103847580330366E-3</v>
      </c>
      <c r="Y126" s="31">
        <f>INDEX('Given Data '!F$15:S$37,MATCH(Sheet1!V126,'Given Data '!E$15:E$37,0),MATCH(Sheet1!W126,'Given Data '!F$38:S$38,0))</f>
        <v>464.79867524999986</v>
      </c>
      <c r="Z126" s="31">
        <f t="shared" si="25"/>
        <v>0.5161053645515471</v>
      </c>
      <c r="AA126" s="31">
        <f t="shared" si="36"/>
        <v>53.015115225821312</v>
      </c>
      <c r="AB126" s="31">
        <f t="shared" si="37"/>
        <v>3.4833445274383004</v>
      </c>
      <c r="AC126" s="31">
        <f t="shared" si="26"/>
        <v>477.8783528491528</v>
      </c>
    </row>
    <row r="127" spans="1:29">
      <c r="C127" s="31">
        <f t="shared" si="27"/>
        <v>125</v>
      </c>
      <c r="D127" s="31">
        <v>18.5</v>
      </c>
      <c r="E127" s="31">
        <f t="shared" si="28"/>
        <v>8.2702262912728983</v>
      </c>
      <c r="F127" s="31">
        <f t="shared" si="19"/>
        <v>29.772814648582436</v>
      </c>
      <c r="G127" s="31">
        <f t="shared" si="29"/>
        <v>1072.0671989414113</v>
      </c>
      <c r="H127" s="31">
        <f t="shared" si="30"/>
        <v>8.5608018096149188</v>
      </c>
      <c r="I127" s="31">
        <f t="shared" si="31"/>
        <v>-0.58115103668404444</v>
      </c>
      <c r="J127" s="31">
        <f t="shared" si="32"/>
        <v>2</v>
      </c>
      <c r="K127" s="31">
        <f>IF(J127=1,'Given Data '!C$46,IF(J127=2,'Given Data '!C$47,IF(J127=3,'Given Data '!C$48)))</f>
        <v>585.34306414257276</v>
      </c>
      <c r="L127" s="31">
        <f>'Given Data '!C$17*'Given Data '!C$24*8.91</f>
        <v>464.84361000000007</v>
      </c>
      <c r="M127" s="31">
        <v>0</v>
      </c>
      <c r="N127" s="31">
        <f>0.5*'Given Data '!C$19*'Given Data '!C$9*'Given Data '!C$20*Sheet1!E127^2</f>
        <v>32.155036724339269</v>
      </c>
      <c r="O127" s="31">
        <f t="shared" si="33"/>
        <v>-340.17272854227127</v>
      </c>
      <c r="P127" s="31">
        <f t="shared" si="20"/>
        <v>156.82591818206805</v>
      </c>
      <c r="Q127" s="31">
        <f t="shared" si="21"/>
        <v>156.82591818206805</v>
      </c>
      <c r="R127" s="31">
        <f>Q127*'Given Data '!C$13</f>
        <v>39.833783218245287</v>
      </c>
      <c r="S127" s="31">
        <f>R127/(IF(J127=1,'Given Data '!I$6,IF(J127=2,'Given Data '!I$7,IF(J127=3,'Given Data '!I$8))))</f>
        <v>2.3898221511960434</v>
      </c>
      <c r="T127" s="31">
        <f t="shared" si="34"/>
        <v>1.3425556041675692</v>
      </c>
      <c r="U127" s="31">
        <f t="shared" si="35"/>
        <v>5364.6090945819442</v>
      </c>
      <c r="V127" s="31">
        <f t="shared" si="22"/>
        <v>2</v>
      </c>
      <c r="W127" s="31">
        <f t="shared" si="23"/>
        <v>5500</v>
      </c>
      <c r="X127" s="31">
        <f t="shared" si="24"/>
        <v>3.7293211226876923E-4</v>
      </c>
      <c r="Y127" s="31">
        <f>INDEX('Given Data '!F$15:S$37,MATCH(Sheet1!V127,'Given Data '!E$15:E$37,0),MATCH(Sheet1!W127,'Given Data '!F$38:S$38,0))</f>
        <v>793.61345700000015</v>
      </c>
      <c r="Z127" s="31">
        <f t="shared" si="25"/>
        <v>0.29596394284393013</v>
      </c>
      <c r="AA127" s="31">
        <f t="shared" si="36"/>
        <v>53.311079168665245</v>
      </c>
      <c r="AB127" s="31">
        <f t="shared" si="37"/>
        <v>3.4833445274383004</v>
      </c>
      <c r="AC127" s="31">
        <f t="shared" si="26"/>
        <v>168.12792282686465</v>
      </c>
    </row>
    <row r="128" spans="1:29">
      <c r="C128" s="31">
        <f t="shared" si="27"/>
        <v>126</v>
      </c>
      <c r="D128" s="31">
        <v>17</v>
      </c>
      <c r="E128" s="31">
        <f t="shared" si="28"/>
        <v>7.5996674027913125</v>
      </c>
      <c r="F128" s="31">
        <f t="shared" si="19"/>
        <v>27.358802650048727</v>
      </c>
      <c r="G128" s="31">
        <f t="shared" si="29"/>
        <v>1080.0021457884434</v>
      </c>
      <c r="H128" s="31">
        <f t="shared" si="30"/>
        <v>7.934946847032105</v>
      </c>
      <c r="I128" s="31">
        <f t="shared" si="31"/>
        <v>-0.67055888848158673</v>
      </c>
      <c r="J128" s="31">
        <f t="shared" si="32"/>
        <v>2</v>
      </c>
      <c r="K128" s="31">
        <f>IF(J128=1,'Given Data '!C$46,IF(J128=2,'Given Data '!C$47,IF(J128=3,'Given Data '!C$48)))</f>
        <v>585.34306414257276</v>
      </c>
      <c r="L128" s="31">
        <f>'Given Data '!C$17*'Given Data '!C$24*8.91</f>
        <v>464.84361000000007</v>
      </c>
      <c r="M128" s="31">
        <v>0</v>
      </c>
      <c r="N128" s="31">
        <f>0.5*'Given Data '!C$19*'Given Data '!C$9*'Given Data '!C$20*Sheet1!E128^2</f>
        <v>27.152098212809491</v>
      </c>
      <c r="O128" s="31">
        <f t="shared" si="33"/>
        <v>-392.50699447184974</v>
      </c>
      <c r="P128" s="31">
        <f t="shared" si="20"/>
        <v>99.488713740959838</v>
      </c>
      <c r="Q128" s="31">
        <f t="shared" si="21"/>
        <v>99.488713740959838</v>
      </c>
      <c r="R128" s="31">
        <f>Q128*'Given Data '!C$13</f>
        <v>25.270133290203798</v>
      </c>
      <c r="S128" s="31">
        <f>R128/(IF(J128=1,'Given Data '!I$6,IF(J128=2,'Given Data '!I$7,IF(J128=3,'Given Data '!I$8))))</f>
        <v>1.5160780478652682</v>
      </c>
      <c r="T128" s="31">
        <f t="shared" si="34"/>
        <v>0.78943765541410893</v>
      </c>
      <c r="U128" s="31">
        <f t="shared" si="35"/>
        <v>4972.4183513749103</v>
      </c>
      <c r="V128" s="31">
        <f t="shared" si="22"/>
        <v>2</v>
      </c>
      <c r="W128" s="31">
        <f t="shared" si="23"/>
        <v>5000</v>
      </c>
      <c r="X128" s="31">
        <f t="shared" si="24"/>
        <v>2.1928823761503026E-4</v>
      </c>
      <c r="Y128" s="31">
        <f>INDEX('Given Data '!F$15:S$37,MATCH(Sheet1!V128,'Given Data '!E$15:E$37,0),MATCH(Sheet1!W128,'Given Data '!F$38:S$38,0))</f>
        <v>810.95960400000001</v>
      </c>
      <c r="Z128" s="31">
        <f t="shared" si="25"/>
        <v>0.17783390233814286</v>
      </c>
      <c r="AA128" s="31">
        <f t="shared" si="36"/>
        <v>53.488913071003388</v>
      </c>
      <c r="AB128" s="31">
        <f t="shared" si="37"/>
        <v>3.4833445274383004</v>
      </c>
      <c r="AC128" s="31">
        <f t="shared" si="26"/>
        <v>107.44802432196882</v>
      </c>
    </row>
    <row r="129" spans="2:29">
      <c r="B129" s="31" t="s">
        <v>90</v>
      </c>
      <c r="C129" s="31">
        <f t="shared" si="27"/>
        <v>127</v>
      </c>
      <c r="D129" s="31">
        <v>16</v>
      </c>
      <c r="E129" s="31">
        <f t="shared" si="28"/>
        <v>7.1526281438035886</v>
      </c>
      <c r="F129" s="31">
        <f t="shared" si="19"/>
        <v>25.749461317692919</v>
      </c>
      <c r="G129" s="31">
        <f t="shared" si="29"/>
        <v>1087.3782935617407</v>
      </c>
      <c r="H129" s="31">
        <f t="shared" si="30"/>
        <v>7.3761477732974505</v>
      </c>
      <c r="I129" s="31">
        <f t="shared" si="31"/>
        <v>-0.4470392589877239</v>
      </c>
      <c r="J129" s="31">
        <f t="shared" si="32"/>
        <v>2</v>
      </c>
      <c r="K129" s="31">
        <f>IF(J129=1,'Given Data '!C$46,IF(J129=2,'Given Data '!C$47,IF(J129=3,'Given Data '!C$48)))</f>
        <v>585.34306414257276</v>
      </c>
      <c r="L129" s="31">
        <f>'Given Data '!C$17*'Given Data '!C$24*8.91</f>
        <v>464.84361000000007</v>
      </c>
      <c r="M129" s="31">
        <v>0</v>
      </c>
      <c r="N129" s="31">
        <f>0.5*'Given Data '!C$19*'Given Data '!C$9*'Given Data '!C$20*Sheet1!E129^2</f>
        <v>24.051685614114987</v>
      </c>
      <c r="O129" s="31">
        <f t="shared" si="33"/>
        <v>-261.67132964789948</v>
      </c>
      <c r="P129" s="31">
        <f t="shared" si="20"/>
        <v>227.22396596621559</v>
      </c>
      <c r="Q129" s="31">
        <f t="shared" si="21"/>
        <v>227.22396596621559</v>
      </c>
      <c r="R129" s="31">
        <f>Q129*'Given Data '!C$13</f>
        <v>57.71488735541876</v>
      </c>
      <c r="S129" s="31">
        <f>R129/(IF(J129=1,'Given Data '!I$6,IF(J129=2,'Given Data '!I$7,IF(J129=3,'Given Data '!I$8))))</f>
        <v>3.462596447343925</v>
      </c>
      <c r="T129" s="31">
        <f t="shared" si="34"/>
        <v>1.6760375506015168</v>
      </c>
      <c r="U129" s="31">
        <f t="shared" si="35"/>
        <v>4622.2480449400564</v>
      </c>
      <c r="V129" s="31">
        <f t="shared" si="22"/>
        <v>3</v>
      </c>
      <c r="W129" s="31">
        <f t="shared" si="23"/>
        <v>4500</v>
      </c>
      <c r="X129" s="31">
        <f t="shared" si="24"/>
        <v>4.6556598627819912E-4</v>
      </c>
      <c r="Y129" s="31">
        <f>INDEX('Given Data '!F$15:S$37,MATCH(Sheet1!V129,'Given Data '!E$15:E$37,0),MATCH(Sheet1!W129,'Given Data '!F$38:S$38,0))</f>
        <v>739.33341300000006</v>
      </c>
      <c r="Z129" s="31">
        <f t="shared" si="25"/>
        <v>0.34420848961177214</v>
      </c>
      <c r="AA129" s="31">
        <f t="shared" si="36"/>
        <v>53.833121560615162</v>
      </c>
      <c r="AB129" s="31">
        <f t="shared" si="37"/>
        <v>3.4833445274383004</v>
      </c>
      <c r="AC129" s="31">
        <f t="shared" si="26"/>
        <v>247.07840836867456</v>
      </c>
    </row>
    <row r="130" spans="2:29">
      <c r="C130" s="31">
        <f t="shared" si="27"/>
        <v>128</v>
      </c>
      <c r="D130" s="31">
        <v>16</v>
      </c>
      <c r="E130" s="31">
        <f t="shared" si="28"/>
        <v>7.1526281438035886</v>
      </c>
      <c r="F130" s="31">
        <f t="shared" si="19"/>
        <v>25.749461317692919</v>
      </c>
      <c r="G130" s="31">
        <f t="shared" si="29"/>
        <v>1094.5309217055444</v>
      </c>
      <c r="H130" s="31">
        <f t="shared" si="30"/>
        <v>7.1526281438035886</v>
      </c>
      <c r="I130" s="31">
        <f t="shared" si="31"/>
        <v>0</v>
      </c>
      <c r="J130" s="31">
        <f t="shared" si="32"/>
        <v>2</v>
      </c>
      <c r="K130" s="31">
        <f>IF(J130=1,'Given Data '!C$46,IF(J130=2,'Given Data '!C$47,IF(J130=3,'Given Data '!C$48)))</f>
        <v>585.34306414257276</v>
      </c>
      <c r="L130" s="31">
        <f>'Given Data '!C$17*'Given Data '!C$24*8.91</f>
        <v>464.84361000000007</v>
      </c>
      <c r="M130" s="31">
        <v>0</v>
      </c>
      <c r="N130" s="31">
        <f>0.5*'Given Data '!C$19*'Given Data '!C$9*'Given Data '!C$20*Sheet1!E130^2</f>
        <v>24.051685614114987</v>
      </c>
      <c r="O130" s="31">
        <f t="shared" si="33"/>
        <v>0</v>
      </c>
      <c r="P130" s="31">
        <f t="shared" si="20"/>
        <v>488.89529561411507</v>
      </c>
      <c r="Q130" s="31">
        <f t="shared" si="21"/>
        <v>488.89529561411507</v>
      </c>
      <c r="R130" s="31">
        <f>Q130*'Given Data '!C$13</f>
        <v>124.17940508598522</v>
      </c>
      <c r="S130" s="31">
        <f>R130/(IF(J130=1,'Given Data '!I$6,IF(J130=2,'Given Data '!I$7,IF(J130=3,'Given Data '!I$8))))</f>
        <v>7.4501257229542892</v>
      </c>
      <c r="T130" s="31">
        <f t="shared" si="34"/>
        <v>3.496886250782695</v>
      </c>
      <c r="U130" s="31">
        <f t="shared" si="35"/>
        <v>4482.1799223661164</v>
      </c>
      <c r="V130" s="31">
        <f t="shared" si="22"/>
        <v>7</v>
      </c>
      <c r="W130" s="31">
        <f t="shared" si="23"/>
        <v>4500</v>
      </c>
      <c r="X130" s="31">
        <f t="shared" si="24"/>
        <v>9.7135729188408196E-4</v>
      </c>
      <c r="Y130" s="31">
        <f>INDEX('Given Data '!F$15:S$37,MATCH(Sheet1!V130,'Given Data '!E$15:E$37,0),MATCH(Sheet1!W130,'Given Data '!F$38:S$38,0))</f>
        <v>525.11244421289075</v>
      </c>
      <c r="Z130" s="31">
        <f t="shared" si="25"/>
        <v>0.51007180174526467</v>
      </c>
      <c r="AA130" s="31">
        <f t="shared" si="36"/>
        <v>54.343193362360424</v>
      </c>
      <c r="AB130" s="31">
        <f t="shared" si="37"/>
        <v>3.4833445274383004</v>
      </c>
      <c r="AC130" s="31">
        <f t="shared" si="26"/>
        <v>535.11101852602201</v>
      </c>
    </row>
    <row r="131" spans="2:29">
      <c r="C131" s="31">
        <f t="shared" si="27"/>
        <v>129</v>
      </c>
      <c r="D131" s="31">
        <v>16</v>
      </c>
      <c r="E131" s="31">
        <f t="shared" si="28"/>
        <v>7.1526281438035886</v>
      </c>
      <c r="F131" s="31">
        <f t="shared" ref="F131:F194" si="38">E131*3.6</f>
        <v>25.749461317692919</v>
      </c>
      <c r="G131" s="31">
        <f t="shared" si="29"/>
        <v>1101.6835498493481</v>
      </c>
      <c r="H131" s="31">
        <f t="shared" si="30"/>
        <v>7.1526281438035886</v>
      </c>
      <c r="I131" s="31">
        <f t="shared" si="31"/>
        <v>0</v>
      </c>
      <c r="J131" s="31">
        <f t="shared" si="32"/>
        <v>2</v>
      </c>
      <c r="K131" s="31">
        <f>IF(J131=1,'Given Data '!C$46,IF(J131=2,'Given Data '!C$47,IF(J131=3,'Given Data '!C$48)))</f>
        <v>585.34306414257276</v>
      </c>
      <c r="L131" s="31">
        <f>'Given Data '!C$17*'Given Data '!C$24*8.91</f>
        <v>464.84361000000007</v>
      </c>
      <c r="M131" s="31">
        <v>0</v>
      </c>
      <c r="N131" s="31">
        <f>0.5*'Given Data '!C$19*'Given Data '!C$9*'Given Data '!C$20*Sheet1!E131^2</f>
        <v>24.051685614114987</v>
      </c>
      <c r="O131" s="31">
        <f t="shared" si="33"/>
        <v>0</v>
      </c>
      <c r="P131" s="31">
        <f t="shared" ref="P131:P194" si="39">L131+M131+N131+O131</f>
        <v>488.89529561411507</v>
      </c>
      <c r="Q131" s="31">
        <f t="shared" ref="Q131:Q194" si="40">IF(P131&gt;=0,P131,IF(P131&lt;0,-P131))</f>
        <v>488.89529561411507</v>
      </c>
      <c r="R131" s="31">
        <f>Q131*'Given Data '!C$13</f>
        <v>124.17940508598522</v>
      </c>
      <c r="S131" s="31">
        <f>R131/(IF(J131=1,'Given Data '!I$6,IF(J131=2,'Given Data '!I$7,IF(J131=3,'Given Data '!I$8))))</f>
        <v>7.4501257229542892</v>
      </c>
      <c r="T131" s="31">
        <f t="shared" si="34"/>
        <v>3.496886250782695</v>
      </c>
      <c r="U131" s="31">
        <f t="shared" si="35"/>
        <v>4482.1799223661164</v>
      </c>
      <c r="V131" s="31">
        <f t="shared" ref="V131:V194" si="41">ROUND(S131,0)</f>
        <v>7</v>
      </c>
      <c r="W131" s="31">
        <f t="shared" ref="W131:W194" si="42">MROUND(U131,500)</f>
        <v>4500</v>
      </c>
      <c r="X131" s="31">
        <f t="shared" ref="X131:X194" si="43">T131/3600</f>
        <v>9.7135729188408196E-4</v>
      </c>
      <c r="Y131" s="31">
        <f>INDEX('Given Data '!F$15:S$37,MATCH(Sheet1!V131,'Given Data '!E$15:E$37,0),MATCH(Sheet1!W131,'Given Data '!F$38:S$38,0))</f>
        <v>525.11244421289075</v>
      </c>
      <c r="Z131" s="31">
        <f t="shared" ref="Z131:Z194" si="44">Y131*X131</f>
        <v>0.51007180174526467</v>
      </c>
      <c r="AA131" s="31">
        <f t="shared" si="36"/>
        <v>54.853265164105686</v>
      </c>
      <c r="AB131" s="31">
        <f t="shared" si="37"/>
        <v>3.4833445274383004</v>
      </c>
      <c r="AC131" s="31">
        <f t="shared" ref="AC131:AC194" si="45">(P131*G131)/1000</f>
        <v>538.60790477680473</v>
      </c>
    </row>
    <row r="132" spans="2:29">
      <c r="C132" s="31">
        <f t="shared" ref="C132:C195" si="46">C131+1</f>
        <v>130</v>
      </c>
      <c r="D132" s="31">
        <v>16</v>
      </c>
      <c r="E132" s="31">
        <f t="shared" ref="E132:E195" si="47">D132/2.23694</f>
        <v>7.1526281438035886</v>
      </c>
      <c r="F132" s="31">
        <f t="shared" si="38"/>
        <v>25.749461317692919</v>
      </c>
      <c r="G132" s="31">
        <f t="shared" ref="G132:G195" si="48">(E132+E131)/2+G131</f>
        <v>1108.8361779931518</v>
      </c>
      <c r="H132" s="31">
        <f t="shared" ref="H132:H195" si="49">(E132+E131)/2</f>
        <v>7.1526281438035886</v>
      </c>
      <c r="I132" s="31">
        <f t="shared" ref="I132:I195" si="50">(H132-E131*1)*2</f>
        <v>0</v>
      </c>
      <c r="J132" s="31">
        <f t="shared" ref="J132:J195" si="51">IF(D132&lt;=10,1,IF(AND(D132&gt;10,D132&lt;=20),2,IF(D132&gt;20,3)))</f>
        <v>2</v>
      </c>
      <c r="K132" s="31">
        <f>IF(J132=1,'Given Data '!C$46,IF(J132=2,'Given Data '!C$47,IF(J132=3,'Given Data '!C$48)))</f>
        <v>585.34306414257276</v>
      </c>
      <c r="L132" s="31">
        <f>'Given Data '!C$17*'Given Data '!C$24*8.91</f>
        <v>464.84361000000007</v>
      </c>
      <c r="M132" s="31">
        <v>0</v>
      </c>
      <c r="N132" s="31">
        <f>0.5*'Given Data '!C$19*'Given Data '!C$9*'Given Data '!C$20*Sheet1!E132^2</f>
        <v>24.051685614114987</v>
      </c>
      <c r="O132" s="31">
        <f t="shared" ref="O132:O195" si="52">K132*I132</f>
        <v>0</v>
      </c>
      <c r="P132" s="31">
        <f t="shared" si="39"/>
        <v>488.89529561411507</v>
      </c>
      <c r="Q132" s="31">
        <f t="shared" si="40"/>
        <v>488.89529561411507</v>
      </c>
      <c r="R132" s="31">
        <f>Q132*'Given Data '!C$13</f>
        <v>124.17940508598522</v>
      </c>
      <c r="S132" s="31">
        <f>R132/(IF(J132=1,'Given Data '!I$6,IF(J132=2,'Given Data '!I$7,IF(J132=3,'Given Data '!I$8))))</f>
        <v>7.4501257229542892</v>
      </c>
      <c r="T132" s="31">
        <f t="shared" ref="T132:T195" si="53">(Q132*H132)/1000</f>
        <v>3.496886250782695</v>
      </c>
      <c r="U132" s="31">
        <f t="shared" ref="U132:U195" si="54">60*T132*1000/(2*PI()*S132)</f>
        <v>4482.1799223661164</v>
      </c>
      <c r="V132" s="31">
        <f t="shared" si="41"/>
        <v>7</v>
      </c>
      <c r="W132" s="31">
        <f t="shared" si="42"/>
        <v>4500</v>
      </c>
      <c r="X132" s="31">
        <f t="shared" si="43"/>
        <v>9.7135729188408196E-4</v>
      </c>
      <c r="Y132" s="31">
        <f>INDEX('Given Data '!F$15:S$37,MATCH(Sheet1!V132,'Given Data '!E$15:E$37,0),MATCH(Sheet1!W132,'Given Data '!F$38:S$38,0))</f>
        <v>525.11244421289075</v>
      </c>
      <c r="Z132" s="31">
        <f t="shared" si="44"/>
        <v>0.51007180174526467</v>
      </c>
      <c r="AA132" s="31">
        <f t="shared" ref="AA132:AA195" si="55">AA131+Z132</f>
        <v>55.363336965850948</v>
      </c>
      <c r="AB132" s="31">
        <f t="shared" ref="AB132:AB195" si="56">AVERAGE(T$2:T$218)</f>
        <v>3.4833445274383004</v>
      </c>
      <c r="AC132" s="31">
        <f t="shared" si="45"/>
        <v>542.10479102758745</v>
      </c>
    </row>
    <row r="133" spans="2:29">
      <c r="C133" s="31">
        <f t="shared" si="46"/>
        <v>131</v>
      </c>
      <c r="D133" s="31">
        <v>16</v>
      </c>
      <c r="E133" s="31">
        <f t="shared" si="47"/>
        <v>7.1526281438035886</v>
      </c>
      <c r="F133" s="31">
        <f t="shared" si="38"/>
        <v>25.749461317692919</v>
      </c>
      <c r="G133" s="31">
        <f t="shared" si="48"/>
        <v>1115.9888061369554</v>
      </c>
      <c r="H133" s="31">
        <f t="shared" si="49"/>
        <v>7.1526281438035886</v>
      </c>
      <c r="I133" s="31">
        <f t="shared" si="50"/>
        <v>0</v>
      </c>
      <c r="J133" s="31">
        <f t="shared" si="51"/>
        <v>2</v>
      </c>
      <c r="K133" s="31">
        <f>IF(J133=1,'Given Data '!C$46,IF(J133=2,'Given Data '!C$47,IF(J133=3,'Given Data '!C$48)))</f>
        <v>585.34306414257276</v>
      </c>
      <c r="L133" s="31">
        <f>'Given Data '!C$17*'Given Data '!C$24*8.91</f>
        <v>464.84361000000007</v>
      </c>
      <c r="M133" s="31">
        <v>0</v>
      </c>
      <c r="N133" s="31">
        <f>0.5*'Given Data '!C$19*'Given Data '!C$9*'Given Data '!C$20*Sheet1!E133^2</f>
        <v>24.051685614114987</v>
      </c>
      <c r="O133" s="31">
        <f t="shared" si="52"/>
        <v>0</v>
      </c>
      <c r="P133" s="31">
        <f t="shared" si="39"/>
        <v>488.89529561411507</v>
      </c>
      <c r="Q133" s="31">
        <f t="shared" si="40"/>
        <v>488.89529561411507</v>
      </c>
      <c r="R133" s="31">
        <f>Q133*'Given Data '!C$13</f>
        <v>124.17940508598522</v>
      </c>
      <c r="S133" s="31">
        <f>R133/(IF(J133=1,'Given Data '!I$6,IF(J133=2,'Given Data '!I$7,IF(J133=3,'Given Data '!I$8))))</f>
        <v>7.4501257229542892</v>
      </c>
      <c r="T133" s="31">
        <f t="shared" si="53"/>
        <v>3.496886250782695</v>
      </c>
      <c r="U133" s="31">
        <f t="shared" si="54"/>
        <v>4482.1799223661164</v>
      </c>
      <c r="V133" s="31">
        <f t="shared" si="41"/>
        <v>7</v>
      </c>
      <c r="W133" s="31">
        <f t="shared" si="42"/>
        <v>4500</v>
      </c>
      <c r="X133" s="31">
        <f t="shared" si="43"/>
        <v>9.7135729188408196E-4</v>
      </c>
      <c r="Y133" s="31">
        <f>INDEX('Given Data '!F$15:S$37,MATCH(Sheet1!V133,'Given Data '!E$15:E$37,0),MATCH(Sheet1!W133,'Given Data '!F$38:S$38,0))</f>
        <v>525.11244421289075</v>
      </c>
      <c r="Z133" s="31">
        <f t="shared" si="44"/>
        <v>0.51007180174526467</v>
      </c>
      <c r="AA133" s="31">
        <f t="shared" si="55"/>
        <v>55.87340876759621</v>
      </c>
      <c r="AB133" s="31">
        <f t="shared" si="56"/>
        <v>3.4833445274383004</v>
      </c>
      <c r="AC133" s="31">
        <f t="shared" si="45"/>
        <v>545.60167727837018</v>
      </c>
    </row>
    <row r="134" spans="2:29">
      <c r="C134" s="31">
        <f t="shared" si="46"/>
        <v>132</v>
      </c>
      <c r="D134" s="31">
        <v>16</v>
      </c>
      <c r="E134" s="31">
        <f t="shared" si="47"/>
        <v>7.1526281438035886</v>
      </c>
      <c r="F134" s="31">
        <f t="shared" si="38"/>
        <v>25.749461317692919</v>
      </c>
      <c r="G134" s="31">
        <f t="shared" si="48"/>
        <v>1123.1414342807591</v>
      </c>
      <c r="H134" s="31">
        <f t="shared" si="49"/>
        <v>7.1526281438035886</v>
      </c>
      <c r="I134" s="31">
        <f t="shared" si="50"/>
        <v>0</v>
      </c>
      <c r="J134" s="31">
        <f t="shared" si="51"/>
        <v>2</v>
      </c>
      <c r="K134" s="31">
        <f>IF(J134=1,'Given Data '!C$46,IF(J134=2,'Given Data '!C$47,IF(J134=3,'Given Data '!C$48)))</f>
        <v>585.34306414257276</v>
      </c>
      <c r="L134" s="31">
        <f>'Given Data '!C$17*'Given Data '!C$24*8.91</f>
        <v>464.84361000000007</v>
      </c>
      <c r="M134" s="31">
        <v>0</v>
      </c>
      <c r="N134" s="31">
        <f>0.5*'Given Data '!C$19*'Given Data '!C$9*'Given Data '!C$20*Sheet1!E134^2</f>
        <v>24.051685614114987</v>
      </c>
      <c r="O134" s="31">
        <f t="shared" si="52"/>
        <v>0</v>
      </c>
      <c r="P134" s="31">
        <f t="shared" si="39"/>
        <v>488.89529561411507</v>
      </c>
      <c r="Q134" s="31">
        <f t="shared" si="40"/>
        <v>488.89529561411507</v>
      </c>
      <c r="R134" s="31">
        <f>Q134*'Given Data '!C$13</f>
        <v>124.17940508598522</v>
      </c>
      <c r="S134" s="31">
        <f>R134/(IF(J134=1,'Given Data '!I$6,IF(J134=2,'Given Data '!I$7,IF(J134=3,'Given Data '!I$8))))</f>
        <v>7.4501257229542892</v>
      </c>
      <c r="T134" s="31">
        <f t="shared" si="53"/>
        <v>3.496886250782695</v>
      </c>
      <c r="U134" s="31">
        <f t="shared" si="54"/>
        <v>4482.1799223661164</v>
      </c>
      <c r="V134" s="31">
        <f t="shared" si="41"/>
        <v>7</v>
      </c>
      <c r="W134" s="31">
        <f t="shared" si="42"/>
        <v>4500</v>
      </c>
      <c r="X134" s="31">
        <f t="shared" si="43"/>
        <v>9.7135729188408196E-4</v>
      </c>
      <c r="Y134" s="31">
        <f>INDEX('Given Data '!F$15:S$37,MATCH(Sheet1!V134,'Given Data '!E$15:E$37,0),MATCH(Sheet1!W134,'Given Data '!F$38:S$38,0))</f>
        <v>525.11244421289075</v>
      </c>
      <c r="Z134" s="31">
        <f t="shared" si="44"/>
        <v>0.51007180174526467</v>
      </c>
      <c r="AA134" s="31">
        <f t="shared" si="55"/>
        <v>56.383480569341472</v>
      </c>
      <c r="AB134" s="31">
        <f t="shared" si="56"/>
        <v>3.4833445274383004</v>
      </c>
      <c r="AC134" s="31">
        <f t="shared" si="45"/>
        <v>549.0985635291529</v>
      </c>
    </row>
    <row r="135" spans="2:29">
      <c r="C135" s="31">
        <f t="shared" si="46"/>
        <v>133</v>
      </c>
      <c r="D135" s="31">
        <v>16</v>
      </c>
      <c r="E135" s="31">
        <f t="shared" si="47"/>
        <v>7.1526281438035886</v>
      </c>
      <c r="F135" s="31">
        <f t="shared" si="38"/>
        <v>25.749461317692919</v>
      </c>
      <c r="G135" s="31">
        <f t="shared" si="48"/>
        <v>1130.2940624245628</v>
      </c>
      <c r="H135" s="31">
        <f t="shared" si="49"/>
        <v>7.1526281438035886</v>
      </c>
      <c r="I135" s="31">
        <f t="shared" si="50"/>
        <v>0</v>
      </c>
      <c r="J135" s="31">
        <f t="shared" si="51"/>
        <v>2</v>
      </c>
      <c r="K135" s="31">
        <f>IF(J135=1,'Given Data '!C$46,IF(J135=2,'Given Data '!C$47,IF(J135=3,'Given Data '!C$48)))</f>
        <v>585.34306414257276</v>
      </c>
      <c r="L135" s="31">
        <f>'Given Data '!C$17*'Given Data '!C$24*8.91</f>
        <v>464.84361000000007</v>
      </c>
      <c r="M135" s="31">
        <v>0</v>
      </c>
      <c r="N135" s="31">
        <f>0.5*'Given Data '!C$19*'Given Data '!C$9*'Given Data '!C$20*Sheet1!E135^2</f>
        <v>24.051685614114987</v>
      </c>
      <c r="O135" s="31">
        <f t="shared" si="52"/>
        <v>0</v>
      </c>
      <c r="P135" s="31">
        <f t="shared" si="39"/>
        <v>488.89529561411507</v>
      </c>
      <c r="Q135" s="31">
        <f t="shared" si="40"/>
        <v>488.89529561411507</v>
      </c>
      <c r="R135" s="31">
        <f>Q135*'Given Data '!C$13</f>
        <v>124.17940508598522</v>
      </c>
      <c r="S135" s="31">
        <f>R135/(IF(J135=1,'Given Data '!I$6,IF(J135=2,'Given Data '!I$7,IF(J135=3,'Given Data '!I$8))))</f>
        <v>7.4501257229542892</v>
      </c>
      <c r="T135" s="31">
        <f t="shared" si="53"/>
        <v>3.496886250782695</v>
      </c>
      <c r="U135" s="31">
        <f t="shared" si="54"/>
        <v>4482.1799223661164</v>
      </c>
      <c r="V135" s="31">
        <f t="shared" si="41"/>
        <v>7</v>
      </c>
      <c r="W135" s="31">
        <f t="shared" si="42"/>
        <v>4500</v>
      </c>
      <c r="X135" s="31">
        <f t="shared" si="43"/>
        <v>9.7135729188408196E-4</v>
      </c>
      <c r="Y135" s="31">
        <f>INDEX('Given Data '!F$15:S$37,MATCH(Sheet1!V135,'Given Data '!E$15:E$37,0),MATCH(Sheet1!W135,'Given Data '!F$38:S$38,0))</f>
        <v>525.11244421289075</v>
      </c>
      <c r="Z135" s="31">
        <f t="shared" si="44"/>
        <v>0.51007180174526467</v>
      </c>
      <c r="AA135" s="31">
        <f t="shared" si="55"/>
        <v>56.893552371086734</v>
      </c>
      <c r="AB135" s="31">
        <f t="shared" si="56"/>
        <v>3.4833445274383004</v>
      </c>
      <c r="AC135" s="31">
        <f t="shared" si="45"/>
        <v>552.59544977993562</v>
      </c>
    </row>
    <row r="136" spans="2:29">
      <c r="C136" s="31">
        <f t="shared" si="46"/>
        <v>134</v>
      </c>
      <c r="D136" s="31">
        <v>16</v>
      </c>
      <c r="E136" s="31">
        <f t="shared" si="47"/>
        <v>7.1526281438035886</v>
      </c>
      <c r="F136" s="31">
        <f t="shared" si="38"/>
        <v>25.749461317692919</v>
      </c>
      <c r="G136" s="31">
        <f t="shared" si="48"/>
        <v>1137.4466905683664</v>
      </c>
      <c r="H136" s="31">
        <f t="shared" si="49"/>
        <v>7.1526281438035886</v>
      </c>
      <c r="I136" s="31">
        <f t="shared" si="50"/>
        <v>0</v>
      </c>
      <c r="J136" s="31">
        <f t="shared" si="51"/>
        <v>2</v>
      </c>
      <c r="K136" s="31">
        <f>IF(J136=1,'Given Data '!C$46,IF(J136=2,'Given Data '!C$47,IF(J136=3,'Given Data '!C$48)))</f>
        <v>585.34306414257276</v>
      </c>
      <c r="L136" s="31">
        <f>'Given Data '!C$17*'Given Data '!C$24*8.91</f>
        <v>464.84361000000007</v>
      </c>
      <c r="M136" s="31">
        <v>0</v>
      </c>
      <c r="N136" s="31">
        <f>0.5*'Given Data '!C$19*'Given Data '!C$9*'Given Data '!C$20*Sheet1!E136^2</f>
        <v>24.051685614114987</v>
      </c>
      <c r="O136" s="31">
        <f t="shared" si="52"/>
        <v>0</v>
      </c>
      <c r="P136" s="31">
        <f t="shared" si="39"/>
        <v>488.89529561411507</v>
      </c>
      <c r="Q136" s="31">
        <f t="shared" si="40"/>
        <v>488.89529561411507</v>
      </c>
      <c r="R136" s="31">
        <f>Q136*'Given Data '!C$13</f>
        <v>124.17940508598522</v>
      </c>
      <c r="S136" s="31">
        <f>R136/(IF(J136=1,'Given Data '!I$6,IF(J136=2,'Given Data '!I$7,IF(J136=3,'Given Data '!I$8))))</f>
        <v>7.4501257229542892</v>
      </c>
      <c r="T136" s="31">
        <f t="shared" si="53"/>
        <v>3.496886250782695</v>
      </c>
      <c r="U136" s="31">
        <f t="shared" si="54"/>
        <v>4482.1799223661164</v>
      </c>
      <c r="V136" s="31">
        <f t="shared" si="41"/>
        <v>7</v>
      </c>
      <c r="W136" s="31">
        <f t="shared" si="42"/>
        <v>4500</v>
      </c>
      <c r="X136" s="31">
        <f t="shared" si="43"/>
        <v>9.7135729188408196E-4</v>
      </c>
      <c r="Y136" s="31">
        <f>INDEX('Given Data '!F$15:S$37,MATCH(Sheet1!V136,'Given Data '!E$15:E$37,0),MATCH(Sheet1!W136,'Given Data '!F$38:S$38,0))</f>
        <v>525.11244421289075</v>
      </c>
      <c r="Z136" s="31">
        <f t="shared" si="44"/>
        <v>0.51007180174526467</v>
      </c>
      <c r="AA136" s="31">
        <f t="shared" si="55"/>
        <v>57.403624172831996</v>
      </c>
      <c r="AB136" s="31">
        <f t="shared" si="56"/>
        <v>3.4833445274383004</v>
      </c>
      <c r="AC136" s="31">
        <f t="shared" si="45"/>
        <v>556.09233603071846</v>
      </c>
    </row>
    <row r="137" spans="2:29">
      <c r="C137" s="31">
        <f t="shared" si="46"/>
        <v>135</v>
      </c>
      <c r="D137" s="31">
        <v>16</v>
      </c>
      <c r="E137" s="31">
        <f t="shared" si="47"/>
        <v>7.1526281438035886</v>
      </c>
      <c r="F137" s="31">
        <f t="shared" si="38"/>
        <v>25.749461317692919</v>
      </c>
      <c r="G137" s="31">
        <f t="shared" si="48"/>
        <v>1144.5993187121701</v>
      </c>
      <c r="H137" s="31">
        <f t="shared" si="49"/>
        <v>7.1526281438035886</v>
      </c>
      <c r="I137" s="31">
        <f t="shared" si="50"/>
        <v>0</v>
      </c>
      <c r="J137" s="31">
        <f t="shared" si="51"/>
        <v>2</v>
      </c>
      <c r="K137" s="31">
        <f>IF(J137=1,'Given Data '!C$46,IF(J137=2,'Given Data '!C$47,IF(J137=3,'Given Data '!C$48)))</f>
        <v>585.34306414257276</v>
      </c>
      <c r="L137" s="31">
        <f>'Given Data '!C$17*'Given Data '!C$24*8.91</f>
        <v>464.84361000000007</v>
      </c>
      <c r="M137" s="31">
        <v>0</v>
      </c>
      <c r="N137" s="31">
        <f>0.5*'Given Data '!C$19*'Given Data '!C$9*'Given Data '!C$20*Sheet1!E137^2</f>
        <v>24.051685614114987</v>
      </c>
      <c r="O137" s="31">
        <f t="shared" si="52"/>
        <v>0</v>
      </c>
      <c r="P137" s="31">
        <f t="shared" si="39"/>
        <v>488.89529561411507</v>
      </c>
      <c r="Q137" s="31">
        <f t="shared" si="40"/>
        <v>488.89529561411507</v>
      </c>
      <c r="R137" s="31">
        <f>Q137*'Given Data '!C$13</f>
        <v>124.17940508598522</v>
      </c>
      <c r="S137" s="31">
        <f>R137/(IF(J137=1,'Given Data '!I$6,IF(J137=2,'Given Data '!I$7,IF(J137=3,'Given Data '!I$8))))</f>
        <v>7.4501257229542892</v>
      </c>
      <c r="T137" s="31">
        <f t="shared" si="53"/>
        <v>3.496886250782695</v>
      </c>
      <c r="U137" s="31">
        <f t="shared" si="54"/>
        <v>4482.1799223661164</v>
      </c>
      <c r="V137" s="31">
        <f t="shared" si="41"/>
        <v>7</v>
      </c>
      <c r="W137" s="31">
        <f t="shared" si="42"/>
        <v>4500</v>
      </c>
      <c r="X137" s="31">
        <f t="shared" si="43"/>
        <v>9.7135729188408196E-4</v>
      </c>
      <c r="Y137" s="31">
        <f>INDEX('Given Data '!F$15:S$37,MATCH(Sheet1!V137,'Given Data '!E$15:E$37,0),MATCH(Sheet1!W137,'Given Data '!F$38:S$38,0))</f>
        <v>525.11244421289075</v>
      </c>
      <c r="Z137" s="31">
        <f t="shared" si="44"/>
        <v>0.51007180174526467</v>
      </c>
      <c r="AA137" s="31">
        <f t="shared" si="55"/>
        <v>57.913695974577259</v>
      </c>
      <c r="AB137" s="31">
        <f t="shared" si="56"/>
        <v>3.4833445274383004</v>
      </c>
      <c r="AC137" s="31">
        <f t="shared" si="45"/>
        <v>559.58922228150118</v>
      </c>
    </row>
    <row r="138" spans="2:29">
      <c r="C138" s="31">
        <f t="shared" si="46"/>
        <v>136</v>
      </c>
      <c r="D138" s="31">
        <v>16</v>
      </c>
      <c r="E138" s="31">
        <f t="shared" si="47"/>
        <v>7.1526281438035886</v>
      </c>
      <c r="F138" s="31">
        <f t="shared" si="38"/>
        <v>25.749461317692919</v>
      </c>
      <c r="G138" s="31">
        <f t="shared" si="48"/>
        <v>1151.7519468559738</v>
      </c>
      <c r="H138" s="31">
        <f t="shared" si="49"/>
        <v>7.1526281438035886</v>
      </c>
      <c r="I138" s="31">
        <f t="shared" si="50"/>
        <v>0</v>
      </c>
      <c r="J138" s="31">
        <f t="shared" si="51"/>
        <v>2</v>
      </c>
      <c r="K138" s="31">
        <f>IF(J138=1,'Given Data '!C$46,IF(J138=2,'Given Data '!C$47,IF(J138=3,'Given Data '!C$48)))</f>
        <v>585.34306414257276</v>
      </c>
      <c r="L138" s="31">
        <f>'Given Data '!C$17*'Given Data '!C$24*8.91</f>
        <v>464.84361000000007</v>
      </c>
      <c r="M138" s="31">
        <v>0</v>
      </c>
      <c r="N138" s="31">
        <f>0.5*'Given Data '!C$19*'Given Data '!C$9*'Given Data '!C$20*Sheet1!E138^2</f>
        <v>24.051685614114987</v>
      </c>
      <c r="O138" s="31">
        <f t="shared" si="52"/>
        <v>0</v>
      </c>
      <c r="P138" s="31">
        <f t="shared" si="39"/>
        <v>488.89529561411507</v>
      </c>
      <c r="Q138" s="31">
        <f t="shared" si="40"/>
        <v>488.89529561411507</v>
      </c>
      <c r="R138" s="31">
        <f>Q138*'Given Data '!C$13</f>
        <v>124.17940508598522</v>
      </c>
      <c r="S138" s="31">
        <f>R138/(IF(J138=1,'Given Data '!I$6,IF(J138=2,'Given Data '!I$7,IF(J138=3,'Given Data '!I$8))))</f>
        <v>7.4501257229542892</v>
      </c>
      <c r="T138" s="31">
        <f t="shared" si="53"/>
        <v>3.496886250782695</v>
      </c>
      <c r="U138" s="31">
        <f t="shared" si="54"/>
        <v>4482.1799223661164</v>
      </c>
      <c r="V138" s="31">
        <f t="shared" si="41"/>
        <v>7</v>
      </c>
      <c r="W138" s="31">
        <f t="shared" si="42"/>
        <v>4500</v>
      </c>
      <c r="X138" s="31">
        <f t="shared" si="43"/>
        <v>9.7135729188408196E-4</v>
      </c>
      <c r="Y138" s="31">
        <f>INDEX('Given Data '!F$15:S$37,MATCH(Sheet1!V138,'Given Data '!E$15:E$37,0),MATCH(Sheet1!W138,'Given Data '!F$38:S$38,0))</f>
        <v>525.11244421289075</v>
      </c>
      <c r="Z138" s="31">
        <f t="shared" si="44"/>
        <v>0.51007180174526467</v>
      </c>
      <c r="AA138" s="31">
        <f t="shared" si="55"/>
        <v>58.423767776322521</v>
      </c>
      <c r="AB138" s="31">
        <f t="shared" si="56"/>
        <v>3.4833445274383004</v>
      </c>
      <c r="AC138" s="31">
        <f t="shared" si="45"/>
        <v>563.08610853228379</v>
      </c>
    </row>
    <row r="139" spans="2:29">
      <c r="B139" s="31" t="s">
        <v>91</v>
      </c>
      <c r="C139" s="31">
        <f t="shared" si="46"/>
        <v>137</v>
      </c>
      <c r="D139" s="31">
        <v>16</v>
      </c>
      <c r="E139" s="31">
        <f t="shared" si="47"/>
        <v>7.1526281438035886</v>
      </c>
      <c r="F139" s="31">
        <f t="shared" si="38"/>
        <v>25.749461317692919</v>
      </c>
      <c r="G139" s="31">
        <f t="shared" si="48"/>
        <v>1158.9045749997774</v>
      </c>
      <c r="H139" s="31">
        <f t="shared" si="49"/>
        <v>7.1526281438035886</v>
      </c>
      <c r="I139" s="31">
        <f t="shared" si="50"/>
        <v>0</v>
      </c>
      <c r="J139" s="31">
        <f t="shared" si="51"/>
        <v>2</v>
      </c>
      <c r="K139" s="31">
        <f>IF(J139=1,'Given Data '!C$46,IF(J139=2,'Given Data '!C$47,IF(J139=3,'Given Data '!C$48)))</f>
        <v>585.34306414257276</v>
      </c>
      <c r="L139" s="31">
        <f>'Given Data '!C$17*'Given Data '!C$24*8.91</f>
        <v>464.84361000000007</v>
      </c>
      <c r="M139" s="31">
        <v>0</v>
      </c>
      <c r="N139" s="31">
        <f>0.5*'Given Data '!C$19*'Given Data '!C$9*'Given Data '!C$20*Sheet1!E139^2</f>
        <v>24.051685614114987</v>
      </c>
      <c r="O139" s="31">
        <f t="shared" si="52"/>
        <v>0</v>
      </c>
      <c r="P139" s="31">
        <f t="shared" si="39"/>
        <v>488.89529561411507</v>
      </c>
      <c r="Q139" s="31">
        <f t="shared" si="40"/>
        <v>488.89529561411507</v>
      </c>
      <c r="R139" s="31">
        <f>Q139*'Given Data '!C$13</f>
        <v>124.17940508598522</v>
      </c>
      <c r="S139" s="31">
        <f>R139/(IF(J139=1,'Given Data '!I$6,IF(J139=2,'Given Data '!I$7,IF(J139=3,'Given Data '!I$8))))</f>
        <v>7.4501257229542892</v>
      </c>
      <c r="T139" s="31">
        <f t="shared" si="53"/>
        <v>3.496886250782695</v>
      </c>
      <c r="U139" s="31">
        <f t="shared" si="54"/>
        <v>4482.1799223661164</v>
      </c>
      <c r="V139" s="31">
        <f t="shared" si="41"/>
        <v>7</v>
      </c>
      <c r="W139" s="31">
        <f t="shared" si="42"/>
        <v>4500</v>
      </c>
      <c r="X139" s="31">
        <f t="shared" si="43"/>
        <v>9.7135729188408196E-4</v>
      </c>
      <c r="Y139" s="31">
        <f>INDEX('Given Data '!F$15:S$37,MATCH(Sheet1!V139,'Given Data '!E$15:E$37,0),MATCH(Sheet1!W139,'Given Data '!F$38:S$38,0))</f>
        <v>525.11244421289075</v>
      </c>
      <c r="Z139" s="31">
        <f t="shared" si="44"/>
        <v>0.51007180174526467</v>
      </c>
      <c r="AA139" s="31">
        <f t="shared" si="55"/>
        <v>58.933839578067783</v>
      </c>
      <c r="AB139" s="31">
        <f t="shared" si="56"/>
        <v>3.4833445274383004</v>
      </c>
      <c r="AC139" s="31">
        <f t="shared" si="45"/>
        <v>566.58299478306651</v>
      </c>
    </row>
    <row r="140" spans="2:29">
      <c r="C140" s="31">
        <f t="shared" si="46"/>
        <v>138</v>
      </c>
      <c r="D140" s="31">
        <v>17.5</v>
      </c>
      <c r="E140" s="31">
        <f t="shared" si="47"/>
        <v>7.8231870322851744</v>
      </c>
      <c r="F140" s="31">
        <f t="shared" si="38"/>
        <v>28.163473316226629</v>
      </c>
      <c r="G140" s="31">
        <f t="shared" si="48"/>
        <v>1166.3924825878219</v>
      </c>
      <c r="H140" s="31">
        <f t="shared" si="49"/>
        <v>7.4879075880443811</v>
      </c>
      <c r="I140" s="31">
        <f t="shared" si="50"/>
        <v>0.67055888848158496</v>
      </c>
      <c r="J140" s="31">
        <f t="shared" si="51"/>
        <v>2</v>
      </c>
      <c r="K140" s="31">
        <f>IF(J140=1,'Given Data '!C$46,IF(J140=2,'Given Data '!C$47,IF(J140=3,'Given Data '!C$48)))</f>
        <v>585.34306414257276</v>
      </c>
      <c r="L140" s="31">
        <f>'Given Data '!C$17*'Given Data '!C$24*8.91</f>
        <v>464.84361000000007</v>
      </c>
      <c r="M140" s="31">
        <v>0</v>
      </c>
      <c r="N140" s="31">
        <f>0.5*'Given Data '!C$19*'Given Data '!C$9*'Given Data '!C$20*Sheet1!E140^2</f>
        <v>28.772768434854353</v>
      </c>
      <c r="O140" s="31">
        <f t="shared" si="52"/>
        <v>392.50699447184866</v>
      </c>
      <c r="P140" s="31">
        <f t="shared" si="39"/>
        <v>886.12337290670303</v>
      </c>
      <c r="Q140" s="31">
        <f t="shared" si="40"/>
        <v>886.12337290670303</v>
      </c>
      <c r="R140" s="31">
        <f>Q140*'Given Data '!C$13</f>
        <v>225.07533671830257</v>
      </c>
      <c r="S140" s="31">
        <f>R140/(IF(J140=1,'Given Data '!I$6,IF(J140=2,'Given Data '!I$7,IF(J140=3,'Given Data '!I$8))))</f>
        <v>13.503362772003412</v>
      </c>
      <c r="T140" s="31">
        <f t="shared" si="53"/>
        <v>6.6352099279315828</v>
      </c>
      <c r="U140" s="31">
        <f t="shared" si="54"/>
        <v>4692.2821062270277</v>
      </c>
      <c r="V140" s="31">
        <f t="shared" si="41"/>
        <v>14</v>
      </c>
      <c r="W140" s="31">
        <f t="shared" si="42"/>
        <v>4500</v>
      </c>
      <c r="X140" s="31">
        <f t="shared" si="43"/>
        <v>1.8431138688698842E-3</v>
      </c>
      <c r="Y140" s="31">
        <f>INDEX('Given Data '!F$15:S$37,MATCH(Sheet1!V140,'Given Data '!E$15:E$37,0),MATCH(Sheet1!W140,'Given Data '!F$38:S$38,0))</f>
        <v>406.02646743750006</v>
      </c>
      <c r="Z140" s="31">
        <f t="shared" si="44"/>
        <v>0.74835301326230275</v>
      </c>
      <c r="AA140" s="31">
        <f t="shared" si="55"/>
        <v>59.682192591330086</v>
      </c>
      <c r="AB140" s="31">
        <f t="shared" si="56"/>
        <v>3.4833445274383004</v>
      </c>
      <c r="AC140" s="31">
        <f t="shared" si="45"/>
        <v>1033.5676408037436</v>
      </c>
    </row>
    <row r="141" spans="2:29">
      <c r="C141" s="31">
        <f t="shared" si="46"/>
        <v>139</v>
      </c>
      <c r="D141" s="31">
        <v>19</v>
      </c>
      <c r="E141" s="31">
        <f t="shared" si="47"/>
        <v>8.4937459207667612</v>
      </c>
      <c r="F141" s="31">
        <f t="shared" si="38"/>
        <v>30.577485314760342</v>
      </c>
      <c r="G141" s="31">
        <f t="shared" si="48"/>
        <v>1174.5509490643478</v>
      </c>
      <c r="H141" s="31">
        <f t="shared" si="49"/>
        <v>8.1584664765259678</v>
      </c>
      <c r="I141" s="31">
        <f t="shared" si="50"/>
        <v>0.67055888848158673</v>
      </c>
      <c r="J141" s="31">
        <f t="shared" si="51"/>
        <v>2</v>
      </c>
      <c r="K141" s="31">
        <f>IF(J141=1,'Given Data '!C$46,IF(J141=2,'Given Data '!C$47,IF(J141=3,'Given Data '!C$48)))</f>
        <v>585.34306414257276</v>
      </c>
      <c r="L141" s="31">
        <f>'Given Data '!C$17*'Given Data '!C$24*8.91</f>
        <v>464.84361000000007</v>
      </c>
      <c r="M141" s="31">
        <v>0</v>
      </c>
      <c r="N141" s="31">
        <f>0.5*'Given Data '!C$19*'Given Data '!C$9*'Given Data '!C$20*Sheet1!E141^2</f>
        <v>33.91663479177933</v>
      </c>
      <c r="O141" s="31">
        <f t="shared" si="52"/>
        <v>392.50699447184974</v>
      </c>
      <c r="P141" s="31">
        <f t="shared" si="39"/>
        <v>891.26723926362911</v>
      </c>
      <c r="Q141" s="31">
        <f t="shared" si="40"/>
        <v>891.26723926362911</v>
      </c>
      <c r="R141" s="31">
        <f>Q141*'Given Data '!C$13</f>
        <v>226.38187877296178</v>
      </c>
      <c r="S141" s="31">
        <f>R141/(IF(J141=1,'Given Data '!I$6,IF(J141=2,'Given Data '!I$7,IF(J141=3,'Given Data '!I$8))))</f>
        <v>13.581748576499722</v>
      </c>
      <c r="T141" s="31">
        <f t="shared" si="53"/>
        <v>7.2713738931581666</v>
      </c>
      <c r="U141" s="31">
        <f t="shared" si="54"/>
        <v>5112.4864739488503</v>
      </c>
      <c r="V141" s="31">
        <f t="shared" si="41"/>
        <v>14</v>
      </c>
      <c r="W141" s="31">
        <f t="shared" si="42"/>
        <v>5000</v>
      </c>
      <c r="X141" s="31">
        <f t="shared" si="43"/>
        <v>2.0198260814328242E-3</v>
      </c>
      <c r="Y141" s="31">
        <f>INDEX('Given Data '!F$15:S$37,MATCH(Sheet1!V141,'Given Data '!E$15:E$37,0),MATCH(Sheet1!W141,'Given Data '!F$38:S$38,0))</f>
        <v>338.16060349999998</v>
      </c>
      <c r="Z141" s="31">
        <f t="shared" si="44"/>
        <v>0.68302560666236389</v>
      </c>
      <c r="AA141" s="31">
        <f t="shared" si="55"/>
        <v>60.365218197992448</v>
      </c>
      <c r="AB141" s="31">
        <f t="shared" si="56"/>
        <v>3.4833445274383004</v>
      </c>
      <c r="AC141" s="31">
        <f t="shared" si="45"/>
        <v>1046.8387817470568</v>
      </c>
    </row>
    <row r="142" spans="2:29">
      <c r="C142" s="31">
        <f t="shared" si="46"/>
        <v>140</v>
      </c>
      <c r="D142" s="31">
        <v>20</v>
      </c>
      <c r="E142" s="31">
        <f t="shared" si="47"/>
        <v>8.9407851797544851</v>
      </c>
      <c r="F142" s="31">
        <f t="shared" si="38"/>
        <v>32.186826647116149</v>
      </c>
      <c r="G142" s="31">
        <f t="shared" si="48"/>
        <v>1183.2682146146085</v>
      </c>
      <c r="H142" s="31">
        <f t="shared" si="49"/>
        <v>8.717265550260624</v>
      </c>
      <c r="I142" s="31">
        <f t="shared" si="50"/>
        <v>0.44703925898772567</v>
      </c>
      <c r="J142" s="31">
        <f t="shared" si="51"/>
        <v>2</v>
      </c>
      <c r="K142" s="31">
        <f>IF(J142=1,'Given Data '!C$46,IF(J142=2,'Given Data '!C$47,IF(J142=3,'Given Data '!C$48)))</f>
        <v>585.34306414257276</v>
      </c>
      <c r="L142" s="31">
        <f>'Given Data '!C$17*'Given Data '!C$24*8.91</f>
        <v>464.84361000000007</v>
      </c>
      <c r="M142" s="31">
        <v>0</v>
      </c>
      <c r="N142" s="31">
        <f>0.5*'Given Data '!C$19*'Given Data '!C$9*'Given Data '!C$20*Sheet1!E142^2</f>
        <v>37.580758772054658</v>
      </c>
      <c r="O142" s="31">
        <f t="shared" si="52"/>
        <v>261.67132964790051</v>
      </c>
      <c r="P142" s="31">
        <f t="shared" si="39"/>
        <v>764.09569841995517</v>
      </c>
      <c r="Q142" s="31">
        <f t="shared" si="40"/>
        <v>764.09569841995517</v>
      </c>
      <c r="R142" s="31">
        <f>Q142*'Given Data '!C$13</f>
        <v>194.08030739866862</v>
      </c>
      <c r="S142" s="31">
        <f>R142/(IF(J142=1,'Given Data '!I$6,IF(J142=2,'Given Data '!I$7,IF(J142=3,'Given Data '!I$8))))</f>
        <v>11.643820402171361</v>
      </c>
      <c r="T142" s="31">
        <f t="shared" si="53"/>
        <v>6.6608251089386066</v>
      </c>
      <c r="U142" s="31">
        <f t="shared" si="54"/>
        <v>5462.6567803837033</v>
      </c>
      <c r="V142" s="31">
        <f t="shared" si="41"/>
        <v>12</v>
      </c>
      <c r="W142" s="31">
        <f t="shared" si="42"/>
        <v>5500</v>
      </c>
      <c r="X142" s="31">
        <f t="shared" si="43"/>
        <v>1.8502291969273907E-3</v>
      </c>
      <c r="Y142" s="31">
        <f>INDEX('Given Data '!F$15:S$37,MATCH(Sheet1!V142,'Given Data '!E$15:E$37,0),MATCH(Sheet1!W142,'Given Data '!F$38:S$38,0))</f>
        <v>326.03757274999998</v>
      </c>
      <c r="Z142" s="31">
        <f t="shared" si="44"/>
        <v>0.60324423639738822</v>
      </c>
      <c r="AA142" s="31">
        <f t="shared" si="55"/>
        <v>60.968462434389835</v>
      </c>
      <c r="AB142" s="31">
        <f t="shared" si="56"/>
        <v>3.4833445274383004</v>
      </c>
      <c r="AC142" s="31">
        <f t="shared" si="45"/>
        <v>904.13015286408267</v>
      </c>
    </row>
    <row r="143" spans="2:29">
      <c r="C143" s="31">
        <f t="shared" si="46"/>
        <v>141</v>
      </c>
      <c r="D143" s="31">
        <v>20.2</v>
      </c>
      <c r="E143" s="31">
        <f t="shared" si="47"/>
        <v>9.0301930315520291</v>
      </c>
      <c r="F143" s="31">
        <f t="shared" si="38"/>
        <v>32.508694913587306</v>
      </c>
      <c r="G143" s="31">
        <f t="shared" si="48"/>
        <v>1192.2537037202617</v>
      </c>
      <c r="H143" s="31">
        <f t="shared" si="49"/>
        <v>8.985489105653258</v>
      </c>
      <c r="I143" s="31">
        <f t="shared" si="50"/>
        <v>8.9407851797545845E-2</v>
      </c>
      <c r="J143" s="31">
        <f t="shared" si="51"/>
        <v>3</v>
      </c>
      <c r="K143" s="31">
        <f>IF(J143=1,'Given Data '!C$46,IF(J143=2,'Given Data '!C$47,IF(J143=3,'Given Data '!C$48)))</f>
        <v>581.23604096253996</v>
      </c>
      <c r="L143" s="31">
        <f>'Given Data '!C$17*'Given Data '!C$24*8.91</f>
        <v>464.84361000000007</v>
      </c>
      <c r="M143" s="31">
        <v>0</v>
      </c>
      <c r="N143" s="31">
        <f>0.5*'Given Data '!C$19*'Given Data '!C$9*'Given Data '!C$20*Sheet1!E143^2</f>
        <v>38.336132023372954</v>
      </c>
      <c r="O143" s="31">
        <f t="shared" si="52"/>
        <v>51.967065809771057</v>
      </c>
      <c r="P143" s="31">
        <f t="shared" si="39"/>
        <v>555.14680783314407</v>
      </c>
      <c r="Q143" s="31">
        <f t="shared" si="40"/>
        <v>555.14680783314407</v>
      </c>
      <c r="R143" s="31">
        <f>Q143*'Given Data '!C$13</f>
        <v>141.0072891896186</v>
      </c>
      <c r="S143" s="31">
        <f>R143/(IF(J143=1,'Given Data '!I$6,IF(J143=2,'Given Data '!I$7,IF(J143=3,'Given Data '!I$8))))</f>
        <v>11.079494086043209</v>
      </c>
      <c r="T143" s="31">
        <f t="shared" si="53"/>
        <v>4.9882655938228995</v>
      </c>
      <c r="U143" s="31">
        <f t="shared" si="54"/>
        <v>4299.3323731932369</v>
      </c>
      <c r="V143" s="31">
        <f t="shared" si="41"/>
        <v>11</v>
      </c>
      <c r="W143" s="31">
        <f t="shared" si="42"/>
        <v>4500</v>
      </c>
      <c r="X143" s="31">
        <f t="shared" si="43"/>
        <v>1.3856293316174722E-3</v>
      </c>
      <c r="Y143" s="31">
        <f>INDEX('Given Data '!F$15:S$37,MATCH(Sheet1!V143,'Given Data '!E$15:E$37,0),MATCH(Sheet1!W143,'Given Data '!F$38:S$38,0))</f>
        <v>434.78857012500009</v>
      </c>
      <c r="Z143" s="31">
        <f t="shared" si="44"/>
        <v>0.60245579581722031</v>
      </c>
      <c r="AA143" s="31">
        <f t="shared" si="55"/>
        <v>61.570918230207056</v>
      </c>
      <c r="AB143" s="31">
        <f t="shared" si="56"/>
        <v>3.4833445274383004</v>
      </c>
      <c r="AC143" s="31">
        <f t="shared" si="45"/>
        <v>661.87583774754637</v>
      </c>
    </row>
    <row r="144" spans="2:29">
      <c r="C144" s="31">
        <f t="shared" si="46"/>
        <v>142</v>
      </c>
      <c r="D144" s="31">
        <v>21.5</v>
      </c>
      <c r="E144" s="31">
        <f t="shared" si="47"/>
        <v>9.6113440682360718</v>
      </c>
      <c r="F144" s="31">
        <f t="shared" si="38"/>
        <v>34.600838645649858</v>
      </c>
      <c r="G144" s="31">
        <f t="shared" si="48"/>
        <v>1201.5744722701556</v>
      </c>
      <c r="H144" s="31">
        <f t="shared" si="49"/>
        <v>9.3207685498940513</v>
      </c>
      <c r="I144" s="31">
        <f t="shared" si="50"/>
        <v>0.58115103668404444</v>
      </c>
      <c r="J144" s="31">
        <f t="shared" si="51"/>
        <v>3</v>
      </c>
      <c r="K144" s="31">
        <f>IF(J144=1,'Given Data '!C$46,IF(J144=2,'Given Data '!C$47,IF(J144=3,'Given Data '!C$48)))</f>
        <v>581.23604096253996</v>
      </c>
      <c r="L144" s="31">
        <f>'Given Data '!C$17*'Given Data '!C$24*8.91</f>
        <v>464.84361000000007</v>
      </c>
      <c r="M144" s="31">
        <v>0</v>
      </c>
      <c r="N144" s="31">
        <f>0.5*'Given Data '!C$19*'Given Data '!C$9*'Given Data '!C$20*Sheet1!E144^2</f>
        <v>43.429264355955674</v>
      </c>
      <c r="O144" s="31">
        <f t="shared" si="52"/>
        <v>337.78592776350979</v>
      </c>
      <c r="P144" s="31">
        <f t="shared" si="39"/>
        <v>846.05880211946555</v>
      </c>
      <c r="Q144" s="31">
        <f t="shared" si="40"/>
        <v>846.05880211946555</v>
      </c>
      <c r="R144" s="31">
        <f>Q144*'Given Data '!C$13</f>
        <v>214.89893573834425</v>
      </c>
      <c r="S144" s="31">
        <f>R144/(IF(J144=1,'Given Data '!I$6,IF(J144=2,'Given Data '!I$7,IF(J144=3,'Given Data '!I$8))))</f>
        <v>16.885449690534571</v>
      </c>
      <c r="T144" s="31">
        <f t="shared" si="53"/>
        <v>7.8859182741561487</v>
      </c>
      <c r="U144" s="31">
        <f t="shared" si="54"/>
        <v>4459.7552229392541</v>
      </c>
      <c r="V144" s="31">
        <f t="shared" si="41"/>
        <v>17</v>
      </c>
      <c r="W144" s="31">
        <f t="shared" si="42"/>
        <v>4500</v>
      </c>
      <c r="X144" s="31">
        <f t="shared" si="43"/>
        <v>2.1905328539322637E-3</v>
      </c>
      <c r="Y144" s="31">
        <f>INDEX('Given Data '!F$15:S$37,MATCH(Sheet1!V144,'Given Data '!E$15:E$37,0),MATCH(Sheet1!W144,'Given Data '!F$38:S$38,0))</f>
        <v>453.02166</v>
      </c>
      <c r="Z144" s="31">
        <f t="shared" si="44"/>
        <v>0.99235882977293166</v>
      </c>
      <c r="AA144" s="31">
        <f t="shared" si="55"/>
        <v>62.563277059979988</v>
      </c>
      <c r="AB144" s="31">
        <f t="shared" si="56"/>
        <v>3.4833445274383004</v>
      </c>
      <c r="AC144" s="31">
        <f t="shared" si="45"/>
        <v>1016.6026586662169</v>
      </c>
    </row>
    <row r="145" spans="2:29">
      <c r="C145" s="31">
        <f t="shared" si="46"/>
        <v>143</v>
      </c>
      <c r="D145" s="31">
        <v>23</v>
      </c>
      <c r="E145" s="31">
        <f t="shared" si="47"/>
        <v>10.281902956717659</v>
      </c>
      <c r="F145" s="31">
        <f t="shared" si="38"/>
        <v>37.014850644183575</v>
      </c>
      <c r="G145" s="31">
        <f t="shared" si="48"/>
        <v>1211.5210957826325</v>
      </c>
      <c r="H145" s="31">
        <f t="shared" si="49"/>
        <v>9.9466235124768652</v>
      </c>
      <c r="I145" s="31">
        <f t="shared" si="50"/>
        <v>0.67055888848158673</v>
      </c>
      <c r="J145" s="31">
        <f t="shared" si="51"/>
        <v>3</v>
      </c>
      <c r="K145" s="31">
        <f>IF(J145=1,'Given Data '!C$46,IF(J145=2,'Given Data '!C$47,IF(J145=3,'Given Data '!C$48)))</f>
        <v>581.23604096253996</v>
      </c>
      <c r="L145" s="31">
        <f>'Given Data '!C$17*'Given Data '!C$24*8.91</f>
        <v>464.84361000000007</v>
      </c>
      <c r="M145" s="31">
        <v>0</v>
      </c>
      <c r="N145" s="31">
        <f>0.5*'Given Data '!C$19*'Given Data '!C$9*'Given Data '!C$20*Sheet1!E145^2</f>
        <v>49.700553476042295</v>
      </c>
      <c r="O145" s="31">
        <f t="shared" si="52"/>
        <v>389.75299357327879</v>
      </c>
      <c r="P145" s="31">
        <f t="shared" si="39"/>
        <v>904.29715704932119</v>
      </c>
      <c r="Q145" s="31">
        <f t="shared" si="40"/>
        <v>904.29715704932119</v>
      </c>
      <c r="R145" s="31">
        <f>Q145*'Given Data '!C$13</f>
        <v>229.69147789052758</v>
      </c>
      <c r="S145" s="31">
        <f>R145/(IF(J145=1,'Given Data '!I$6,IF(J145=2,'Given Data '!I$7,IF(J145=3,'Given Data '!I$8))))</f>
        <v>18.04775757003905</v>
      </c>
      <c r="T145" s="31">
        <f t="shared" si="53"/>
        <v>8.9947033645727625</v>
      </c>
      <c r="U145" s="31">
        <f t="shared" si="54"/>
        <v>4759.2112091318177</v>
      </c>
      <c r="V145" s="31">
        <f t="shared" si="41"/>
        <v>18</v>
      </c>
      <c r="W145" s="31">
        <f t="shared" si="42"/>
        <v>5000</v>
      </c>
      <c r="X145" s="31">
        <f t="shared" si="43"/>
        <v>2.4985287123813231E-3</v>
      </c>
      <c r="Y145" s="31">
        <f>INDEX('Given Data '!F$15:S$37,MATCH(Sheet1!V145,'Given Data '!E$15:E$37,0),MATCH(Sheet1!W145,'Given Data '!F$38:S$38,0))</f>
        <v>427.32635400000004</v>
      </c>
      <c r="Z145" s="31">
        <f t="shared" si="44"/>
        <v>1.0676871650262256</v>
      </c>
      <c r="AA145" s="31">
        <f t="shared" si="55"/>
        <v>63.630964225006217</v>
      </c>
      <c r="AB145" s="31">
        <f t="shared" si="56"/>
        <v>3.4833445274383004</v>
      </c>
      <c r="AC145" s="31">
        <f t="shared" si="45"/>
        <v>1095.575082621513</v>
      </c>
    </row>
    <row r="146" spans="2:29">
      <c r="C146" s="31">
        <f t="shared" si="46"/>
        <v>144</v>
      </c>
      <c r="D146" s="31">
        <v>24.5</v>
      </c>
      <c r="E146" s="31">
        <f t="shared" si="47"/>
        <v>10.952461845199245</v>
      </c>
      <c r="F146" s="31">
        <f t="shared" si="38"/>
        <v>39.428862642717284</v>
      </c>
      <c r="G146" s="31">
        <f t="shared" si="48"/>
        <v>1222.138278183591</v>
      </c>
      <c r="H146" s="31">
        <f t="shared" si="49"/>
        <v>10.617182400958452</v>
      </c>
      <c r="I146" s="31">
        <f t="shared" si="50"/>
        <v>0.67055888848158673</v>
      </c>
      <c r="J146" s="31">
        <f t="shared" si="51"/>
        <v>3</v>
      </c>
      <c r="K146" s="31">
        <f>IF(J146=1,'Given Data '!C$46,IF(J146=2,'Given Data '!C$47,IF(J146=3,'Given Data '!C$48)))</f>
        <v>581.23604096253996</v>
      </c>
      <c r="L146" s="31">
        <f>'Given Data '!C$17*'Given Data '!C$24*8.91</f>
        <v>464.84361000000007</v>
      </c>
      <c r="M146" s="31">
        <v>0</v>
      </c>
      <c r="N146" s="31">
        <f>0.5*'Given Data '!C$19*'Given Data '!C$9*'Given Data '!C$20*Sheet1!E146^2</f>
        <v>56.394626132314535</v>
      </c>
      <c r="O146" s="31">
        <f t="shared" si="52"/>
        <v>389.75299357327879</v>
      </c>
      <c r="P146" s="31">
        <f t="shared" si="39"/>
        <v>910.99122970559335</v>
      </c>
      <c r="Q146" s="31">
        <f t="shared" si="40"/>
        <v>910.99122970559335</v>
      </c>
      <c r="R146" s="31">
        <f>Q146*'Given Data '!C$13</f>
        <v>231.39177234522072</v>
      </c>
      <c r="S146" s="31">
        <f>R146/(IF(J146=1,'Given Data '!I$6,IF(J146=2,'Given Data '!I$7,IF(J146=3,'Given Data '!I$8))))</f>
        <v>18.181356353928667</v>
      </c>
      <c r="T146" s="31">
        <f t="shared" si="53"/>
        <v>9.6721600514577233</v>
      </c>
      <c r="U146" s="31">
        <f t="shared" si="54"/>
        <v>5080.0569086238502</v>
      </c>
      <c r="V146" s="31">
        <f t="shared" si="41"/>
        <v>18</v>
      </c>
      <c r="W146" s="31">
        <f t="shared" si="42"/>
        <v>5000</v>
      </c>
      <c r="X146" s="31">
        <f t="shared" si="43"/>
        <v>2.686711125404923E-3</v>
      </c>
      <c r="Y146" s="31">
        <f>INDEX('Given Data '!F$15:S$37,MATCH(Sheet1!V146,'Given Data '!E$15:E$37,0),MATCH(Sheet1!W146,'Given Data '!F$38:S$38,0))</f>
        <v>427.32635400000004</v>
      </c>
      <c r="Z146" s="31">
        <f t="shared" si="44"/>
        <v>1.1481024694705226</v>
      </c>
      <c r="AA146" s="31">
        <f t="shared" si="55"/>
        <v>64.779066694476739</v>
      </c>
      <c r="AB146" s="31">
        <f t="shared" si="56"/>
        <v>3.4833445274383004</v>
      </c>
      <c r="AC146" s="31">
        <f t="shared" si="45"/>
        <v>1113.3572529127459</v>
      </c>
    </row>
    <row r="147" spans="2:29">
      <c r="C147" s="31">
        <f t="shared" si="46"/>
        <v>145</v>
      </c>
      <c r="D147" s="31">
        <v>26</v>
      </c>
      <c r="E147" s="31">
        <f t="shared" si="47"/>
        <v>11.62302073368083</v>
      </c>
      <c r="F147" s="31">
        <f t="shared" si="38"/>
        <v>41.842874641250987</v>
      </c>
      <c r="G147" s="31">
        <f t="shared" si="48"/>
        <v>1233.4260194730309</v>
      </c>
      <c r="H147" s="31">
        <f t="shared" si="49"/>
        <v>11.287741289440039</v>
      </c>
      <c r="I147" s="31">
        <f t="shared" si="50"/>
        <v>0.67055888848158673</v>
      </c>
      <c r="J147" s="31">
        <f t="shared" si="51"/>
        <v>3</v>
      </c>
      <c r="K147" s="31">
        <f>IF(J147=1,'Given Data '!C$46,IF(J147=2,'Given Data '!C$47,IF(J147=3,'Given Data '!C$48)))</f>
        <v>581.23604096253996</v>
      </c>
      <c r="L147" s="31">
        <f>'Given Data '!C$17*'Given Data '!C$24*8.91</f>
        <v>464.84361000000007</v>
      </c>
      <c r="M147" s="31">
        <v>0</v>
      </c>
      <c r="N147" s="31">
        <f>0.5*'Given Data '!C$19*'Given Data '!C$9*'Given Data '!C$20*Sheet1!E147^2</f>
        <v>63.511482324772366</v>
      </c>
      <c r="O147" s="31">
        <f t="shared" si="52"/>
        <v>389.75299357327879</v>
      </c>
      <c r="P147" s="31">
        <f t="shared" si="39"/>
        <v>918.10808589805117</v>
      </c>
      <c r="Q147" s="31">
        <f t="shared" si="40"/>
        <v>918.10808589805117</v>
      </c>
      <c r="R147" s="31">
        <f>Q147*'Given Data '!C$13</f>
        <v>233.19945381810501</v>
      </c>
      <c r="S147" s="31">
        <f>R147/(IF(J147=1,'Given Data '!I$6,IF(J147=2,'Given Data '!I$7,IF(J147=3,'Given Data '!I$8))))</f>
        <v>18.323392955748155</v>
      </c>
      <c r="T147" s="31">
        <f t="shared" si="53"/>
        <v>10.363366549360196</v>
      </c>
      <c r="U147" s="31">
        <f t="shared" si="54"/>
        <v>5400.9026081158836</v>
      </c>
      <c r="V147" s="31">
        <f t="shared" si="41"/>
        <v>18</v>
      </c>
      <c r="W147" s="31">
        <f t="shared" si="42"/>
        <v>5500</v>
      </c>
      <c r="X147" s="31">
        <f t="shared" si="43"/>
        <v>2.8787129303778319E-3</v>
      </c>
      <c r="Y147" s="31">
        <f>INDEX('Given Data '!F$15:S$37,MATCH(Sheet1!V147,'Given Data '!E$15:E$37,0),MATCH(Sheet1!W147,'Given Data '!F$38:S$38,0))</f>
        <v>370.55245500000012</v>
      </c>
      <c r="Z147" s="31">
        <f t="shared" si="44"/>
        <v>1.06671414359175</v>
      </c>
      <c r="AA147" s="31">
        <f t="shared" si="55"/>
        <v>65.845780838068492</v>
      </c>
      <c r="AB147" s="31">
        <f t="shared" si="56"/>
        <v>3.4833445274383004</v>
      </c>
      <c r="AC147" s="31">
        <f t="shared" si="45"/>
        <v>1132.4184018352366</v>
      </c>
    </row>
    <row r="148" spans="2:29">
      <c r="C148" s="31">
        <f t="shared" si="46"/>
        <v>146</v>
      </c>
      <c r="D148" s="31">
        <v>27</v>
      </c>
      <c r="E148" s="31">
        <f t="shared" si="47"/>
        <v>12.070059992668556</v>
      </c>
      <c r="F148" s="31">
        <f t="shared" si="38"/>
        <v>43.452215973606805</v>
      </c>
      <c r="G148" s="31">
        <f t="shared" si="48"/>
        <v>1245.2725598362056</v>
      </c>
      <c r="H148" s="31">
        <f t="shared" si="49"/>
        <v>11.846540363174693</v>
      </c>
      <c r="I148" s="31">
        <f t="shared" si="50"/>
        <v>0.44703925898772567</v>
      </c>
      <c r="J148" s="31">
        <f t="shared" si="51"/>
        <v>3</v>
      </c>
      <c r="K148" s="31">
        <f>IF(J148=1,'Given Data '!C$46,IF(J148=2,'Given Data '!C$47,IF(J148=3,'Given Data '!C$48)))</f>
        <v>581.23604096253996</v>
      </c>
      <c r="L148" s="31">
        <f>'Given Data '!C$17*'Given Data '!C$24*8.91</f>
        <v>464.84361000000007</v>
      </c>
      <c r="M148" s="31">
        <v>0</v>
      </c>
      <c r="N148" s="31">
        <f>0.5*'Given Data '!C$19*'Given Data '!C$9*'Given Data '!C$20*Sheet1!E148^2</f>
        <v>68.490932862069641</v>
      </c>
      <c r="O148" s="31">
        <f t="shared" si="52"/>
        <v>259.83532904885323</v>
      </c>
      <c r="P148" s="31">
        <f t="shared" si="39"/>
        <v>793.16987191092289</v>
      </c>
      <c r="Q148" s="31">
        <f t="shared" si="40"/>
        <v>793.16987191092289</v>
      </c>
      <c r="R148" s="31">
        <f>Q148*'Given Data '!C$13</f>
        <v>201.46514746537443</v>
      </c>
      <c r="S148" s="31">
        <f>R148/(IF(J148=1,'Given Data '!I$6,IF(J148=2,'Given Data '!I$7,IF(J148=3,'Given Data '!I$8))))</f>
        <v>15.82990441639364</v>
      </c>
      <c r="T148" s="31">
        <f t="shared" si="53"/>
        <v>9.3963189024468488</v>
      </c>
      <c r="U148" s="31">
        <f t="shared" si="54"/>
        <v>5668.2740243592434</v>
      </c>
      <c r="V148" s="31">
        <f t="shared" si="41"/>
        <v>16</v>
      </c>
      <c r="W148" s="31">
        <f t="shared" si="42"/>
        <v>5500</v>
      </c>
      <c r="X148" s="31">
        <f t="shared" si="43"/>
        <v>2.6100885840130137E-3</v>
      </c>
      <c r="Y148" s="31">
        <f>INDEX('Given Data '!F$15:S$37,MATCH(Sheet1!V148,'Given Data '!E$15:E$37,0),MATCH(Sheet1!W148,'Given Data '!F$38:S$38,0))</f>
        <v>348.77637112500014</v>
      </c>
      <c r="Z148" s="31">
        <f t="shared" si="44"/>
        <v>0.91033722464684896</v>
      </c>
      <c r="AA148" s="31">
        <f t="shared" si="55"/>
        <v>66.756118062715345</v>
      </c>
      <c r="AB148" s="31">
        <f t="shared" si="56"/>
        <v>3.4833445274383004</v>
      </c>
      <c r="AC148" s="31">
        <f t="shared" si="45"/>
        <v>987.71267677947026</v>
      </c>
    </row>
    <row r="149" spans="2:29">
      <c r="C149" s="31">
        <f t="shared" si="46"/>
        <v>147</v>
      </c>
      <c r="D149" s="31">
        <v>26</v>
      </c>
      <c r="E149" s="31">
        <f t="shared" si="47"/>
        <v>11.62302073368083</v>
      </c>
      <c r="F149" s="31">
        <f t="shared" si="38"/>
        <v>41.842874641250987</v>
      </c>
      <c r="G149" s="31">
        <f t="shared" si="48"/>
        <v>1257.1191001993802</v>
      </c>
      <c r="H149" s="31">
        <f t="shared" si="49"/>
        <v>11.846540363174693</v>
      </c>
      <c r="I149" s="31">
        <f t="shared" si="50"/>
        <v>-0.44703925898772567</v>
      </c>
      <c r="J149" s="31">
        <f t="shared" si="51"/>
        <v>3</v>
      </c>
      <c r="K149" s="31">
        <f>IF(J149=1,'Given Data '!C$46,IF(J149=2,'Given Data '!C$47,IF(J149=3,'Given Data '!C$48)))</f>
        <v>581.23604096253996</v>
      </c>
      <c r="L149" s="31">
        <f>'Given Data '!C$17*'Given Data '!C$24*8.91</f>
        <v>464.84361000000007</v>
      </c>
      <c r="M149" s="31">
        <v>0</v>
      </c>
      <c r="N149" s="31">
        <f>0.5*'Given Data '!C$19*'Given Data '!C$9*'Given Data '!C$20*Sheet1!E149^2</f>
        <v>63.511482324772366</v>
      </c>
      <c r="O149" s="31">
        <f t="shared" si="52"/>
        <v>-259.83532904885323</v>
      </c>
      <c r="P149" s="31">
        <f t="shared" si="39"/>
        <v>268.51976327591916</v>
      </c>
      <c r="Q149" s="31">
        <f t="shared" si="40"/>
        <v>268.51976327591916</v>
      </c>
      <c r="R149" s="31">
        <f>Q149*'Given Data '!C$13</f>
        <v>68.204019872083464</v>
      </c>
      <c r="S149" s="31">
        <f>R149/(IF(J149=1,'Given Data '!I$6,IF(J149=2,'Given Data '!I$7,IF(J149=3,'Given Data '!I$8))))</f>
        <v>5.3590565364386613</v>
      </c>
      <c r="T149" s="31">
        <f t="shared" si="53"/>
        <v>3.18103021395829</v>
      </c>
      <c r="U149" s="31">
        <f t="shared" si="54"/>
        <v>5668.2740243592443</v>
      </c>
      <c r="V149" s="31">
        <f t="shared" si="41"/>
        <v>5</v>
      </c>
      <c r="W149" s="31">
        <f t="shared" si="42"/>
        <v>5500</v>
      </c>
      <c r="X149" s="31">
        <f t="shared" si="43"/>
        <v>8.8361950387730282E-4</v>
      </c>
      <c r="Y149" s="31">
        <f>INDEX('Given Data '!F$15:S$37,MATCH(Sheet1!V149,'Given Data '!E$15:E$37,0),MATCH(Sheet1!W149,'Given Data '!F$38:S$38,0))</f>
        <v>571.62166424999998</v>
      </c>
      <c r="Z149" s="31">
        <f t="shared" si="44"/>
        <v>0.50509605137010316</v>
      </c>
      <c r="AA149" s="31">
        <f t="shared" si="55"/>
        <v>67.261214114085448</v>
      </c>
      <c r="AB149" s="31">
        <f t="shared" si="56"/>
        <v>3.4833445274383004</v>
      </c>
      <c r="AC149" s="31">
        <f t="shared" si="45"/>
        <v>337.56132319517411</v>
      </c>
    </row>
    <row r="150" spans="2:29">
      <c r="C150" s="31">
        <f t="shared" si="46"/>
        <v>148</v>
      </c>
      <c r="D150" s="31">
        <v>25</v>
      </c>
      <c r="E150" s="31">
        <f t="shared" si="47"/>
        <v>11.175981474693106</v>
      </c>
      <c r="F150" s="31">
        <f t="shared" si="38"/>
        <v>40.233533308895183</v>
      </c>
      <c r="G150" s="31">
        <f t="shared" si="48"/>
        <v>1268.5186013035673</v>
      </c>
      <c r="H150" s="31">
        <f t="shared" si="49"/>
        <v>11.399501104186967</v>
      </c>
      <c r="I150" s="31">
        <f t="shared" si="50"/>
        <v>-0.44703925898772567</v>
      </c>
      <c r="J150" s="31">
        <f t="shared" si="51"/>
        <v>3</v>
      </c>
      <c r="K150" s="31">
        <f>IF(J150=1,'Given Data '!C$46,IF(J150=2,'Given Data '!C$47,IF(J150=3,'Given Data '!C$48)))</f>
        <v>581.23604096253996</v>
      </c>
      <c r="L150" s="31">
        <f>'Given Data '!C$17*'Given Data '!C$24*8.91</f>
        <v>464.84361000000007</v>
      </c>
      <c r="M150" s="31">
        <v>0</v>
      </c>
      <c r="N150" s="31">
        <f>0.5*'Given Data '!C$19*'Given Data '!C$9*'Given Data '!C$20*Sheet1!E150^2</f>
        <v>58.719935581335413</v>
      </c>
      <c r="O150" s="31">
        <f t="shared" si="52"/>
        <v>-259.83532904885323</v>
      </c>
      <c r="P150" s="31">
        <f t="shared" si="39"/>
        <v>263.72821653248224</v>
      </c>
      <c r="Q150" s="31">
        <f t="shared" si="40"/>
        <v>263.72821653248224</v>
      </c>
      <c r="R150" s="31">
        <f>Q150*'Given Data '!C$13</f>
        <v>66.986966999250484</v>
      </c>
      <c r="S150" s="31">
        <f>R150/(IF(J150=1,'Given Data '!I$6,IF(J150=2,'Given Data '!I$7,IF(J150=3,'Given Data '!I$8))))</f>
        <v>5.2634279332334613</v>
      </c>
      <c r="T150" s="31">
        <f t="shared" si="53"/>
        <v>3.0063700955672905</v>
      </c>
      <c r="U150" s="31">
        <f t="shared" si="54"/>
        <v>5454.3768913645536</v>
      </c>
      <c r="V150" s="31">
        <f t="shared" si="41"/>
        <v>5</v>
      </c>
      <c r="W150" s="31">
        <f t="shared" si="42"/>
        <v>5500</v>
      </c>
      <c r="X150" s="31">
        <f t="shared" si="43"/>
        <v>8.351028043242474E-4</v>
      </c>
      <c r="Y150" s="31">
        <f>INDEX('Given Data '!F$15:S$37,MATCH(Sheet1!V150,'Given Data '!E$15:E$37,0),MATCH(Sheet1!W150,'Given Data '!F$38:S$38,0))</f>
        <v>571.62166424999998</v>
      </c>
      <c r="Z150" s="31">
        <f t="shared" si="44"/>
        <v>0.47736285482766838</v>
      </c>
      <c r="AA150" s="31">
        <f t="shared" si="55"/>
        <v>67.738576968913122</v>
      </c>
      <c r="AB150" s="31">
        <f t="shared" si="56"/>
        <v>3.4833445274383004</v>
      </c>
      <c r="AC150" s="31">
        <f t="shared" si="45"/>
        <v>334.54414836006868</v>
      </c>
    </row>
    <row r="151" spans="2:29">
      <c r="C151" s="31">
        <f t="shared" si="46"/>
        <v>149</v>
      </c>
      <c r="D151" s="31">
        <v>24</v>
      </c>
      <c r="E151" s="31">
        <f t="shared" si="47"/>
        <v>10.728942215705382</v>
      </c>
      <c r="F151" s="31">
        <f t="shared" si="38"/>
        <v>38.624191976539379</v>
      </c>
      <c r="G151" s="31">
        <f t="shared" si="48"/>
        <v>1279.4710631487665</v>
      </c>
      <c r="H151" s="31">
        <f t="shared" si="49"/>
        <v>10.952461845199245</v>
      </c>
      <c r="I151" s="31">
        <f t="shared" si="50"/>
        <v>-0.44703925898772212</v>
      </c>
      <c r="J151" s="31">
        <f t="shared" si="51"/>
        <v>3</v>
      </c>
      <c r="K151" s="31">
        <f>IF(J151=1,'Given Data '!C$46,IF(J151=2,'Given Data '!C$47,IF(J151=3,'Given Data '!C$48)))</f>
        <v>581.23604096253996</v>
      </c>
      <c r="L151" s="31">
        <f>'Given Data '!C$17*'Given Data '!C$24*8.91</f>
        <v>464.84361000000007</v>
      </c>
      <c r="M151" s="31">
        <v>0</v>
      </c>
      <c r="N151" s="31">
        <f>0.5*'Given Data '!C$19*'Given Data '!C$9*'Given Data '!C$20*Sheet1!E151^2</f>
        <v>54.116292631758718</v>
      </c>
      <c r="O151" s="31">
        <f t="shared" si="52"/>
        <v>-259.83532904885118</v>
      </c>
      <c r="P151" s="31">
        <f t="shared" si="39"/>
        <v>259.12457358290766</v>
      </c>
      <c r="Q151" s="31">
        <f t="shared" si="40"/>
        <v>259.12457358290766</v>
      </c>
      <c r="R151" s="31">
        <f>Q151*'Given Data '!C$13</f>
        <v>65.817641690058551</v>
      </c>
      <c r="S151" s="31">
        <f>R151/(IF(J151=1,'Given Data '!I$6,IF(J151=2,'Given Data '!I$7,IF(J151=3,'Given Data '!I$8))))</f>
        <v>5.1715494713304686</v>
      </c>
      <c r="T151" s="31">
        <f t="shared" si="53"/>
        <v>2.8380520053203204</v>
      </c>
      <c r="U151" s="31">
        <f t="shared" si="54"/>
        <v>5240.4797583698664</v>
      </c>
      <c r="V151" s="31">
        <f t="shared" si="41"/>
        <v>5</v>
      </c>
      <c r="W151" s="31">
        <f t="shared" si="42"/>
        <v>5000</v>
      </c>
      <c r="X151" s="31">
        <f t="shared" si="43"/>
        <v>7.8834777925564461E-4</v>
      </c>
      <c r="Y151" s="31">
        <f>INDEX('Given Data '!F$15:S$37,MATCH(Sheet1!V151,'Given Data '!E$15:E$37,0),MATCH(Sheet1!W151,'Given Data '!F$38:S$38,0))</f>
        <v>588.92815799999994</v>
      </c>
      <c r="Z151" s="31">
        <f t="shared" si="44"/>
        <v>0.46428020550041732</v>
      </c>
      <c r="AA151" s="31">
        <f t="shared" si="55"/>
        <v>68.202857174413538</v>
      </c>
      <c r="AB151" s="31">
        <f t="shared" si="56"/>
        <v>3.4833445274383004</v>
      </c>
      <c r="AC151" s="31">
        <f t="shared" si="45"/>
        <v>331.54239365009363</v>
      </c>
    </row>
    <row r="152" spans="2:29">
      <c r="C152" s="31">
        <f t="shared" si="46"/>
        <v>150</v>
      </c>
      <c r="D152" s="31">
        <v>22.5</v>
      </c>
      <c r="E152" s="31">
        <f t="shared" si="47"/>
        <v>10.058383327223796</v>
      </c>
      <c r="F152" s="31">
        <f t="shared" si="38"/>
        <v>36.210179978005662</v>
      </c>
      <c r="G152" s="31">
        <f t="shared" si="48"/>
        <v>1289.864725920231</v>
      </c>
      <c r="H152" s="31">
        <f t="shared" si="49"/>
        <v>10.393662771464589</v>
      </c>
      <c r="I152" s="31">
        <f t="shared" si="50"/>
        <v>-0.67055888848158673</v>
      </c>
      <c r="J152" s="31">
        <f t="shared" si="51"/>
        <v>3</v>
      </c>
      <c r="K152" s="31">
        <f>IF(J152=1,'Given Data '!C$46,IF(J152=2,'Given Data '!C$47,IF(J152=3,'Given Data '!C$48)))</f>
        <v>581.23604096253996</v>
      </c>
      <c r="L152" s="31">
        <f>'Given Data '!C$17*'Given Data '!C$24*8.91</f>
        <v>464.84361000000007</v>
      </c>
      <c r="M152" s="31">
        <v>0</v>
      </c>
      <c r="N152" s="31">
        <f>0.5*'Given Data '!C$19*'Given Data '!C$9*'Given Data '!C$20*Sheet1!E152^2</f>
        <v>47.563147820881682</v>
      </c>
      <c r="O152" s="31">
        <f t="shared" si="52"/>
        <v>-389.75299357327879</v>
      </c>
      <c r="P152" s="31">
        <f t="shared" si="39"/>
        <v>122.65376424760291</v>
      </c>
      <c r="Q152" s="31">
        <f t="shared" si="40"/>
        <v>122.65376424760291</v>
      </c>
      <c r="R152" s="31">
        <f>Q152*'Given Data '!C$13</f>
        <v>31.154056118891138</v>
      </c>
      <c r="S152" s="31">
        <f>R152/(IF(J152=1,'Given Data '!I$6,IF(J152=2,'Given Data '!I$7,IF(J152=3,'Given Data '!I$8))))</f>
        <v>2.4478960095555484</v>
      </c>
      <c r="T152" s="31">
        <f t="shared" si="53"/>
        <v>1.2748218632403048</v>
      </c>
      <c r="U152" s="31">
        <f t="shared" si="54"/>
        <v>4973.1083421265057</v>
      </c>
      <c r="V152" s="31">
        <f t="shared" si="41"/>
        <v>2</v>
      </c>
      <c r="W152" s="31">
        <f t="shared" si="42"/>
        <v>5000</v>
      </c>
      <c r="X152" s="31">
        <f t="shared" si="43"/>
        <v>3.54117184233418E-4</v>
      </c>
      <c r="Y152" s="31">
        <f>INDEX('Given Data '!F$15:S$37,MATCH(Sheet1!V152,'Given Data '!E$15:E$37,0),MATCH(Sheet1!W152,'Given Data '!F$38:S$38,0))</f>
        <v>810.95960400000001</v>
      </c>
      <c r="Z152" s="31">
        <f t="shared" si="44"/>
        <v>0.28717473149552769</v>
      </c>
      <c r="AA152" s="31">
        <f t="shared" si="55"/>
        <v>68.490031905909063</v>
      </c>
      <c r="AB152" s="31">
        <f t="shared" si="56"/>
        <v>3.4833445274383004</v>
      </c>
      <c r="AC152" s="31">
        <f t="shared" si="45"/>
        <v>158.20676400431896</v>
      </c>
    </row>
    <row r="153" spans="2:29">
      <c r="C153" s="31">
        <f t="shared" si="46"/>
        <v>151</v>
      </c>
      <c r="D153" s="31">
        <v>21</v>
      </c>
      <c r="E153" s="31">
        <f t="shared" si="47"/>
        <v>9.387824438742209</v>
      </c>
      <c r="F153" s="31">
        <f t="shared" si="38"/>
        <v>33.796167979471953</v>
      </c>
      <c r="G153" s="31">
        <f t="shared" si="48"/>
        <v>1299.5878298032139</v>
      </c>
      <c r="H153" s="31">
        <f t="shared" si="49"/>
        <v>9.7231038829830023</v>
      </c>
      <c r="I153" s="31">
        <f t="shared" si="50"/>
        <v>-0.67055888848158673</v>
      </c>
      <c r="J153" s="31">
        <f t="shared" si="51"/>
        <v>3</v>
      </c>
      <c r="K153" s="31">
        <f>IF(J153=1,'Given Data '!C$46,IF(J153=2,'Given Data '!C$47,IF(J153=3,'Given Data '!C$48)))</f>
        <v>581.23604096253996</v>
      </c>
      <c r="L153" s="31">
        <f>'Given Data '!C$17*'Given Data '!C$24*8.91</f>
        <v>464.84361000000007</v>
      </c>
      <c r="M153" s="31">
        <v>0</v>
      </c>
      <c r="N153" s="31">
        <f>0.5*'Given Data '!C$19*'Given Data '!C$9*'Given Data '!C$20*Sheet1!E153^2</f>
        <v>41.432786546190265</v>
      </c>
      <c r="O153" s="31">
        <f t="shared" si="52"/>
        <v>-389.75299357327879</v>
      </c>
      <c r="P153" s="31">
        <f t="shared" si="39"/>
        <v>116.52340297291153</v>
      </c>
      <c r="Q153" s="31">
        <f t="shared" si="40"/>
        <v>116.52340297291153</v>
      </c>
      <c r="R153" s="31">
        <f>Q153*'Given Data '!C$13</f>
        <v>29.596944355119529</v>
      </c>
      <c r="S153" s="31">
        <f>R153/(IF(J153=1,'Given Data '!I$6,IF(J153=2,'Given Data '!I$7,IF(J153=3,'Given Data '!I$8))))</f>
        <v>2.325547649572425</v>
      </c>
      <c r="T153" s="31">
        <f t="shared" si="53"/>
        <v>1.1329691519043092</v>
      </c>
      <c r="U153" s="31">
        <f t="shared" si="54"/>
        <v>4652.2626426344732</v>
      </c>
      <c r="V153" s="31">
        <f t="shared" si="41"/>
        <v>2</v>
      </c>
      <c r="W153" s="31">
        <f t="shared" si="42"/>
        <v>4500</v>
      </c>
      <c r="X153" s="31">
        <f t="shared" si="43"/>
        <v>3.1471365330675255E-4</v>
      </c>
      <c r="Y153" s="31">
        <f>INDEX('Given Data '!F$15:S$37,MATCH(Sheet1!V153,'Given Data '!E$15:E$37,0),MATCH(Sheet1!W153,'Given Data '!F$38:S$38,0))</f>
        <v>828.30575099999987</v>
      </c>
      <c r="Z153" s="31">
        <f t="shared" si="44"/>
        <v>0.26067912895220324</v>
      </c>
      <c r="AA153" s="31">
        <f t="shared" si="55"/>
        <v>68.750711034861268</v>
      </c>
      <c r="AB153" s="31">
        <f t="shared" si="56"/>
        <v>3.4833445274383004</v>
      </c>
      <c r="AC153" s="31">
        <f t="shared" si="45"/>
        <v>151.43239639085147</v>
      </c>
    </row>
    <row r="154" spans="2:29">
      <c r="C154" s="31">
        <f t="shared" si="46"/>
        <v>152</v>
      </c>
      <c r="D154" s="31">
        <v>20</v>
      </c>
      <c r="E154" s="31">
        <f t="shared" si="47"/>
        <v>8.9407851797544851</v>
      </c>
      <c r="F154" s="31">
        <f t="shared" si="38"/>
        <v>32.186826647116149</v>
      </c>
      <c r="G154" s="31">
        <f t="shared" si="48"/>
        <v>1308.7521346124622</v>
      </c>
      <c r="H154" s="31">
        <f t="shared" si="49"/>
        <v>9.1643048092483461</v>
      </c>
      <c r="I154" s="31">
        <f t="shared" si="50"/>
        <v>-0.44703925898772567</v>
      </c>
      <c r="J154" s="31">
        <f t="shared" si="51"/>
        <v>2</v>
      </c>
      <c r="K154" s="31">
        <f>IF(J154=1,'Given Data '!C$46,IF(J154=2,'Given Data '!C$47,IF(J154=3,'Given Data '!C$48)))</f>
        <v>585.34306414257276</v>
      </c>
      <c r="L154" s="31">
        <f>'Given Data '!C$17*'Given Data '!C$24*8.91</f>
        <v>464.84361000000007</v>
      </c>
      <c r="M154" s="31">
        <v>0</v>
      </c>
      <c r="N154" s="31">
        <f>0.5*'Given Data '!C$19*'Given Data '!C$9*'Given Data '!C$20*Sheet1!E154^2</f>
        <v>37.580758772054658</v>
      </c>
      <c r="O154" s="31">
        <f t="shared" si="52"/>
        <v>-261.67132964790051</v>
      </c>
      <c r="P154" s="31">
        <f t="shared" si="39"/>
        <v>240.75303912415421</v>
      </c>
      <c r="Q154" s="31">
        <f t="shared" si="40"/>
        <v>240.75303912415421</v>
      </c>
      <c r="R154" s="31">
        <f>Q154*'Given Data '!C$13</f>
        <v>61.151271937535171</v>
      </c>
      <c r="S154" s="31">
        <f>R154/(IF(J154=1,'Given Data '!I$6,IF(J154=2,'Given Data '!I$7,IF(J154=3,'Given Data '!I$8))))</f>
        <v>3.6687618509506006</v>
      </c>
      <c r="T154" s="31">
        <f t="shared" si="53"/>
        <v>2.2063342342866417</v>
      </c>
      <c r="U154" s="31">
        <f t="shared" si="54"/>
        <v>5742.7930255315841</v>
      </c>
      <c r="V154" s="31">
        <f t="shared" si="41"/>
        <v>4</v>
      </c>
      <c r="W154" s="31">
        <f t="shared" si="42"/>
        <v>5500</v>
      </c>
      <c r="X154" s="31">
        <f t="shared" si="43"/>
        <v>6.1287062063517829E-4</v>
      </c>
      <c r="Y154" s="31">
        <f>INDEX('Given Data '!F$15:S$37,MATCH(Sheet1!V154,'Given Data '!E$15:E$37,0),MATCH(Sheet1!W154,'Given Data '!F$38:S$38,0))</f>
        <v>654.57674099999997</v>
      </c>
      <c r="Z154" s="31">
        <f t="shared" si="44"/>
        <v>0.40117085351002235</v>
      </c>
      <c r="AA154" s="31">
        <f t="shared" si="55"/>
        <v>69.151881888371292</v>
      </c>
      <c r="AB154" s="31">
        <f t="shared" si="56"/>
        <v>3.4833445274383004</v>
      </c>
      <c r="AC154" s="31">
        <f t="shared" si="45"/>
        <v>315.08605386817442</v>
      </c>
    </row>
    <row r="155" spans="2:29">
      <c r="C155" s="31">
        <f t="shared" si="46"/>
        <v>153</v>
      </c>
      <c r="D155" s="31">
        <v>19.8</v>
      </c>
      <c r="E155" s="31">
        <f t="shared" si="47"/>
        <v>8.851377327956941</v>
      </c>
      <c r="F155" s="31">
        <f t="shared" si="38"/>
        <v>31.864958380644989</v>
      </c>
      <c r="G155" s="31">
        <f t="shared" si="48"/>
        <v>1317.648215866318</v>
      </c>
      <c r="H155" s="31">
        <f t="shared" si="49"/>
        <v>8.8960812538557121</v>
      </c>
      <c r="I155" s="31">
        <f t="shared" si="50"/>
        <v>-8.9407851797545845E-2</v>
      </c>
      <c r="J155" s="31">
        <f t="shared" si="51"/>
        <v>2</v>
      </c>
      <c r="K155" s="31">
        <f>IF(J155=1,'Given Data '!C$46,IF(J155=2,'Given Data '!C$47,IF(J155=3,'Given Data '!C$48)))</f>
        <v>585.34306414257276</v>
      </c>
      <c r="L155" s="31">
        <f>'Given Data '!C$17*'Given Data '!C$24*8.91</f>
        <v>464.84361000000007</v>
      </c>
      <c r="M155" s="31">
        <v>0</v>
      </c>
      <c r="N155" s="31">
        <f>0.5*'Given Data '!C$19*'Given Data '!C$9*'Given Data '!C$20*Sheet1!E155^2</f>
        <v>36.832901672490777</v>
      </c>
      <c r="O155" s="31">
        <f t="shared" si="52"/>
        <v>-52.334265929580518</v>
      </c>
      <c r="P155" s="31">
        <f t="shared" si="39"/>
        <v>449.34224574291034</v>
      </c>
      <c r="Q155" s="31">
        <f t="shared" si="40"/>
        <v>449.34224574291034</v>
      </c>
      <c r="R155" s="31">
        <f>Q155*'Given Data '!C$13</f>
        <v>114.13293041869923</v>
      </c>
      <c r="S155" s="31">
        <f>R155/(IF(J155=1,'Given Data '!I$6,IF(J155=2,'Given Data '!I$7,IF(J155=3,'Given Data '!I$8))))</f>
        <v>6.8473889060728625</v>
      </c>
      <c r="T155" s="31">
        <f t="shared" si="53"/>
        <v>3.9973851289189315</v>
      </c>
      <c r="U155" s="31">
        <f t="shared" si="54"/>
        <v>5574.7112784428564</v>
      </c>
      <c r="V155" s="31">
        <f t="shared" si="41"/>
        <v>7</v>
      </c>
      <c r="W155" s="31">
        <f t="shared" si="42"/>
        <v>5500</v>
      </c>
      <c r="X155" s="31">
        <f t="shared" si="43"/>
        <v>1.1103847580330366E-3</v>
      </c>
      <c r="Y155" s="31">
        <f>INDEX('Given Data '!F$15:S$37,MATCH(Sheet1!V155,'Given Data '!E$15:E$37,0),MATCH(Sheet1!W155,'Given Data '!F$38:S$38,0))</f>
        <v>464.79867524999986</v>
      </c>
      <c r="Z155" s="31">
        <f t="shared" si="44"/>
        <v>0.5161053645515471</v>
      </c>
      <c r="AA155" s="31">
        <f t="shared" si="55"/>
        <v>69.667987252922842</v>
      </c>
      <c r="AB155" s="31">
        <f t="shared" si="56"/>
        <v>3.4833445274383004</v>
      </c>
      <c r="AC155" s="31">
        <f t="shared" si="45"/>
        <v>592.0750084165104</v>
      </c>
    </row>
    <row r="156" spans="2:29">
      <c r="C156" s="31">
        <f t="shared" si="46"/>
        <v>154</v>
      </c>
      <c r="D156" s="31">
        <v>18.5</v>
      </c>
      <c r="E156" s="31">
        <f t="shared" si="47"/>
        <v>8.2702262912728983</v>
      </c>
      <c r="F156" s="31">
        <f t="shared" si="38"/>
        <v>29.772814648582436</v>
      </c>
      <c r="G156" s="31">
        <f t="shared" si="48"/>
        <v>1326.209017675933</v>
      </c>
      <c r="H156" s="31">
        <f t="shared" si="49"/>
        <v>8.5608018096149188</v>
      </c>
      <c r="I156" s="31">
        <f t="shared" si="50"/>
        <v>-0.58115103668404444</v>
      </c>
      <c r="J156" s="31">
        <f t="shared" si="51"/>
        <v>2</v>
      </c>
      <c r="K156" s="31">
        <f>IF(J156=1,'Given Data '!C$46,IF(J156=2,'Given Data '!C$47,IF(J156=3,'Given Data '!C$48)))</f>
        <v>585.34306414257276</v>
      </c>
      <c r="L156" s="31">
        <f>'Given Data '!C$17*'Given Data '!C$24*8.91</f>
        <v>464.84361000000007</v>
      </c>
      <c r="M156" s="31">
        <v>0</v>
      </c>
      <c r="N156" s="31">
        <f>0.5*'Given Data '!C$19*'Given Data '!C$9*'Given Data '!C$20*Sheet1!E156^2</f>
        <v>32.155036724339269</v>
      </c>
      <c r="O156" s="31">
        <f t="shared" si="52"/>
        <v>-340.17272854227127</v>
      </c>
      <c r="P156" s="31">
        <f t="shared" si="39"/>
        <v>156.82591818206805</v>
      </c>
      <c r="Q156" s="31">
        <f t="shared" si="40"/>
        <v>156.82591818206805</v>
      </c>
      <c r="R156" s="31">
        <f>Q156*'Given Data '!C$13</f>
        <v>39.833783218245287</v>
      </c>
      <c r="S156" s="31">
        <f>R156/(IF(J156=1,'Given Data '!I$6,IF(J156=2,'Given Data '!I$7,IF(J156=3,'Given Data '!I$8))))</f>
        <v>2.3898221511960434</v>
      </c>
      <c r="T156" s="31">
        <f t="shared" si="53"/>
        <v>1.3425556041675692</v>
      </c>
      <c r="U156" s="31">
        <f t="shared" si="54"/>
        <v>5364.6090945819442</v>
      </c>
      <c r="V156" s="31">
        <f t="shared" si="41"/>
        <v>2</v>
      </c>
      <c r="W156" s="31">
        <f t="shared" si="42"/>
        <v>5500</v>
      </c>
      <c r="X156" s="31">
        <f t="shared" si="43"/>
        <v>3.7293211226876923E-4</v>
      </c>
      <c r="Y156" s="31">
        <f>INDEX('Given Data '!F$15:S$37,MATCH(Sheet1!V156,'Given Data '!E$15:E$37,0),MATCH(Sheet1!W156,'Given Data '!F$38:S$38,0))</f>
        <v>793.61345700000015</v>
      </c>
      <c r="Z156" s="31">
        <f t="shared" si="44"/>
        <v>0.29596394284393013</v>
      </c>
      <c r="AA156" s="31">
        <f t="shared" si="55"/>
        <v>69.963951195766768</v>
      </c>
      <c r="AB156" s="31">
        <f t="shared" si="56"/>
        <v>3.4833445274383004</v>
      </c>
      <c r="AC156" s="31">
        <f t="shared" si="45"/>
        <v>207.9839468983667</v>
      </c>
    </row>
    <row r="157" spans="2:29">
      <c r="C157" s="31">
        <f t="shared" si="46"/>
        <v>155</v>
      </c>
      <c r="D157" s="31">
        <v>17</v>
      </c>
      <c r="E157" s="31">
        <f t="shared" si="47"/>
        <v>7.5996674027913125</v>
      </c>
      <c r="F157" s="31">
        <f t="shared" si="38"/>
        <v>27.358802650048727</v>
      </c>
      <c r="G157" s="31">
        <f t="shared" si="48"/>
        <v>1334.143964522965</v>
      </c>
      <c r="H157" s="31">
        <f t="shared" si="49"/>
        <v>7.934946847032105</v>
      </c>
      <c r="I157" s="31">
        <f t="shared" si="50"/>
        <v>-0.67055888848158673</v>
      </c>
      <c r="J157" s="31">
        <f t="shared" si="51"/>
        <v>2</v>
      </c>
      <c r="K157" s="31">
        <f>IF(J157=1,'Given Data '!C$46,IF(J157=2,'Given Data '!C$47,IF(J157=3,'Given Data '!C$48)))</f>
        <v>585.34306414257276</v>
      </c>
      <c r="L157" s="31">
        <f>'Given Data '!C$17*'Given Data '!C$24*8.91</f>
        <v>464.84361000000007</v>
      </c>
      <c r="M157" s="31">
        <v>0</v>
      </c>
      <c r="N157" s="31">
        <f>0.5*'Given Data '!C$19*'Given Data '!C$9*'Given Data '!C$20*Sheet1!E157^2</f>
        <v>27.152098212809491</v>
      </c>
      <c r="O157" s="31">
        <f t="shared" si="52"/>
        <v>-392.50699447184974</v>
      </c>
      <c r="P157" s="31">
        <f t="shared" si="39"/>
        <v>99.488713740959838</v>
      </c>
      <c r="Q157" s="31">
        <f t="shared" si="40"/>
        <v>99.488713740959838</v>
      </c>
      <c r="R157" s="31">
        <f>Q157*'Given Data '!C$13</f>
        <v>25.270133290203798</v>
      </c>
      <c r="S157" s="31">
        <f>R157/(IF(J157=1,'Given Data '!I$6,IF(J157=2,'Given Data '!I$7,IF(J157=3,'Given Data '!I$8))))</f>
        <v>1.5160780478652682</v>
      </c>
      <c r="T157" s="31">
        <f t="shared" si="53"/>
        <v>0.78943765541410893</v>
      </c>
      <c r="U157" s="31">
        <f t="shared" si="54"/>
        <v>4972.4183513749103</v>
      </c>
      <c r="V157" s="31">
        <f t="shared" si="41"/>
        <v>2</v>
      </c>
      <c r="W157" s="31">
        <f t="shared" si="42"/>
        <v>5000</v>
      </c>
      <c r="X157" s="31">
        <f t="shared" si="43"/>
        <v>2.1928823761503026E-4</v>
      </c>
      <c r="Y157" s="31">
        <f>INDEX('Given Data '!F$15:S$37,MATCH(Sheet1!V157,'Given Data '!E$15:E$37,0),MATCH(Sheet1!W157,'Given Data '!F$38:S$38,0))</f>
        <v>810.95960400000001</v>
      </c>
      <c r="Z157" s="31">
        <f t="shared" si="44"/>
        <v>0.17783390233814286</v>
      </c>
      <c r="AA157" s="31">
        <f t="shared" si="55"/>
        <v>70.141785098104904</v>
      </c>
      <c r="AB157" s="31">
        <f t="shared" si="56"/>
        <v>3.4833445274383004</v>
      </c>
      <c r="AC157" s="31">
        <f t="shared" si="45"/>
        <v>132.73226697565454</v>
      </c>
    </row>
    <row r="158" spans="2:29">
      <c r="B158" s="31" t="s">
        <v>92</v>
      </c>
      <c r="C158" s="31">
        <f t="shared" si="46"/>
        <v>156</v>
      </c>
      <c r="D158" s="31">
        <v>15.5</v>
      </c>
      <c r="E158" s="31">
        <f t="shared" si="47"/>
        <v>6.9291085143097266</v>
      </c>
      <c r="F158" s="31">
        <f t="shared" si="38"/>
        <v>24.944790651515017</v>
      </c>
      <c r="G158" s="31">
        <f t="shared" si="48"/>
        <v>1341.4083524815155</v>
      </c>
      <c r="H158" s="31">
        <f t="shared" si="49"/>
        <v>7.26438795855052</v>
      </c>
      <c r="I158" s="31">
        <f t="shared" si="50"/>
        <v>-0.67055888848158496</v>
      </c>
      <c r="J158" s="31">
        <f t="shared" si="51"/>
        <v>2</v>
      </c>
      <c r="K158" s="31">
        <f>IF(J158=1,'Given Data '!C$46,IF(J158=2,'Given Data '!C$47,IF(J158=3,'Given Data '!C$48)))</f>
        <v>585.34306414257276</v>
      </c>
      <c r="L158" s="31">
        <f>'Given Data '!C$17*'Given Data '!C$24*8.91</f>
        <v>464.84361000000007</v>
      </c>
      <c r="M158" s="31">
        <v>0</v>
      </c>
      <c r="N158" s="31">
        <f>0.5*'Given Data '!C$19*'Given Data '!C$9*'Given Data '!C$20*Sheet1!E158^2</f>
        <v>22.571943237465337</v>
      </c>
      <c r="O158" s="31">
        <f t="shared" si="52"/>
        <v>-392.50699447184866</v>
      </c>
      <c r="P158" s="31">
        <f t="shared" si="39"/>
        <v>94.90855876561676</v>
      </c>
      <c r="Q158" s="31">
        <f t="shared" si="40"/>
        <v>94.90855876561676</v>
      </c>
      <c r="R158" s="31">
        <f>Q158*'Given Data '!C$13</f>
        <v>24.106773926466659</v>
      </c>
      <c r="S158" s="31">
        <f>R158/(IF(J158=1,'Given Data '!I$6,IF(J158=2,'Given Data '!I$7,IF(J158=3,'Given Data '!I$8))))</f>
        <v>1.4462824685192694</v>
      </c>
      <c r="T158" s="31">
        <f t="shared" si="53"/>
        <v>0.68945259146033089</v>
      </c>
      <c r="U158" s="31">
        <f t="shared" si="54"/>
        <v>4552.2139836530869</v>
      </c>
      <c r="V158" s="31">
        <f t="shared" si="41"/>
        <v>1</v>
      </c>
      <c r="W158" s="31">
        <f t="shared" si="42"/>
        <v>4500</v>
      </c>
      <c r="X158" s="31">
        <f t="shared" si="43"/>
        <v>1.915146087389808E-4</v>
      </c>
      <c r="Y158" s="31">
        <f>INDEX('Given Data '!F$15:S$37,MATCH(Sheet1!V158,'Given Data '!E$15:E$37,0),MATCH(Sheet1!W158,'Given Data '!F$38:S$38,0))</f>
        <v>917.2780889999998</v>
      </c>
      <c r="Z158" s="31">
        <f t="shared" si="44"/>
        <v>0.17567215431967498</v>
      </c>
      <c r="AA158" s="31">
        <f t="shared" si="55"/>
        <v>70.317457252424575</v>
      </c>
      <c r="AB158" s="31">
        <f t="shared" si="56"/>
        <v>3.4833445274383004</v>
      </c>
      <c r="AC158" s="31">
        <f t="shared" si="45"/>
        <v>127.31113345018107</v>
      </c>
    </row>
    <row r="159" spans="2:29">
      <c r="C159" s="31">
        <f t="shared" si="46"/>
        <v>157</v>
      </c>
      <c r="D159" s="31">
        <v>15.5</v>
      </c>
      <c r="E159" s="31">
        <f t="shared" si="47"/>
        <v>6.9291085143097266</v>
      </c>
      <c r="F159" s="31">
        <f t="shared" si="38"/>
        <v>24.944790651515017</v>
      </c>
      <c r="G159" s="31">
        <f t="shared" si="48"/>
        <v>1348.3374609958253</v>
      </c>
      <c r="H159" s="31">
        <f t="shared" si="49"/>
        <v>6.9291085143097266</v>
      </c>
      <c r="I159" s="31">
        <f t="shared" si="50"/>
        <v>0</v>
      </c>
      <c r="J159" s="31">
        <f t="shared" si="51"/>
        <v>2</v>
      </c>
      <c r="K159" s="31">
        <f>IF(J159=1,'Given Data '!C$46,IF(J159=2,'Given Data '!C$47,IF(J159=3,'Given Data '!C$48)))</f>
        <v>585.34306414257276</v>
      </c>
      <c r="L159" s="31">
        <f>'Given Data '!C$17*'Given Data '!C$24*8.91</f>
        <v>464.84361000000007</v>
      </c>
      <c r="M159" s="31">
        <v>0</v>
      </c>
      <c r="N159" s="31">
        <f>0.5*'Given Data '!C$19*'Given Data '!C$9*'Given Data '!C$20*Sheet1!E159^2</f>
        <v>22.571943237465337</v>
      </c>
      <c r="O159" s="31">
        <f t="shared" si="52"/>
        <v>0</v>
      </c>
      <c r="P159" s="31">
        <f t="shared" si="39"/>
        <v>487.41555323746542</v>
      </c>
      <c r="Q159" s="31">
        <f t="shared" si="40"/>
        <v>487.41555323746542</v>
      </c>
      <c r="R159" s="31">
        <f>Q159*'Given Data '!C$13</f>
        <v>123.80355052231621</v>
      </c>
      <c r="S159" s="31">
        <f>R159/(IF(J159=1,'Given Data '!I$6,IF(J159=2,'Given Data '!I$7,IF(J159=3,'Given Data '!I$8))))</f>
        <v>7.4275763819348075</v>
      </c>
      <c r="T159" s="31">
        <f t="shared" si="53"/>
        <v>3.3773552599447076</v>
      </c>
      <c r="U159" s="31">
        <f t="shared" si="54"/>
        <v>4342.1117997921756</v>
      </c>
      <c r="V159" s="31">
        <f t="shared" si="41"/>
        <v>7</v>
      </c>
      <c r="W159" s="31">
        <f t="shared" si="42"/>
        <v>4500</v>
      </c>
      <c r="X159" s="31">
        <f t="shared" si="43"/>
        <v>9.3815423887352986E-4</v>
      </c>
      <c r="Y159" s="31">
        <f>INDEX('Given Data '!F$15:S$37,MATCH(Sheet1!V159,'Given Data '!E$15:E$37,0),MATCH(Sheet1!W159,'Given Data '!F$38:S$38,0))</f>
        <v>525.11244421289075</v>
      </c>
      <c r="Z159" s="31">
        <f t="shared" si="44"/>
        <v>0.49263646542356343</v>
      </c>
      <c r="AA159" s="31">
        <f t="shared" si="55"/>
        <v>70.810093717848133</v>
      </c>
      <c r="AB159" s="31">
        <f t="shared" si="56"/>
        <v>3.4833445274383004</v>
      </c>
      <c r="AC159" s="31">
        <f t="shared" si="45"/>
        <v>657.20064950207961</v>
      </c>
    </row>
    <row r="160" spans="2:29">
      <c r="C160" s="31">
        <f t="shared" si="46"/>
        <v>158</v>
      </c>
      <c r="D160" s="31">
        <v>15.5</v>
      </c>
      <c r="E160" s="31">
        <f t="shared" si="47"/>
        <v>6.9291085143097266</v>
      </c>
      <c r="F160" s="31">
        <f t="shared" si="38"/>
        <v>24.944790651515017</v>
      </c>
      <c r="G160" s="31">
        <f t="shared" si="48"/>
        <v>1355.266569510135</v>
      </c>
      <c r="H160" s="31">
        <f t="shared" si="49"/>
        <v>6.9291085143097266</v>
      </c>
      <c r="I160" s="31">
        <f t="shared" si="50"/>
        <v>0</v>
      </c>
      <c r="J160" s="31">
        <f t="shared" si="51"/>
        <v>2</v>
      </c>
      <c r="K160" s="31">
        <f>IF(J160=1,'Given Data '!C$46,IF(J160=2,'Given Data '!C$47,IF(J160=3,'Given Data '!C$48)))</f>
        <v>585.34306414257276</v>
      </c>
      <c r="L160" s="31">
        <f>'Given Data '!C$17*'Given Data '!C$24*8.91</f>
        <v>464.84361000000007</v>
      </c>
      <c r="M160" s="31">
        <v>0</v>
      </c>
      <c r="N160" s="31">
        <f>0.5*'Given Data '!C$19*'Given Data '!C$9*'Given Data '!C$20*Sheet1!E160^2</f>
        <v>22.571943237465337</v>
      </c>
      <c r="O160" s="31">
        <f t="shared" si="52"/>
        <v>0</v>
      </c>
      <c r="P160" s="31">
        <f t="shared" si="39"/>
        <v>487.41555323746542</v>
      </c>
      <c r="Q160" s="31">
        <f t="shared" si="40"/>
        <v>487.41555323746542</v>
      </c>
      <c r="R160" s="31">
        <f>Q160*'Given Data '!C$13</f>
        <v>123.80355052231621</v>
      </c>
      <c r="S160" s="31">
        <f>R160/(IF(J160=1,'Given Data '!I$6,IF(J160=2,'Given Data '!I$7,IF(J160=3,'Given Data '!I$8))))</f>
        <v>7.4275763819348075</v>
      </c>
      <c r="T160" s="31">
        <f t="shared" si="53"/>
        <v>3.3773552599447076</v>
      </c>
      <c r="U160" s="31">
        <f t="shared" si="54"/>
        <v>4342.1117997921756</v>
      </c>
      <c r="V160" s="31">
        <f t="shared" si="41"/>
        <v>7</v>
      </c>
      <c r="W160" s="31">
        <f t="shared" si="42"/>
        <v>4500</v>
      </c>
      <c r="X160" s="31">
        <f t="shared" si="43"/>
        <v>9.3815423887352986E-4</v>
      </c>
      <c r="Y160" s="31">
        <f>INDEX('Given Data '!F$15:S$37,MATCH(Sheet1!V160,'Given Data '!E$15:E$37,0),MATCH(Sheet1!W160,'Given Data '!F$38:S$38,0))</f>
        <v>525.11244421289075</v>
      </c>
      <c r="Z160" s="31">
        <f t="shared" si="44"/>
        <v>0.49263646542356343</v>
      </c>
      <c r="AA160" s="31">
        <f t="shared" si="55"/>
        <v>71.302730183271692</v>
      </c>
      <c r="AB160" s="31">
        <f t="shared" si="56"/>
        <v>3.4833445274383004</v>
      </c>
      <c r="AC160" s="31">
        <f t="shared" si="45"/>
        <v>660.57800476202442</v>
      </c>
    </row>
    <row r="161" spans="1:29">
      <c r="C161" s="31">
        <f t="shared" si="46"/>
        <v>159</v>
      </c>
      <c r="D161" s="31">
        <v>15.5</v>
      </c>
      <c r="E161" s="31">
        <f t="shared" si="47"/>
        <v>6.9291085143097266</v>
      </c>
      <c r="F161" s="31">
        <f t="shared" si="38"/>
        <v>24.944790651515017</v>
      </c>
      <c r="G161" s="31">
        <f t="shared" si="48"/>
        <v>1362.1956780244448</v>
      </c>
      <c r="H161" s="31">
        <f t="shared" si="49"/>
        <v>6.9291085143097266</v>
      </c>
      <c r="I161" s="31">
        <f t="shared" si="50"/>
        <v>0</v>
      </c>
      <c r="J161" s="31">
        <f t="shared" si="51"/>
        <v>2</v>
      </c>
      <c r="K161" s="31">
        <f>IF(J161=1,'Given Data '!C$46,IF(J161=2,'Given Data '!C$47,IF(J161=3,'Given Data '!C$48)))</f>
        <v>585.34306414257276</v>
      </c>
      <c r="L161" s="31">
        <f>'Given Data '!C$17*'Given Data '!C$24*8.91</f>
        <v>464.84361000000007</v>
      </c>
      <c r="M161" s="31">
        <v>0</v>
      </c>
      <c r="N161" s="31">
        <f>0.5*'Given Data '!C$19*'Given Data '!C$9*'Given Data '!C$20*Sheet1!E161^2</f>
        <v>22.571943237465337</v>
      </c>
      <c r="O161" s="31">
        <f t="shared" si="52"/>
        <v>0</v>
      </c>
      <c r="P161" s="31">
        <f t="shared" si="39"/>
        <v>487.41555323746542</v>
      </c>
      <c r="Q161" s="31">
        <f t="shared" si="40"/>
        <v>487.41555323746542</v>
      </c>
      <c r="R161" s="31">
        <f>Q161*'Given Data '!C$13</f>
        <v>123.80355052231621</v>
      </c>
      <c r="S161" s="31">
        <f>R161/(IF(J161=1,'Given Data '!I$6,IF(J161=2,'Given Data '!I$7,IF(J161=3,'Given Data '!I$8))))</f>
        <v>7.4275763819348075</v>
      </c>
      <c r="T161" s="31">
        <f t="shared" si="53"/>
        <v>3.3773552599447076</v>
      </c>
      <c r="U161" s="31">
        <f t="shared" si="54"/>
        <v>4342.1117997921756</v>
      </c>
      <c r="V161" s="31">
        <f t="shared" si="41"/>
        <v>7</v>
      </c>
      <c r="W161" s="31">
        <f t="shared" si="42"/>
        <v>4500</v>
      </c>
      <c r="X161" s="31">
        <f t="shared" si="43"/>
        <v>9.3815423887352986E-4</v>
      </c>
      <c r="Y161" s="31">
        <f>INDEX('Given Data '!F$15:S$37,MATCH(Sheet1!V161,'Given Data '!E$15:E$37,0),MATCH(Sheet1!W161,'Given Data '!F$38:S$38,0))</f>
        <v>525.11244421289075</v>
      </c>
      <c r="Z161" s="31">
        <f t="shared" si="44"/>
        <v>0.49263646542356343</v>
      </c>
      <c r="AA161" s="31">
        <f t="shared" si="55"/>
        <v>71.79536664869525</v>
      </c>
      <c r="AB161" s="31">
        <f t="shared" si="56"/>
        <v>3.4833445274383004</v>
      </c>
      <c r="AC161" s="31">
        <f t="shared" si="45"/>
        <v>663.95536002196911</v>
      </c>
    </row>
    <row r="162" spans="1:29">
      <c r="C162" s="31">
        <f t="shared" si="46"/>
        <v>160</v>
      </c>
      <c r="D162" s="31">
        <v>15.5</v>
      </c>
      <c r="E162" s="31">
        <f t="shared" si="47"/>
        <v>6.9291085143097266</v>
      </c>
      <c r="F162" s="31">
        <f t="shared" si="38"/>
        <v>24.944790651515017</v>
      </c>
      <c r="G162" s="31">
        <f t="shared" si="48"/>
        <v>1369.1247865387545</v>
      </c>
      <c r="H162" s="31">
        <f t="shared" si="49"/>
        <v>6.9291085143097266</v>
      </c>
      <c r="I162" s="31">
        <f t="shared" si="50"/>
        <v>0</v>
      </c>
      <c r="J162" s="31">
        <f t="shared" si="51"/>
        <v>2</v>
      </c>
      <c r="K162" s="31">
        <f>IF(J162=1,'Given Data '!C$46,IF(J162=2,'Given Data '!C$47,IF(J162=3,'Given Data '!C$48)))</f>
        <v>585.34306414257276</v>
      </c>
      <c r="L162" s="31">
        <f>'Given Data '!C$17*'Given Data '!C$24*8.91</f>
        <v>464.84361000000007</v>
      </c>
      <c r="M162" s="31">
        <v>0</v>
      </c>
      <c r="N162" s="31">
        <f>0.5*'Given Data '!C$19*'Given Data '!C$9*'Given Data '!C$20*Sheet1!E162^2</f>
        <v>22.571943237465337</v>
      </c>
      <c r="O162" s="31">
        <f t="shared" si="52"/>
        <v>0</v>
      </c>
      <c r="P162" s="31">
        <f t="shared" si="39"/>
        <v>487.41555323746542</v>
      </c>
      <c r="Q162" s="31">
        <f t="shared" si="40"/>
        <v>487.41555323746542</v>
      </c>
      <c r="R162" s="31">
        <f>Q162*'Given Data '!C$13</f>
        <v>123.80355052231621</v>
      </c>
      <c r="S162" s="31">
        <f>R162/(IF(J162=1,'Given Data '!I$6,IF(J162=2,'Given Data '!I$7,IF(J162=3,'Given Data '!I$8))))</f>
        <v>7.4275763819348075</v>
      </c>
      <c r="T162" s="31">
        <f t="shared" si="53"/>
        <v>3.3773552599447076</v>
      </c>
      <c r="U162" s="31">
        <f t="shared" si="54"/>
        <v>4342.1117997921756</v>
      </c>
      <c r="V162" s="31">
        <f t="shared" si="41"/>
        <v>7</v>
      </c>
      <c r="W162" s="31">
        <f t="shared" si="42"/>
        <v>4500</v>
      </c>
      <c r="X162" s="31">
        <f t="shared" si="43"/>
        <v>9.3815423887352986E-4</v>
      </c>
      <c r="Y162" s="31">
        <f>INDEX('Given Data '!F$15:S$37,MATCH(Sheet1!V162,'Given Data '!E$15:E$37,0),MATCH(Sheet1!W162,'Given Data '!F$38:S$38,0))</f>
        <v>525.11244421289075</v>
      </c>
      <c r="Z162" s="31">
        <f t="shared" si="44"/>
        <v>0.49263646542356343</v>
      </c>
      <c r="AA162" s="31">
        <f t="shared" si="55"/>
        <v>72.288003114118808</v>
      </c>
      <c r="AB162" s="31">
        <f t="shared" si="56"/>
        <v>3.4833445274383004</v>
      </c>
      <c r="AC162" s="31">
        <f t="shared" si="45"/>
        <v>667.33271528191381</v>
      </c>
    </row>
    <row r="163" spans="1:29">
      <c r="C163" s="31">
        <f t="shared" si="46"/>
        <v>161</v>
      </c>
      <c r="D163" s="31">
        <v>15.5</v>
      </c>
      <c r="E163" s="31">
        <f t="shared" si="47"/>
        <v>6.9291085143097266</v>
      </c>
      <c r="F163" s="31">
        <f t="shared" si="38"/>
        <v>24.944790651515017</v>
      </c>
      <c r="G163" s="31">
        <f t="shared" si="48"/>
        <v>1376.0538950530643</v>
      </c>
      <c r="H163" s="31">
        <f t="shared" si="49"/>
        <v>6.9291085143097266</v>
      </c>
      <c r="I163" s="31">
        <f t="shared" si="50"/>
        <v>0</v>
      </c>
      <c r="J163" s="31">
        <f t="shared" si="51"/>
        <v>2</v>
      </c>
      <c r="K163" s="31">
        <f>IF(J163=1,'Given Data '!C$46,IF(J163=2,'Given Data '!C$47,IF(J163=3,'Given Data '!C$48)))</f>
        <v>585.34306414257276</v>
      </c>
      <c r="L163" s="31">
        <f>'Given Data '!C$17*'Given Data '!C$24*8.91</f>
        <v>464.84361000000007</v>
      </c>
      <c r="M163" s="31">
        <v>0</v>
      </c>
      <c r="N163" s="31">
        <f>0.5*'Given Data '!C$19*'Given Data '!C$9*'Given Data '!C$20*Sheet1!E163^2</f>
        <v>22.571943237465337</v>
      </c>
      <c r="O163" s="31">
        <f t="shared" si="52"/>
        <v>0</v>
      </c>
      <c r="P163" s="31">
        <f t="shared" si="39"/>
        <v>487.41555323746542</v>
      </c>
      <c r="Q163" s="31">
        <f t="shared" si="40"/>
        <v>487.41555323746542</v>
      </c>
      <c r="R163" s="31">
        <f>Q163*'Given Data '!C$13</f>
        <v>123.80355052231621</v>
      </c>
      <c r="S163" s="31">
        <f>R163/(IF(J163=1,'Given Data '!I$6,IF(J163=2,'Given Data '!I$7,IF(J163=3,'Given Data '!I$8))))</f>
        <v>7.4275763819348075</v>
      </c>
      <c r="T163" s="31">
        <f t="shared" si="53"/>
        <v>3.3773552599447076</v>
      </c>
      <c r="U163" s="31">
        <f t="shared" si="54"/>
        <v>4342.1117997921756</v>
      </c>
      <c r="V163" s="31">
        <f t="shared" si="41"/>
        <v>7</v>
      </c>
      <c r="W163" s="31">
        <f t="shared" si="42"/>
        <v>4500</v>
      </c>
      <c r="X163" s="31">
        <f t="shared" si="43"/>
        <v>9.3815423887352986E-4</v>
      </c>
      <c r="Y163" s="31">
        <f>INDEX('Given Data '!F$15:S$37,MATCH(Sheet1!V163,'Given Data '!E$15:E$37,0),MATCH(Sheet1!W163,'Given Data '!F$38:S$38,0))</f>
        <v>525.11244421289075</v>
      </c>
      <c r="Z163" s="31">
        <f t="shared" si="44"/>
        <v>0.49263646542356343</v>
      </c>
      <c r="AA163" s="31">
        <f t="shared" si="55"/>
        <v>72.780639579542367</v>
      </c>
      <c r="AB163" s="31">
        <f t="shared" si="56"/>
        <v>3.4833445274383004</v>
      </c>
      <c r="AC163" s="31">
        <f t="shared" si="45"/>
        <v>670.71007054185839</v>
      </c>
    </row>
    <row r="164" spans="1:29">
      <c r="C164" s="31">
        <f t="shared" si="46"/>
        <v>162</v>
      </c>
      <c r="D164" s="31">
        <v>15.5</v>
      </c>
      <c r="E164" s="31">
        <f t="shared" si="47"/>
        <v>6.9291085143097266</v>
      </c>
      <c r="F164" s="31">
        <f t="shared" si="38"/>
        <v>24.944790651515017</v>
      </c>
      <c r="G164" s="31">
        <f t="shared" si="48"/>
        <v>1382.983003567374</v>
      </c>
      <c r="H164" s="31">
        <f t="shared" si="49"/>
        <v>6.9291085143097266</v>
      </c>
      <c r="I164" s="31">
        <f t="shared" si="50"/>
        <v>0</v>
      </c>
      <c r="J164" s="31">
        <f t="shared" si="51"/>
        <v>2</v>
      </c>
      <c r="K164" s="31">
        <f>IF(J164=1,'Given Data '!C$46,IF(J164=2,'Given Data '!C$47,IF(J164=3,'Given Data '!C$48)))</f>
        <v>585.34306414257276</v>
      </c>
      <c r="L164" s="31">
        <f>'Given Data '!C$17*'Given Data '!C$24*8.91</f>
        <v>464.84361000000007</v>
      </c>
      <c r="M164" s="31">
        <v>0</v>
      </c>
      <c r="N164" s="31">
        <f>0.5*'Given Data '!C$19*'Given Data '!C$9*'Given Data '!C$20*Sheet1!E164^2</f>
        <v>22.571943237465337</v>
      </c>
      <c r="O164" s="31">
        <f t="shared" si="52"/>
        <v>0</v>
      </c>
      <c r="P164" s="31">
        <f t="shared" si="39"/>
        <v>487.41555323746542</v>
      </c>
      <c r="Q164" s="31">
        <f t="shared" si="40"/>
        <v>487.41555323746542</v>
      </c>
      <c r="R164" s="31">
        <f>Q164*'Given Data '!C$13</f>
        <v>123.80355052231621</v>
      </c>
      <c r="S164" s="31">
        <f>R164/(IF(J164=1,'Given Data '!I$6,IF(J164=2,'Given Data '!I$7,IF(J164=3,'Given Data '!I$8))))</f>
        <v>7.4275763819348075</v>
      </c>
      <c r="T164" s="31">
        <f t="shared" si="53"/>
        <v>3.3773552599447076</v>
      </c>
      <c r="U164" s="31">
        <f t="shared" si="54"/>
        <v>4342.1117997921756</v>
      </c>
      <c r="V164" s="31">
        <f t="shared" si="41"/>
        <v>7</v>
      </c>
      <c r="W164" s="31">
        <f t="shared" si="42"/>
        <v>4500</v>
      </c>
      <c r="X164" s="31">
        <f t="shared" si="43"/>
        <v>9.3815423887352986E-4</v>
      </c>
      <c r="Y164" s="31">
        <f>INDEX('Given Data '!F$15:S$37,MATCH(Sheet1!V164,'Given Data '!E$15:E$37,0),MATCH(Sheet1!W164,'Given Data '!F$38:S$38,0))</f>
        <v>525.11244421289075</v>
      </c>
      <c r="Z164" s="31">
        <f t="shared" si="44"/>
        <v>0.49263646542356343</v>
      </c>
      <c r="AA164" s="31">
        <f t="shared" si="55"/>
        <v>73.273276044965925</v>
      </c>
      <c r="AB164" s="31">
        <f t="shared" si="56"/>
        <v>3.4833445274383004</v>
      </c>
      <c r="AC164" s="31">
        <f t="shared" si="45"/>
        <v>674.08742580180319</v>
      </c>
    </row>
    <row r="165" spans="1:29">
      <c r="C165" s="31">
        <f t="shared" si="46"/>
        <v>163</v>
      </c>
      <c r="D165" s="31">
        <v>15.5</v>
      </c>
      <c r="E165" s="31">
        <f t="shared" si="47"/>
        <v>6.9291085143097266</v>
      </c>
      <c r="F165" s="31">
        <f t="shared" si="38"/>
        <v>24.944790651515017</v>
      </c>
      <c r="G165" s="31">
        <f t="shared" si="48"/>
        <v>1389.9121120816837</v>
      </c>
      <c r="H165" s="31">
        <f t="shared" si="49"/>
        <v>6.9291085143097266</v>
      </c>
      <c r="I165" s="31">
        <f t="shared" si="50"/>
        <v>0</v>
      </c>
      <c r="J165" s="31">
        <f t="shared" si="51"/>
        <v>2</v>
      </c>
      <c r="K165" s="31">
        <f>IF(J165=1,'Given Data '!C$46,IF(J165=2,'Given Data '!C$47,IF(J165=3,'Given Data '!C$48)))</f>
        <v>585.34306414257276</v>
      </c>
      <c r="L165" s="31">
        <f>'Given Data '!C$17*'Given Data '!C$24*8.91</f>
        <v>464.84361000000007</v>
      </c>
      <c r="M165" s="31">
        <v>0</v>
      </c>
      <c r="N165" s="31">
        <f>0.5*'Given Data '!C$19*'Given Data '!C$9*'Given Data '!C$20*Sheet1!E165^2</f>
        <v>22.571943237465337</v>
      </c>
      <c r="O165" s="31">
        <f t="shared" si="52"/>
        <v>0</v>
      </c>
      <c r="P165" s="31">
        <f t="shared" si="39"/>
        <v>487.41555323746542</v>
      </c>
      <c r="Q165" s="31">
        <f t="shared" si="40"/>
        <v>487.41555323746542</v>
      </c>
      <c r="R165" s="31">
        <f>Q165*'Given Data '!C$13</f>
        <v>123.80355052231621</v>
      </c>
      <c r="S165" s="31">
        <f>R165/(IF(J165=1,'Given Data '!I$6,IF(J165=2,'Given Data '!I$7,IF(J165=3,'Given Data '!I$8))))</f>
        <v>7.4275763819348075</v>
      </c>
      <c r="T165" s="31">
        <f t="shared" si="53"/>
        <v>3.3773552599447076</v>
      </c>
      <c r="U165" s="31">
        <f t="shared" si="54"/>
        <v>4342.1117997921756</v>
      </c>
      <c r="V165" s="31">
        <f t="shared" si="41"/>
        <v>7</v>
      </c>
      <c r="W165" s="31">
        <f t="shared" si="42"/>
        <v>4500</v>
      </c>
      <c r="X165" s="31">
        <f t="shared" si="43"/>
        <v>9.3815423887352986E-4</v>
      </c>
      <c r="Y165" s="31">
        <f>INDEX('Given Data '!F$15:S$37,MATCH(Sheet1!V165,'Given Data '!E$15:E$37,0),MATCH(Sheet1!W165,'Given Data '!F$38:S$38,0))</f>
        <v>525.11244421289075</v>
      </c>
      <c r="Z165" s="31">
        <f t="shared" si="44"/>
        <v>0.49263646542356343</v>
      </c>
      <c r="AA165" s="31">
        <f t="shared" si="55"/>
        <v>73.765912510389484</v>
      </c>
      <c r="AB165" s="31">
        <f t="shared" si="56"/>
        <v>3.4833445274383004</v>
      </c>
      <c r="AC165" s="31">
        <f t="shared" si="45"/>
        <v>677.46478106174789</v>
      </c>
    </row>
    <row r="166" spans="1:29">
      <c r="C166" s="31">
        <f t="shared" si="46"/>
        <v>164</v>
      </c>
      <c r="D166" s="31">
        <v>15.5</v>
      </c>
      <c r="E166" s="31">
        <f t="shared" si="47"/>
        <v>6.9291085143097266</v>
      </c>
      <c r="F166" s="31">
        <f t="shared" si="38"/>
        <v>24.944790651515017</v>
      </c>
      <c r="G166" s="31">
        <f t="shared" si="48"/>
        <v>1396.8412205959935</v>
      </c>
      <c r="H166" s="31">
        <f t="shared" si="49"/>
        <v>6.9291085143097266</v>
      </c>
      <c r="I166" s="31">
        <f t="shared" si="50"/>
        <v>0</v>
      </c>
      <c r="J166" s="31">
        <f t="shared" si="51"/>
        <v>2</v>
      </c>
      <c r="K166" s="31">
        <f>IF(J166=1,'Given Data '!C$46,IF(J166=2,'Given Data '!C$47,IF(J166=3,'Given Data '!C$48)))</f>
        <v>585.34306414257276</v>
      </c>
      <c r="L166" s="31">
        <f>'Given Data '!C$17*'Given Data '!C$24*8.91</f>
        <v>464.84361000000007</v>
      </c>
      <c r="M166" s="31">
        <v>0</v>
      </c>
      <c r="N166" s="31">
        <f>0.5*'Given Data '!C$19*'Given Data '!C$9*'Given Data '!C$20*Sheet1!E166^2</f>
        <v>22.571943237465337</v>
      </c>
      <c r="O166" s="31">
        <f t="shared" si="52"/>
        <v>0</v>
      </c>
      <c r="P166" s="31">
        <f t="shared" si="39"/>
        <v>487.41555323746542</v>
      </c>
      <c r="Q166" s="31">
        <f t="shared" si="40"/>
        <v>487.41555323746542</v>
      </c>
      <c r="R166" s="31">
        <f>Q166*'Given Data '!C$13</f>
        <v>123.80355052231621</v>
      </c>
      <c r="S166" s="31">
        <f>R166/(IF(J166=1,'Given Data '!I$6,IF(J166=2,'Given Data '!I$7,IF(J166=3,'Given Data '!I$8))))</f>
        <v>7.4275763819348075</v>
      </c>
      <c r="T166" s="31">
        <f t="shared" si="53"/>
        <v>3.3773552599447076</v>
      </c>
      <c r="U166" s="31">
        <f t="shared" si="54"/>
        <v>4342.1117997921756</v>
      </c>
      <c r="V166" s="31">
        <f t="shared" si="41"/>
        <v>7</v>
      </c>
      <c r="W166" s="31">
        <f t="shared" si="42"/>
        <v>4500</v>
      </c>
      <c r="X166" s="31">
        <f t="shared" si="43"/>
        <v>9.3815423887352986E-4</v>
      </c>
      <c r="Y166" s="31">
        <f>INDEX('Given Data '!F$15:S$37,MATCH(Sheet1!V166,'Given Data '!E$15:E$37,0),MATCH(Sheet1!W166,'Given Data '!F$38:S$38,0))</f>
        <v>525.11244421289075</v>
      </c>
      <c r="Z166" s="31">
        <f t="shared" si="44"/>
        <v>0.49263646542356343</v>
      </c>
      <c r="AA166" s="31">
        <f t="shared" si="55"/>
        <v>74.258548975813042</v>
      </c>
      <c r="AB166" s="31">
        <f t="shared" si="56"/>
        <v>3.4833445274383004</v>
      </c>
      <c r="AC166" s="31">
        <f t="shared" si="45"/>
        <v>680.84213632169258</v>
      </c>
    </row>
    <row r="167" spans="1:29">
      <c r="C167" s="31">
        <f t="shared" si="46"/>
        <v>165</v>
      </c>
      <c r="D167" s="31">
        <v>15.5</v>
      </c>
      <c r="E167" s="31">
        <f t="shared" si="47"/>
        <v>6.9291085143097266</v>
      </c>
      <c r="F167" s="31">
        <f t="shared" si="38"/>
        <v>24.944790651515017</v>
      </c>
      <c r="G167" s="31">
        <f t="shared" si="48"/>
        <v>1403.7703291103032</v>
      </c>
      <c r="H167" s="31">
        <f t="shared" si="49"/>
        <v>6.9291085143097266</v>
      </c>
      <c r="I167" s="31">
        <f t="shared" si="50"/>
        <v>0</v>
      </c>
      <c r="J167" s="31">
        <f t="shared" si="51"/>
        <v>2</v>
      </c>
      <c r="K167" s="31">
        <f>IF(J167=1,'Given Data '!C$46,IF(J167=2,'Given Data '!C$47,IF(J167=3,'Given Data '!C$48)))</f>
        <v>585.34306414257276</v>
      </c>
      <c r="L167" s="31">
        <f>'Given Data '!C$17*'Given Data '!C$24*8.91</f>
        <v>464.84361000000007</v>
      </c>
      <c r="M167" s="31">
        <v>0</v>
      </c>
      <c r="N167" s="31">
        <f>0.5*'Given Data '!C$19*'Given Data '!C$9*'Given Data '!C$20*Sheet1!E167^2</f>
        <v>22.571943237465337</v>
      </c>
      <c r="O167" s="31">
        <f t="shared" si="52"/>
        <v>0</v>
      </c>
      <c r="P167" s="31">
        <f t="shared" si="39"/>
        <v>487.41555323746542</v>
      </c>
      <c r="Q167" s="31">
        <f t="shared" si="40"/>
        <v>487.41555323746542</v>
      </c>
      <c r="R167" s="31">
        <f>Q167*'Given Data '!C$13</f>
        <v>123.80355052231621</v>
      </c>
      <c r="S167" s="31">
        <f>R167/(IF(J167=1,'Given Data '!I$6,IF(J167=2,'Given Data '!I$7,IF(J167=3,'Given Data '!I$8))))</f>
        <v>7.4275763819348075</v>
      </c>
      <c r="T167" s="31">
        <f t="shared" si="53"/>
        <v>3.3773552599447076</v>
      </c>
      <c r="U167" s="31">
        <f t="shared" si="54"/>
        <v>4342.1117997921756</v>
      </c>
      <c r="V167" s="31">
        <f t="shared" si="41"/>
        <v>7</v>
      </c>
      <c r="W167" s="31">
        <f t="shared" si="42"/>
        <v>4500</v>
      </c>
      <c r="X167" s="31">
        <f t="shared" si="43"/>
        <v>9.3815423887352986E-4</v>
      </c>
      <c r="Y167" s="31">
        <f>INDEX('Given Data '!F$15:S$37,MATCH(Sheet1!V167,'Given Data '!E$15:E$37,0),MATCH(Sheet1!W167,'Given Data '!F$38:S$38,0))</f>
        <v>525.11244421289075</v>
      </c>
      <c r="Z167" s="31">
        <f t="shared" si="44"/>
        <v>0.49263646542356343</v>
      </c>
      <c r="AA167" s="31">
        <f t="shared" si="55"/>
        <v>74.751185441236601</v>
      </c>
      <c r="AB167" s="31">
        <f t="shared" si="56"/>
        <v>3.4833445274383004</v>
      </c>
      <c r="AC167" s="31">
        <f t="shared" si="45"/>
        <v>684.21949158163739</v>
      </c>
    </row>
    <row r="168" spans="1:29">
      <c r="C168" s="31">
        <f t="shared" si="46"/>
        <v>166</v>
      </c>
      <c r="D168" s="31">
        <v>15.5</v>
      </c>
      <c r="E168" s="31">
        <f t="shared" si="47"/>
        <v>6.9291085143097266</v>
      </c>
      <c r="F168" s="31">
        <f t="shared" si="38"/>
        <v>24.944790651515017</v>
      </c>
      <c r="G168" s="31">
        <f t="shared" si="48"/>
        <v>1410.699437624613</v>
      </c>
      <c r="H168" s="31">
        <f t="shared" si="49"/>
        <v>6.9291085143097266</v>
      </c>
      <c r="I168" s="31">
        <f t="shared" si="50"/>
        <v>0</v>
      </c>
      <c r="J168" s="31">
        <f t="shared" si="51"/>
        <v>2</v>
      </c>
      <c r="K168" s="31">
        <f>IF(J168=1,'Given Data '!C$46,IF(J168=2,'Given Data '!C$47,IF(J168=3,'Given Data '!C$48)))</f>
        <v>585.34306414257276</v>
      </c>
      <c r="L168" s="31">
        <f>'Given Data '!C$17*'Given Data '!C$24*8.91</f>
        <v>464.84361000000007</v>
      </c>
      <c r="M168" s="31">
        <v>0</v>
      </c>
      <c r="N168" s="31">
        <f>0.5*'Given Data '!C$19*'Given Data '!C$9*'Given Data '!C$20*Sheet1!E168^2</f>
        <v>22.571943237465337</v>
      </c>
      <c r="O168" s="31">
        <f t="shared" si="52"/>
        <v>0</v>
      </c>
      <c r="P168" s="31">
        <f t="shared" si="39"/>
        <v>487.41555323746542</v>
      </c>
      <c r="Q168" s="31">
        <f t="shared" si="40"/>
        <v>487.41555323746542</v>
      </c>
      <c r="R168" s="31">
        <f>Q168*'Given Data '!C$13</f>
        <v>123.80355052231621</v>
      </c>
      <c r="S168" s="31">
        <f>R168/(IF(J168=1,'Given Data '!I$6,IF(J168=2,'Given Data '!I$7,IF(J168=3,'Given Data '!I$8))))</f>
        <v>7.4275763819348075</v>
      </c>
      <c r="T168" s="31">
        <f t="shared" si="53"/>
        <v>3.3773552599447076</v>
      </c>
      <c r="U168" s="31">
        <f t="shared" si="54"/>
        <v>4342.1117997921756</v>
      </c>
      <c r="V168" s="31">
        <f t="shared" si="41"/>
        <v>7</v>
      </c>
      <c r="W168" s="31">
        <f t="shared" si="42"/>
        <v>4500</v>
      </c>
      <c r="X168" s="31">
        <f t="shared" si="43"/>
        <v>9.3815423887352986E-4</v>
      </c>
      <c r="Y168" s="31">
        <f>INDEX('Given Data '!F$15:S$37,MATCH(Sheet1!V168,'Given Data '!E$15:E$37,0),MATCH(Sheet1!W168,'Given Data '!F$38:S$38,0))</f>
        <v>525.11244421289075</v>
      </c>
      <c r="Z168" s="31">
        <f t="shared" si="44"/>
        <v>0.49263646542356343</v>
      </c>
      <c r="AA168" s="31">
        <f t="shared" si="55"/>
        <v>75.243821906660159</v>
      </c>
      <c r="AB168" s="31">
        <f t="shared" si="56"/>
        <v>3.4833445274383004</v>
      </c>
      <c r="AC168" s="31">
        <f t="shared" si="45"/>
        <v>687.59684684158208</v>
      </c>
    </row>
    <row r="169" spans="1:29">
      <c r="C169" s="31">
        <f t="shared" si="46"/>
        <v>167</v>
      </c>
      <c r="D169" s="31">
        <v>15.5</v>
      </c>
      <c r="E169" s="31">
        <f t="shared" si="47"/>
        <v>6.9291085143097266</v>
      </c>
      <c r="F169" s="31">
        <f t="shared" si="38"/>
        <v>24.944790651515017</v>
      </c>
      <c r="G169" s="31">
        <f t="shared" si="48"/>
        <v>1417.6285461389227</v>
      </c>
      <c r="H169" s="31">
        <f t="shared" si="49"/>
        <v>6.9291085143097266</v>
      </c>
      <c r="I169" s="31">
        <f t="shared" si="50"/>
        <v>0</v>
      </c>
      <c r="J169" s="31">
        <f t="shared" si="51"/>
        <v>2</v>
      </c>
      <c r="K169" s="31">
        <f>IF(J169=1,'Given Data '!C$46,IF(J169=2,'Given Data '!C$47,IF(J169=3,'Given Data '!C$48)))</f>
        <v>585.34306414257276</v>
      </c>
      <c r="L169" s="31">
        <f>'Given Data '!C$17*'Given Data '!C$24*8.91</f>
        <v>464.84361000000007</v>
      </c>
      <c r="M169" s="31">
        <v>0</v>
      </c>
      <c r="N169" s="31">
        <f>0.5*'Given Data '!C$19*'Given Data '!C$9*'Given Data '!C$20*Sheet1!E169^2</f>
        <v>22.571943237465337</v>
      </c>
      <c r="O169" s="31">
        <f t="shared" si="52"/>
        <v>0</v>
      </c>
      <c r="P169" s="31">
        <f t="shared" si="39"/>
        <v>487.41555323746542</v>
      </c>
      <c r="Q169" s="31">
        <f t="shared" si="40"/>
        <v>487.41555323746542</v>
      </c>
      <c r="R169" s="31">
        <f>Q169*'Given Data '!C$13</f>
        <v>123.80355052231621</v>
      </c>
      <c r="S169" s="31">
        <f>R169/(IF(J169=1,'Given Data '!I$6,IF(J169=2,'Given Data '!I$7,IF(J169=3,'Given Data '!I$8))))</f>
        <v>7.4275763819348075</v>
      </c>
      <c r="T169" s="31">
        <f t="shared" si="53"/>
        <v>3.3773552599447076</v>
      </c>
      <c r="U169" s="31">
        <f t="shared" si="54"/>
        <v>4342.1117997921756</v>
      </c>
      <c r="V169" s="31">
        <f t="shared" si="41"/>
        <v>7</v>
      </c>
      <c r="W169" s="31">
        <f t="shared" si="42"/>
        <v>4500</v>
      </c>
      <c r="X169" s="31">
        <f t="shared" si="43"/>
        <v>9.3815423887352986E-4</v>
      </c>
      <c r="Y169" s="31">
        <f>INDEX('Given Data '!F$15:S$37,MATCH(Sheet1!V169,'Given Data '!E$15:E$37,0),MATCH(Sheet1!W169,'Given Data '!F$38:S$38,0))</f>
        <v>525.11244421289075</v>
      </c>
      <c r="Z169" s="31">
        <f t="shared" si="44"/>
        <v>0.49263646542356343</v>
      </c>
      <c r="AA169" s="31">
        <f t="shared" si="55"/>
        <v>75.736458372083717</v>
      </c>
      <c r="AB169" s="31">
        <f t="shared" si="56"/>
        <v>3.4833445274383004</v>
      </c>
      <c r="AC169" s="31">
        <f t="shared" si="45"/>
        <v>690.97420210152677</v>
      </c>
    </row>
    <row r="170" spans="1:29">
      <c r="C170" s="31">
        <f t="shared" si="46"/>
        <v>168</v>
      </c>
      <c r="D170" s="31">
        <v>15.5</v>
      </c>
      <c r="E170" s="31">
        <f t="shared" si="47"/>
        <v>6.9291085143097266</v>
      </c>
      <c r="F170" s="31">
        <f t="shared" si="38"/>
        <v>24.944790651515017</v>
      </c>
      <c r="G170" s="31">
        <f t="shared" si="48"/>
        <v>1424.5576546532325</v>
      </c>
      <c r="H170" s="31">
        <f t="shared" si="49"/>
        <v>6.9291085143097266</v>
      </c>
      <c r="I170" s="31">
        <f t="shared" si="50"/>
        <v>0</v>
      </c>
      <c r="J170" s="31">
        <f t="shared" si="51"/>
        <v>2</v>
      </c>
      <c r="K170" s="31">
        <f>IF(J170=1,'Given Data '!C$46,IF(J170=2,'Given Data '!C$47,IF(J170=3,'Given Data '!C$48)))</f>
        <v>585.34306414257276</v>
      </c>
      <c r="L170" s="31">
        <f>'Given Data '!C$17*'Given Data '!C$24*8.91</f>
        <v>464.84361000000007</v>
      </c>
      <c r="M170" s="31">
        <v>0</v>
      </c>
      <c r="N170" s="31">
        <f>0.5*'Given Data '!C$19*'Given Data '!C$9*'Given Data '!C$20*Sheet1!E170^2</f>
        <v>22.571943237465337</v>
      </c>
      <c r="O170" s="31">
        <f t="shared" si="52"/>
        <v>0</v>
      </c>
      <c r="P170" s="31">
        <f t="shared" si="39"/>
        <v>487.41555323746542</v>
      </c>
      <c r="Q170" s="31">
        <f t="shared" si="40"/>
        <v>487.41555323746542</v>
      </c>
      <c r="R170" s="31">
        <f>Q170*'Given Data '!C$13</f>
        <v>123.80355052231621</v>
      </c>
      <c r="S170" s="31">
        <f>R170/(IF(J170=1,'Given Data '!I$6,IF(J170=2,'Given Data '!I$7,IF(J170=3,'Given Data '!I$8))))</f>
        <v>7.4275763819348075</v>
      </c>
      <c r="T170" s="31">
        <f t="shared" si="53"/>
        <v>3.3773552599447076</v>
      </c>
      <c r="U170" s="31">
        <f t="shared" si="54"/>
        <v>4342.1117997921756</v>
      </c>
      <c r="V170" s="31">
        <f t="shared" si="41"/>
        <v>7</v>
      </c>
      <c r="W170" s="31">
        <f t="shared" si="42"/>
        <v>4500</v>
      </c>
      <c r="X170" s="31">
        <f t="shared" si="43"/>
        <v>9.3815423887352986E-4</v>
      </c>
      <c r="Y170" s="31">
        <f>INDEX('Given Data '!F$15:S$37,MATCH(Sheet1!V170,'Given Data '!E$15:E$37,0),MATCH(Sheet1!W170,'Given Data '!F$38:S$38,0))</f>
        <v>525.11244421289075</v>
      </c>
      <c r="Z170" s="31">
        <f t="shared" si="44"/>
        <v>0.49263646542356343</v>
      </c>
      <c r="AA170" s="31">
        <f t="shared" si="55"/>
        <v>76.229094837507276</v>
      </c>
      <c r="AB170" s="31">
        <f t="shared" si="56"/>
        <v>3.4833445274383004</v>
      </c>
      <c r="AC170" s="31">
        <f t="shared" si="45"/>
        <v>694.35155736147146</v>
      </c>
    </row>
    <row r="171" spans="1:29">
      <c r="C171" s="31">
        <f t="shared" si="46"/>
        <v>169</v>
      </c>
      <c r="D171" s="31">
        <v>15.5</v>
      </c>
      <c r="E171" s="31">
        <f t="shared" si="47"/>
        <v>6.9291085143097266</v>
      </c>
      <c r="F171" s="31">
        <f t="shared" si="38"/>
        <v>24.944790651515017</v>
      </c>
      <c r="G171" s="31">
        <f t="shared" si="48"/>
        <v>1431.4867631675422</v>
      </c>
      <c r="H171" s="31">
        <f t="shared" si="49"/>
        <v>6.9291085143097266</v>
      </c>
      <c r="I171" s="31">
        <f t="shared" si="50"/>
        <v>0</v>
      </c>
      <c r="J171" s="31">
        <f t="shared" si="51"/>
        <v>2</v>
      </c>
      <c r="K171" s="31">
        <f>IF(J171=1,'Given Data '!C$46,IF(J171=2,'Given Data '!C$47,IF(J171=3,'Given Data '!C$48)))</f>
        <v>585.34306414257276</v>
      </c>
      <c r="L171" s="31">
        <f>'Given Data '!C$17*'Given Data '!C$24*8.91</f>
        <v>464.84361000000007</v>
      </c>
      <c r="M171" s="31">
        <v>0</v>
      </c>
      <c r="N171" s="31">
        <f>0.5*'Given Data '!C$19*'Given Data '!C$9*'Given Data '!C$20*Sheet1!E171^2</f>
        <v>22.571943237465337</v>
      </c>
      <c r="O171" s="31">
        <f t="shared" si="52"/>
        <v>0</v>
      </c>
      <c r="P171" s="31">
        <f t="shared" si="39"/>
        <v>487.41555323746542</v>
      </c>
      <c r="Q171" s="31">
        <f t="shared" si="40"/>
        <v>487.41555323746542</v>
      </c>
      <c r="R171" s="31">
        <f>Q171*'Given Data '!C$13</f>
        <v>123.80355052231621</v>
      </c>
      <c r="S171" s="31">
        <f>R171/(IF(J171=1,'Given Data '!I$6,IF(J171=2,'Given Data '!I$7,IF(J171=3,'Given Data '!I$8))))</f>
        <v>7.4275763819348075</v>
      </c>
      <c r="T171" s="31">
        <f t="shared" si="53"/>
        <v>3.3773552599447076</v>
      </c>
      <c r="U171" s="31">
        <f t="shared" si="54"/>
        <v>4342.1117997921756</v>
      </c>
      <c r="V171" s="31">
        <f t="shared" si="41"/>
        <v>7</v>
      </c>
      <c r="W171" s="31">
        <f t="shared" si="42"/>
        <v>4500</v>
      </c>
      <c r="X171" s="31">
        <f t="shared" si="43"/>
        <v>9.3815423887352986E-4</v>
      </c>
      <c r="Y171" s="31">
        <f>INDEX('Given Data '!F$15:S$37,MATCH(Sheet1!V171,'Given Data '!E$15:E$37,0),MATCH(Sheet1!W171,'Given Data '!F$38:S$38,0))</f>
        <v>525.11244421289075</v>
      </c>
      <c r="Z171" s="31">
        <f t="shared" si="44"/>
        <v>0.49263646542356343</v>
      </c>
      <c r="AA171" s="31">
        <f t="shared" si="55"/>
        <v>76.721731302930834</v>
      </c>
      <c r="AB171" s="31">
        <f t="shared" si="56"/>
        <v>3.4833445274383004</v>
      </c>
      <c r="AC171" s="31">
        <f t="shared" si="45"/>
        <v>697.72891262141627</v>
      </c>
    </row>
    <row r="172" spans="1:29">
      <c r="C172" s="31">
        <f t="shared" si="46"/>
        <v>170</v>
      </c>
      <c r="D172" s="31">
        <v>15.5</v>
      </c>
      <c r="E172" s="31">
        <f t="shared" si="47"/>
        <v>6.9291085143097266</v>
      </c>
      <c r="F172" s="31">
        <f t="shared" si="38"/>
        <v>24.944790651515017</v>
      </c>
      <c r="G172" s="31">
        <f t="shared" si="48"/>
        <v>1438.415871681852</v>
      </c>
      <c r="H172" s="31">
        <f t="shared" si="49"/>
        <v>6.9291085143097266</v>
      </c>
      <c r="I172" s="31">
        <f t="shared" si="50"/>
        <v>0</v>
      </c>
      <c r="J172" s="31">
        <f t="shared" si="51"/>
        <v>2</v>
      </c>
      <c r="K172" s="31">
        <f>IF(J172=1,'Given Data '!C$46,IF(J172=2,'Given Data '!C$47,IF(J172=3,'Given Data '!C$48)))</f>
        <v>585.34306414257276</v>
      </c>
      <c r="L172" s="31">
        <f>'Given Data '!C$17*'Given Data '!C$24*8.91</f>
        <v>464.84361000000007</v>
      </c>
      <c r="M172" s="31">
        <v>0</v>
      </c>
      <c r="N172" s="31">
        <f>0.5*'Given Data '!C$19*'Given Data '!C$9*'Given Data '!C$20*Sheet1!E172^2</f>
        <v>22.571943237465337</v>
      </c>
      <c r="O172" s="31">
        <f t="shared" si="52"/>
        <v>0</v>
      </c>
      <c r="P172" s="31">
        <f t="shared" si="39"/>
        <v>487.41555323746542</v>
      </c>
      <c r="Q172" s="31">
        <f t="shared" si="40"/>
        <v>487.41555323746542</v>
      </c>
      <c r="R172" s="31">
        <f>Q172*'Given Data '!C$13</f>
        <v>123.80355052231621</v>
      </c>
      <c r="S172" s="31">
        <f>R172/(IF(J172=1,'Given Data '!I$6,IF(J172=2,'Given Data '!I$7,IF(J172=3,'Given Data '!I$8))))</f>
        <v>7.4275763819348075</v>
      </c>
      <c r="T172" s="31">
        <f t="shared" si="53"/>
        <v>3.3773552599447076</v>
      </c>
      <c r="U172" s="31">
        <f t="shared" si="54"/>
        <v>4342.1117997921756</v>
      </c>
      <c r="V172" s="31">
        <f t="shared" si="41"/>
        <v>7</v>
      </c>
      <c r="W172" s="31">
        <f t="shared" si="42"/>
        <v>4500</v>
      </c>
      <c r="X172" s="31">
        <f t="shared" si="43"/>
        <v>9.3815423887352986E-4</v>
      </c>
      <c r="Y172" s="31">
        <f>INDEX('Given Data '!F$15:S$37,MATCH(Sheet1!V172,'Given Data '!E$15:E$37,0),MATCH(Sheet1!W172,'Given Data '!F$38:S$38,0))</f>
        <v>525.11244421289075</v>
      </c>
      <c r="Z172" s="31">
        <f t="shared" si="44"/>
        <v>0.49263646542356343</v>
      </c>
      <c r="AA172" s="31">
        <f t="shared" si="55"/>
        <v>77.214367768354393</v>
      </c>
      <c r="AB172" s="31">
        <f t="shared" si="56"/>
        <v>3.4833445274383004</v>
      </c>
      <c r="AC172" s="31">
        <f t="shared" si="45"/>
        <v>701.10626788136096</v>
      </c>
    </row>
    <row r="173" spans="1:29">
      <c r="C173" s="31">
        <f t="shared" si="46"/>
        <v>171</v>
      </c>
      <c r="D173" s="31">
        <v>15.5</v>
      </c>
      <c r="E173" s="31">
        <f t="shared" si="47"/>
        <v>6.9291085143097266</v>
      </c>
      <c r="F173" s="31">
        <f t="shared" si="38"/>
        <v>24.944790651515017</v>
      </c>
      <c r="G173" s="31">
        <f t="shared" si="48"/>
        <v>1445.3449801961617</v>
      </c>
      <c r="H173" s="31">
        <f t="shared" si="49"/>
        <v>6.9291085143097266</v>
      </c>
      <c r="I173" s="31">
        <f t="shared" si="50"/>
        <v>0</v>
      </c>
      <c r="J173" s="31">
        <f t="shared" si="51"/>
        <v>2</v>
      </c>
      <c r="K173" s="31">
        <f>IF(J173=1,'Given Data '!C$46,IF(J173=2,'Given Data '!C$47,IF(J173=3,'Given Data '!C$48)))</f>
        <v>585.34306414257276</v>
      </c>
      <c r="L173" s="31">
        <f>'Given Data '!C$17*'Given Data '!C$24*8.91</f>
        <v>464.84361000000007</v>
      </c>
      <c r="M173" s="31">
        <v>0</v>
      </c>
      <c r="N173" s="31">
        <f>0.5*'Given Data '!C$19*'Given Data '!C$9*'Given Data '!C$20*Sheet1!E173^2</f>
        <v>22.571943237465337</v>
      </c>
      <c r="O173" s="31">
        <f t="shared" si="52"/>
        <v>0</v>
      </c>
      <c r="P173" s="31">
        <f t="shared" si="39"/>
        <v>487.41555323746542</v>
      </c>
      <c r="Q173" s="31">
        <f t="shared" si="40"/>
        <v>487.41555323746542</v>
      </c>
      <c r="R173" s="31">
        <f>Q173*'Given Data '!C$13</f>
        <v>123.80355052231621</v>
      </c>
      <c r="S173" s="31">
        <f>R173/(IF(J173=1,'Given Data '!I$6,IF(J173=2,'Given Data '!I$7,IF(J173=3,'Given Data '!I$8))))</f>
        <v>7.4275763819348075</v>
      </c>
      <c r="T173" s="31">
        <f t="shared" si="53"/>
        <v>3.3773552599447076</v>
      </c>
      <c r="U173" s="31">
        <f t="shared" si="54"/>
        <v>4342.1117997921756</v>
      </c>
      <c r="V173" s="31">
        <f t="shared" si="41"/>
        <v>7</v>
      </c>
      <c r="W173" s="31">
        <f t="shared" si="42"/>
        <v>4500</v>
      </c>
      <c r="X173" s="31">
        <f t="shared" si="43"/>
        <v>9.3815423887352986E-4</v>
      </c>
      <c r="Y173" s="31">
        <f>INDEX('Given Data '!F$15:S$37,MATCH(Sheet1!V173,'Given Data '!E$15:E$37,0),MATCH(Sheet1!W173,'Given Data '!F$38:S$38,0))</f>
        <v>525.11244421289075</v>
      </c>
      <c r="Z173" s="31">
        <f t="shared" si="44"/>
        <v>0.49263646542356343</v>
      </c>
      <c r="AA173" s="31">
        <f t="shared" si="55"/>
        <v>77.707004233777951</v>
      </c>
      <c r="AB173" s="31">
        <f t="shared" si="56"/>
        <v>3.4833445274383004</v>
      </c>
      <c r="AC173" s="31">
        <f t="shared" si="45"/>
        <v>704.48362314130566</v>
      </c>
    </row>
    <row r="174" spans="1:29">
      <c r="B174" s="31" t="s">
        <v>93</v>
      </c>
      <c r="C174" s="31">
        <f t="shared" si="46"/>
        <v>172</v>
      </c>
      <c r="D174" s="31">
        <v>15.5</v>
      </c>
      <c r="E174" s="31">
        <f t="shared" si="47"/>
        <v>6.9291085143097266</v>
      </c>
      <c r="F174" s="31">
        <f t="shared" si="38"/>
        <v>24.944790651515017</v>
      </c>
      <c r="G174" s="31">
        <f t="shared" si="48"/>
        <v>1452.2740887104715</v>
      </c>
      <c r="H174" s="31">
        <f t="shared" si="49"/>
        <v>6.9291085143097266</v>
      </c>
      <c r="I174" s="31">
        <f t="shared" si="50"/>
        <v>0</v>
      </c>
      <c r="J174" s="31">
        <f t="shared" si="51"/>
        <v>2</v>
      </c>
      <c r="K174" s="31">
        <f>IF(J174=1,'Given Data '!C$46,IF(J174=2,'Given Data '!C$47,IF(J174=3,'Given Data '!C$48)))</f>
        <v>585.34306414257276</v>
      </c>
      <c r="L174" s="31">
        <f>'Given Data '!C$17*'Given Data '!C$24*8.91</f>
        <v>464.84361000000007</v>
      </c>
      <c r="M174" s="31">
        <v>0</v>
      </c>
      <c r="N174" s="31">
        <f>0.5*'Given Data '!C$19*'Given Data '!C$9*'Given Data '!C$20*Sheet1!E174^2</f>
        <v>22.571943237465337</v>
      </c>
      <c r="O174" s="31">
        <f t="shared" si="52"/>
        <v>0</v>
      </c>
      <c r="P174" s="31">
        <f t="shared" si="39"/>
        <v>487.41555323746542</v>
      </c>
      <c r="Q174" s="31">
        <f t="shared" si="40"/>
        <v>487.41555323746542</v>
      </c>
      <c r="R174" s="31">
        <f>Q174*'Given Data '!C$13</f>
        <v>123.80355052231621</v>
      </c>
      <c r="S174" s="31">
        <f>R174/(IF(J174=1,'Given Data '!I$6,IF(J174=2,'Given Data '!I$7,IF(J174=3,'Given Data '!I$8))))</f>
        <v>7.4275763819348075</v>
      </c>
      <c r="T174" s="31">
        <f t="shared" si="53"/>
        <v>3.3773552599447076</v>
      </c>
      <c r="U174" s="31">
        <f t="shared" si="54"/>
        <v>4342.1117997921756</v>
      </c>
      <c r="V174" s="31">
        <f t="shared" si="41"/>
        <v>7</v>
      </c>
      <c r="W174" s="31">
        <f t="shared" si="42"/>
        <v>4500</v>
      </c>
      <c r="X174" s="31">
        <f t="shared" si="43"/>
        <v>9.3815423887352986E-4</v>
      </c>
      <c r="Y174" s="31">
        <f>INDEX('Given Data '!F$15:S$37,MATCH(Sheet1!V174,'Given Data '!E$15:E$37,0),MATCH(Sheet1!W174,'Given Data '!F$38:S$38,0))</f>
        <v>525.11244421289075</v>
      </c>
      <c r="Z174" s="31">
        <f t="shared" si="44"/>
        <v>0.49263646542356343</v>
      </c>
      <c r="AA174" s="31">
        <f t="shared" si="55"/>
        <v>78.19964069920151</v>
      </c>
      <c r="AB174" s="31">
        <f t="shared" si="56"/>
        <v>3.4833445274383004</v>
      </c>
      <c r="AC174" s="31">
        <f t="shared" si="45"/>
        <v>707.86097840125035</v>
      </c>
    </row>
    <row r="175" spans="1:29">
      <c r="C175" s="31">
        <f t="shared" si="46"/>
        <v>173</v>
      </c>
      <c r="D175" s="31">
        <v>17</v>
      </c>
      <c r="E175" s="31">
        <f t="shared" si="47"/>
        <v>7.5996674027913125</v>
      </c>
      <c r="F175" s="31">
        <f t="shared" si="38"/>
        <v>27.358802650048727</v>
      </c>
      <c r="G175" s="31">
        <f t="shared" si="48"/>
        <v>1459.538476669022</v>
      </c>
      <c r="H175" s="31">
        <f t="shared" si="49"/>
        <v>7.26438795855052</v>
      </c>
      <c r="I175" s="31">
        <f t="shared" si="50"/>
        <v>0.67055888848158673</v>
      </c>
      <c r="J175" s="31">
        <f t="shared" si="51"/>
        <v>2</v>
      </c>
      <c r="K175" s="31">
        <f>IF(J175=1,'Given Data '!C$46,IF(J175=2,'Given Data '!C$47,IF(J175=3,'Given Data '!C$48)))</f>
        <v>585.34306414257276</v>
      </c>
      <c r="L175" s="31">
        <f>'Given Data '!C$17*'Given Data '!C$24*8.91</f>
        <v>464.84361000000007</v>
      </c>
      <c r="M175" s="31">
        <v>0</v>
      </c>
      <c r="N175" s="31">
        <f>0.5*'Given Data '!C$19*'Given Data '!C$9*'Given Data '!C$20*Sheet1!E175^2</f>
        <v>27.152098212809491</v>
      </c>
      <c r="O175" s="31">
        <f t="shared" si="52"/>
        <v>392.50699447184974</v>
      </c>
      <c r="P175" s="31">
        <f t="shared" si="39"/>
        <v>884.50270268465931</v>
      </c>
      <c r="Q175" s="31">
        <f t="shared" si="40"/>
        <v>884.50270268465931</v>
      </c>
      <c r="R175" s="31">
        <f>Q175*'Given Data '!C$13</f>
        <v>224.66368648190345</v>
      </c>
      <c r="S175" s="31">
        <f>R175/(IF(J175=1,'Given Data '!I$6,IF(J175=2,'Given Data '!I$7,IF(J175=3,'Given Data '!I$8))))</f>
        <v>13.478665874696377</v>
      </c>
      <c r="T175" s="31">
        <f t="shared" si="53"/>
        <v>6.4253707826878301</v>
      </c>
      <c r="U175" s="31">
        <f t="shared" si="54"/>
        <v>4552.2139836530869</v>
      </c>
      <c r="V175" s="31">
        <f t="shared" si="41"/>
        <v>13</v>
      </c>
      <c r="W175" s="31">
        <f t="shared" si="42"/>
        <v>4500</v>
      </c>
      <c r="X175" s="31">
        <f t="shared" si="43"/>
        <v>1.7848252174132862E-3</v>
      </c>
      <c r="Y175" s="31">
        <f>INDEX('Given Data '!F$15:S$37,MATCH(Sheet1!V175,'Given Data '!E$15:E$37,0),MATCH(Sheet1!W175,'Given Data '!F$38:S$38,0))</f>
        <v>383.46890400000007</v>
      </c>
      <c r="Z175" s="31">
        <f t="shared" si="44"/>
        <v>0.6844249699530347</v>
      </c>
      <c r="AA175" s="31">
        <f t="shared" si="55"/>
        <v>78.884065669154538</v>
      </c>
      <c r="AB175" s="31">
        <f t="shared" si="56"/>
        <v>3.4833445274383004</v>
      </c>
      <c r="AC175" s="31">
        <f t="shared" si="45"/>
        <v>1290.9657272860004</v>
      </c>
    </row>
    <row r="176" spans="1:29">
      <c r="A176" s="31" t="s">
        <v>94</v>
      </c>
      <c r="C176" s="31">
        <f t="shared" si="46"/>
        <v>174</v>
      </c>
      <c r="D176" s="31">
        <v>19</v>
      </c>
      <c r="E176" s="31">
        <f t="shared" si="47"/>
        <v>8.4937459207667612</v>
      </c>
      <c r="F176" s="31">
        <f t="shared" si="38"/>
        <v>30.577485314760342</v>
      </c>
      <c r="G176" s="31">
        <f t="shared" si="48"/>
        <v>1467.5851833308011</v>
      </c>
      <c r="H176" s="31">
        <f t="shared" si="49"/>
        <v>8.0467066617790373</v>
      </c>
      <c r="I176" s="31">
        <f t="shared" si="50"/>
        <v>0.89407851797544957</v>
      </c>
      <c r="J176" s="31">
        <f t="shared" si="51"/>
        <v>2</v>
      </c>
      <c r="K176" s="31">
        <f>IF(J176=1,'Given Data '!C$46,IF(J176=2,'Given Data '!C$47,IF(J176=3,'Given Data '!C$48)))</f>
        <v>585.34306414257276</v>
      </c>
      <c r="L176" s="31">
        <f>'Given Data '!C$17*'Given Data '!C$24*8.91</f>
        <v>464.84361000000007</v>
      </c>
      <c r="M176" s="31">
        <v>0</v>
      </c>
      <c r="N176" s="31">
        <f>0.5*'Given Data '!C$19*'Given Data '!C$9*'Given Data '!C$20*Sheet1!E176^2</f>
        <v>33.91663479177933</v>
      </c>
      <c r="O176" s="31">
        <f t="shared" si="52"/>
        <v>523.34265929579999</v>
      </c>
      <c r="P176" s="31">
        <f t="shared" si="39"/>
        <v>1022.1029040875794</v>
      </c>
      <c r="Q176" s="31">
        <f t="shared" si="40"/>
        <v>1022.1029040875794</v>
      </c>
      <c r="R176" s="31">
        <f>Q176*'Given Data '!C$13</f>
        <v>259.61413763824515</v>
      </c>
      <c r="S176" s="31">
        <f>R176/(IF(J176=1,'Given Data '!I$6,IF(J176=2,'Given Data '!I$7,IF(J176=3,'Given Data '!I$8))))</f>
        <v>15.575513214304912</v>
      </c>
      <c r="T176" s="31">
        <f t="shared" si="53"/>
        <v>8.2245622473452258</v>
      </c>
      <c r="U176" s="31">
        <f t="shared" si="54"/>
        <v>5042.4524126618808</v>
      </c>
      <c r="V176" s="31">
        <f t="shared" si="41"/>
        <v>16</v>
      </c>
      <c r="W176" s="31">
        <f t="shared" si="42"/>
        <v>5000</v>
      </c>
      <c r="X176" s="31">
        <f t="shared" si="43"/>
        <v>2.2846006242625626E-3</v>
      </c>
      <c r="Y176" s="31">
        <f>INDEX('Given Data '!F$15:S$37,MATCH(Sheet1!V176,'Given Data '!E$15:E$37,0),MATCH(Sheet1!W176,'Given Data '!F$38:S$38,0))</f>
        <v>368.92714949999998</v>
      </c>
      <c r="Z176" s="31">
        <f t="shared" si="44"/>
        <v>0.84285119605510772</v>
      </c>
      <c r="AA176" s="31">
        <f t="shared" si="55"/>
        <v>79.726916865209645</v>
      </c>
      <c r="AB176" s="31">
        <f t="shared" si="56"/>
        <v>3.4833445274383004</v>
      </c>
      <c r="AC176" s="31">
        <f t="shared" si="45"/>
        <v>1500.0230778783146</v>
      </c>
    </row>
    <row r="177" spans="1:29">
      <c r="A177" s="31" t="s">
        <v>95</v>
      </c>
      <c r="C177" s="31">
        <f t="shared" si="46"/>
        <v>175</v>
      </c>
      <c r="D177" s="31">
        <v>20</v>
      </c>
      <c r="E177" s="31">
        <f t="shared" si="47"/>
        <v>8.9407851797544851</v>
      </c>
      <c r="F177" s="31">
        <f t="shared" si="38"/>
        <v>32.186826647116149</v>
      </c>
      <c r="G177" s="31">
        <f t="shared" si="48"/>
        <v>1476.3024488810618</v>
      </c>
      <c r="H177" s="31">
        <f t="shared" si="49"/>
        <v>8.717265550260624</v>
      </c>
      <c r="I177" s="31">
        <f t="shared" si="50"/>
        <v>0.44703925898772567</v>
      </c>
      <c r="J177" s="31">
        <f t="shared" si="51"/>
        <v>2</v>
      </c>
      <c r="K177" s="31">
        <f>IF(J177=1,'Given Data '!C$46,IF(J177=2,'Given Data '!C$47,IF(J177=3,'Given Data '!C$48)))</f>
        <v>585.34306414257276</v>
      </c>
      <c r="L177" s="31">
        <f>'Given Data '!C$17*'Given Data '!C$23*8.91</f>
        <v>371.874888</v>
      </c>
      <c r="M177" s="31">
        <v>0</v>
      </c>
      <c r="N177" s="31">
        <f>0.5*'Given Data '!C$19*'Given Data '!C$9*'Given Data '!C$20*Sheet1!E177^2</f>
        <v>37.580758772054658</v>
      </c>
      <c r="O177" s="31">
        <f t="shared" si="52"/>
        <v>261.67132964790051</v>
      </c>
      <c r="P177" s="31">
        <f t="shared" si="39"/>
        <v>671.1269764199551</v>
      </c>
      <c r="Q177" s="31">
        <f t="shared" si="40"/>
        <v>671.1269764199551</v>
      </c>
      <c r="R177" s="31">
        <f>Q177*'Given Data '!C$13</f>
        <v>170.4662520106686</v>
      </c>
      <c r="S177" s="31">
        <f>R177/(IF(J177=1,'Given Data '!I$6,IF(J177=2,'Given Data '!I$7,IF(J177=3,'Given Data '!I$8))))</f>
        <v>10.227098512196214</v>
      </c>
      <c r="T177" s="31">
        <f t="shared" si="53"/>
        <v>5.8503920713962492</v>
      </c>
      <c r="U177" s="31">
        <f t="shared" si="54"/>
        <v>5462.6567803837042</v>
      </c>
      <c r="V177" s="31">
        <f t="shared" si="41"/>
        <v>10</v>
      </c>
      <c r="W177" s="31">
        <f t="shared" si="42"/>
        <v>5500</v>
      </c>
      <c r="X177" s="31">
        <f t="shared" si="43"/>
        <v>1.6251089087211802E-3</v>
      </c>
      <c r="Y177" s="31">
        <f>INDEX('Given Data '!F$15:S$37,MATCH(Sheet1!V177,'Given Data '!E$15:E$37,0),MATCH(Sheet1!W177,'Given Data '!F$38:S$38,0))</f>
        <v>359.74288350000018</v>
      </c>
      <c r="Z177" s="31">
        <f t="shared" si="44"/>
        <v>0.58462136482489591</v>
      </c>
      <c r="AA177" s="31">
        <f t="shared" si="55"/>
        <v>80.311538230034543</v>
      </c>
      <c r="AB177" s="31">
        <f t="shared" si="56"/>
        <v>3.4833445274383004</v>
      </c>
      <c r="AC177" s="31">
        <f t="shared" si="45"/>
        <v>990.78639879892228</v>
      </c>
    </row>
    <row r="178" spans="1:29">
      <c r="C178" s="31">
        <f t="shared" si="46"/>
        <v>176</v>
      </c>
      <c r="D178" s="31">
        <v>20.2</v>
      </c>
      <c r="E178" s="31">
        <f t="shared" si="47"/>
        <v>9.0301930315520291</v>
      </c>
      <c r="F178" s="31">
        <f t="shared" si="38"/>
        <v>32.508694913587306</v>
      </c>
      <c r="G178" s="31">
        <f t="shared" si="48"/>
        <v>1485.287937986715</v>
      </c>
      <c r="H178" s="31">
        <f t="shared" si="49"/>
        <v>8.985489105653258</v>
      </c>
      <c r="I178" s="31">
        <f t="shared" si="50"/>
        <v>8.9407851797545845E-2</v>
      </c>
      <c r="J178" s="31">
        <f t="shared" si="51"/>
        <v>3</v>
      </c>
      <c r="K178" s="31">
        <f>IF(J178=1,'Given Data '!C$46,IF(J178=2,'Given Data '!C$47,IF(J178=3,'Given Data '!C$48)))</f>
        <v>581.23604096253996</v>
      </c>
      <c r="L178" s="31">
        <f>'Given Data '!C$17*'Given Data '!C$23*8.91</f>
        <v>371.874888</v>
      </c>
      <c r="M178" s="31">
        <v>0</v>
      </c>
      <c r="N178" s="31">
        <f>0.5*'Given Data '!C$19*'Given Data '!C$9*'Given Data '!C$20*Sheet1!E178^2</f>
        <v>38.336132023372954</v>
      </c>
      <c r="O178" s="31">
        <f t="shared" si="52"/>
        <v>51.967065809771057</v>
      </c>
      <c r="P178" s="31">
        <f t="shared" si="39"/>
        <v>462.178085833144</v>
      </c>
      <c r="Q178" s="31">
        <f t="shared" si="40"/>
        <v>462.178085833144</v>
      </c>
      <c r="R178" s="31">
        <f>Q178*'Given Data '!C$13</f>
        <v>117.39323380161858</v>
      </c>
      <c r="S178" s="31">
        <f>R178/(IF(J178=1,'Given Data '!I$6,IF(J178=2,'Given Data '!I$7,IF(J178=3,'Given Data '!I$8))))</f>
        <v>9.2240454172370487</v>
      </c>
      <c r="T178" s="31">
        <f t="shared" si="53"/>
        <v>4.1528961551253918</v>
      </c>
      <c r="U178" s="31">
        <f t="shared" si="54"/>
        <v>4299.3323731932369</v>
      </c>
      <c r="V178" s="31">
        <f t="shared" si="41"/>
        <v>9</v>
      </c>
      <c r="W178" s="31">
        <f t="shared" si="42"/>
        <v>4500</v>
      </c>
      <c r="X178" s="31">
        <f t="shared" si="43"/>
        <v>1.1535822653126089E-3</v>
      </c>
      <c r="Y178" s="31">
        <f>INDEX('Given Data '!F$15:S$37,MATCH(Sheet1!V178,'Given Data '!E$15:E$37,0),MATCH(Sheet1!W178,'Given Data '!F$38:S$38,0))</f>
        <v>491.51302200000009</v>
      </c>
      <c r="Z178" s="31">
        <f t="shared" si="44"/>
        <v>0.56700070534940628</v>
      </c>
      <c r="AA178" s="31">
        <f t="shared" si="55"/>
        <v>80.878538935383943</v>
      </c>
      <c r="AB178" s="31">
        <f t="shared" si="56"/>
        <v>3.4833445274383004</v>
      </c>
      <c r="AC178" s="31">
        <f t="shared" si="45"/>
        <v>686.46753608975735</v>
      </c>
    </row>
    <row r="179" spans="1:29">
      <c r="C179" s="31">
        <f t="shared" si="46"/>
        <v>177</v>
      </c>
      <c r="D179" s="31">
        <v>21</v>
      </c>
      <c r="E179" s="31">
        <f t="shared" si="47"/>
        <v>9.387824438742209</v>
      </c>
      <c r="F179" s="31">
        <f t="shared" si="38"/>
        <v>33.796167979471953</v>
      </c>
      <c r="G179" s="31">
        <f t="shared" si="48"/>
        <v>1494.4969467218621</v>
      </c>
      <c r="H179" s="31">
        <f t="shared" si="49"/>
        <v>9.209008735147119</v>
      </c>
      <c r="I179" s="31">
        <f t="shared" si="50"/>
        <v>0.35763140719017983</v>
      </c>
      <c r="J179" s="31">
        <f t="shared" si="51"/>
        <v>3</v>
      </c>
      <c r="K179" s="31">
        <f>IF(J179=1,'Given Data '!C$46,IF(J179=2,'Given Data '!C$47,IF(J179=3,'Given Data '!C$48)))</f>
        <v>581.23604096253996</v>
      </c>
      <c r="L179" s="31">
        <f>'Given Data '!C$17*'Given Data '!C$23*8.91</f>
        <v>371.874888</v>
      </c>
      <c r="M179" s="31">
        <v>0</v>
      </c>
      <c r="N179" s="31">
        <f>0.5*'Given Data '!C$19*'Given Data '!C$9*'Given Data '!C$20*Sheet1!E179^2</f>
        <v>41.432786546190265</v>
      </c>
      <c r="O179" s="31">
        <f t="shared" si="52"/>
        <v>207.86826323908218</v>
      </c>
      <c r="P179" s="31">
        <f t="shared" si="39"/>
        <v>621.17593778527248</v>
      </c>
      <c r="Q179" s="31">
        <f t="shared" si="40"/>
        <v>621.17593778527248</v>
      </c>
      <c r="R179" s="31">
        <f>Q179*'Given Data '!C$13</f>
        <v>157.77868819745922</v>
      </c>
      <c r="S179" s="31">
        <f>R179/(IF(J179=1,'Given Data '!I$6,IF(J179=2,'Given Data '!I$7,IF(J179=3,'Given Data '!I$8))))</f>
        <v>12.397288486530991</v>
      </c>
      <c r="T179" s="31">
        <f t="shared" si="53"/>
        <v>5.7204146371277771</v>
      </c>
      <c r="U179" s="31">
        <f t="shared" si="54"/>
        <v>4406.2809396905814</v>
      </c>
      <c r="V179" s="31">
        <f t="shared" si="41"/>
        <v>12</v>
      </c>
      <c r="W179" s="31">
        <f t="shared" si="42"/>
        <v>4500</v>
      </c>
      <c r="X179" s="31">
        <f t="shared" si="43"/>
        <v>1.5890040658688269E-3</v>
      </c>
      <c r="Y179" s="31">
        <f>INDEX('Given Data '!F$15:S$37,MATCH(Sheet1!V179,'Given Data '!E$15:E$37,0),MATCH(Sheet1!W179,'Given Data '!F$38:S$38,0))</f>
        <v>398.81406750000002</v>
      </c>
      <c r="Z179" s="31">
        <f t="shared" si="44"/>
        <v>0.63371717478318479</v>
      </c>
      <c r="AA179" s="31">
        <f t="shared" si="55"/>
        <v>81.512256110167129</v>
      </c>
      <c r="AB179" s="31">
        <f t="shared" si="56"/>
        <v>3.4833445274383004</v>
      </c>
      <c r="AC179" s="31">
        <f t="shared" si="45"/>
        <v>928.34554239717909</v>
      </c>
    </row>
    <row r="180" spans="1:29">
      <c r="C180" s="31">
        <f t="shared" si="46"/>
        <v>178</v>
      </c>
      <c r="D180" s="31">
        <v>22.5</v>
      </c>
      <c r="E180" s="31">
        <f t="shared" si="47"/>
        <v>10.058383327223796</v>
      </c>
      <c r="F180" s="31">
        <f t="shared" si="38"/>
        <v>36.210179978005662</v>
      </c>
      <c r="G180" s="31">
        <f t="shared" si="48"/>
        <v>1504.220050604845</v>
      </c>
      <c r="H180" s="31">
        <f t="shared" si="49"/>
        <v>9.7231038829830023</v>
      </c>
      <c r="I180" s="31">
        <f t="shared" si="50"/>
        <v>0.67055888848158673</v>
      </c>
      <c r="J180" s="31">
        <f t="shared" si="51"/>
        <v>3</v>
      </c>
      <c r="K180" s="31">
        <f>IF(J180=1,'Given Data '!C$46,IF(J180=2,'Given Data '!C$47,IF(J180=3,'Given Data '!C$48)))</f>
        <v>581.23604096253996</v>
      </c>
      <c r="L180" s="31">
        <f>'Given Data '!C$17*'Given Data '!C$23*8.91</f>
        <v>371.874888</v>
      </c>
      <c r="M180" s="31">
        <v>0</v>
      </c>
      <c r="N180" s="31">
        <f>0.5*'Given Data '!C$19*'Given Data '!C$9*'Given Data '!C$20*Sheet1!E180^2</f>
        <v>47.563147820881682</v>
      </c>
      <c r="O180" s="31">
        <f t="shared" si="52"/>
        <v>389.75299357327879</v>
      </c>
      <c r="P180" s="31">
        <f t="shared" si="39"/>
        <v>809.19102939416052</v>
      </c>
      <c r="Q180" s="31">
        <f t="shared" si="40"/>
        <v>809.19102939416052</v>
      </c>
      <c r="R180" s="31">
        <f>Q180*'Given Data '!C$13</f>
        <v>205.53452146611679</v>
      </c>
      <c r="S180" s="31">
        <f>R180/(IF(J180=1,'Given Data '!I$6,IF(J180=2,'Given Data '!I$7,IF(J180=3,'Given Data '!I$8))))</f>
        <v>16.149651043920766</v>
      </c>
      <c r="T180" s="31">
        <f t="shared" si="53"/>
        <v>7.8678484399773749</v>
      </c>
      <c r="U180" s="31">
        <f t="shared" si="54"/>
        <v>4652.2626426344723</v>
      </c>
      <c r="V180" s="31">
        <f t="shared" si="41"/>
        <v>16</v>
      </c>
      <c r="W180" s="31">
        <f t="shared" si="42"/>
        <v>4500</v>
      </c>
      <c r="X180" s="31">
        <f t="shared" si="43"/>
        <v>2.1855134555492707E-3</v>
      </c>
      <c r="Y180" s="31">
        <f>INDEX('Given Data '!F$15:S$37,MATCH(Sheet1!V180,'Given Data '!E$15:E$37,0),MATCH(Sheet1!W180,'Given Data '!F$38:S$38,0))</f>
        <v>444.16345837500012</v>
      </c>
      <c r="Z180" s="31">
        <f t="shared" si="44"/>
        <v>0.97072521474186113</v>
      </c>
      <c r="AA180" s="31">
        <f t="shared" si="55"/>
        <v>82.482981324908991</v>
      </c>
      <c r="AB180" s="31">
        <f t="shared" si="56"/>
        <v>3.4833445274383004</v>
      </c>
      <c r="AC180" s="31">
        <f t="shared" si="45"/>
        <v>1217.2013711842708</v>
      </c>
    </row>
    <row r="181" spans="1:29">
      <c r="C181" s="31">
        <f t="shared" si="46"/>
        <v>179</v>
      </c>
      <c r="D181" s="31">
        <v>24</v>
      </c>
      <c r="E181" s="31">
        <f t="shared" si="47"/>
        <v>10.728942215705382</v>
      </c>
      <c r="F181" s="31">
        <f t="shared" si="38"/>
        <v>38.624191976539379</v>
      </c>
      <c r="G181" s="31">
        <f t="shared" si="48"/>
        <v>1514.6137133763095</v>
      </c>
      <c r="H181" s="31">
        <f t="shared" si="49"/>
        <v>10.393662771464589</v>
      </c>
      <c r="I181" s="31">
        <f t="shared" si="50"/>
        <v>0.67055888848158673</v>
      </c>
      <c r="J181" s="31">
        <f t="shared" si="51"/>
        <v>3</v>
      </c>
      <c r="K181" s="31">
        <f>IF(J181=1,'Given Data '!C$46,IF(J181=2,'Given Data '!C$47,IF(J181=3,'Given Data '!C$48)))</f>
        <v>581.23604096253996</v>
      </c>
      <c r="L181" s="31">
        <f>'Given Data '!C$17*'Given Data '!C$23*8.91</f>
        <v>371.874888</v>
      </c>
      <c r="M181" s="31">
        <v>0</v>
      </c>
      <c r="N181" s="31">
        <f>0.5*'Given Data '!C$19*'Given Data '!C$9*'Given Data '!C$20*Sheet1!E181^2</f>
        <v>54.116292631758718</v>
      </c>
      <c r="O181" s="31">
        <f t="shared" si="52"/>
        <v>389.75299357327879</v>
      </c>
      <c r="P181" s="31">
        <f t="shared" si="39"/>
        <v>815.74417420503755</v>
      </c>
      <c r="Q181" s="31">
        <f t="shared" si="40"/>
        <v>815.74417420503755</v>
      </c>
      <c r="R181" s="31">
        <f>Q181*'Given Data '!C$13</f>
        <v>207.19902024807953</v>
      </c>
      <c r="S181" s="31">
        <f>R181/(IF(J181=1,'Given Data '!I$6,IF(J181=2,'Given Data '!I$7,IF(J181=3,'Given Data '!I$8))))</f>
        <v>16.280437221833761</v>
      </c>
      <c r="T181" s="31">
        <f t="shared" si="53"/>
        <v>8.4785698544740224</v>
      </c>
      <c r="U181" s="31">
        <f t="shared" si="54"/>
        <v>4973.1083421265057</v>
      </c>
      <c r="V181" s="31">
        <f t="shared" si="41"/>
        <v>16</v>
      </c>
      <c r="W181" s="31">
        <f t="shared" si="42"/>
        <v>5000</v>
      </c>
      <c r="X181" s="31">
        <f t="shared" si="43"/>
        <v>2.3551582929094506E-3</v>
      </c>
      <c r="Y181" s="31">
        <f>INDEX('Given Data '!F$15:S$37,MATCH(Sheet1!V181,'Given Data '!E$15:E$37,0),MATCH(Sheet1!W181,'Given Data '!F$38:S$38,0))</f>
        <v>368.92714949999998</v>
      </c>
      <c r="Z181" s="31">
        <f t="shared" si="44"/>
        <v>0.8688818356243696</v>
      </c>
      <c r="AA181" s="31">
        <f t="shared" si="55"/>
        <v>83.351863160533355</v>
      </c>
      <c r="AB181" s="31">
        <f t="shared" si="56"/>
        <v>3.4833445274383004</v>
      </c>
      <c r="AC181" s="31">
        <f t="shared" si="45"/>
        <v>1235.5373128577833</v>
      </c>
    </row>
    <row r="182" spans="1:29">
      <c r="C182" s="31">
        <f t="shared" si="46"/>
        <v>180</v>
      </c>
      <c r="D182" s="31">
        <v>26</v>
      </c>
      <c r="E182" s="31">
        <f t="shared" si="47"/>
        <v>11.62302073368083</v>
      </c>
      <c r="F182" s="31">
        <f t="shared" si="38"/>
        <v>41.842874641250987</v>
      </c>
      <c r="G182" s="31">
        <f t="shared" si="48"/>
        <v>1525.7896948510027</v>
      </c>
      <c r="H182" s="31">
        <f t="shared" si="49"/>
        <v>11.175981474693106</v>
      </c>
      <c r="I182" s="31">
        <f t="shared" si="50"/>
        <v>0.8940785179754478</v>
      </c>
      <c r="J182" s="31">
        <f t="shared" si="51"/>
        <v>3</v>
      </c>
      <c r="K182" s="31">
        <f>IF(J182=1,'Given Data '!C$46,IF(J182=2,'Given Data '!C$47,IF(J182=3,'Given Data '!C$48)))</f>
        <v>581.23604096253996</v>
      </c>
      <c r="L182" s="31">
        <f>'Given Data '!C$17*'Given Data '!C$23*8.91</f>
        <v>371.874888</v>
      </c>
      <c r="M182" s="31">
        <v>0</v>
      </c>
      <c r="N182" s="31">
        <f>0.5*'Given Data '!C$19*'Given Data '!C$9*'Given Data '!C$20*Sheet1!E182^2</f>
        <v>63.511482324772366</v>
      </c>
      <c r="O182" s="31">
        <f t="shared" si="52"/>
        <v>519.6706580977044</v>
      </c>
      <c r="P182" s="31">
        <f t="shared" si="39"/>
        <v>955.05702842247683</v>
      </c>
      <c r="Q182" s="31">
        <f t="shared" si="40"/>
        <v>955.05702842247683</v>
      </c>
      <c r="R182" s="31">
        <f>Q182*'Given Data '!C$13</f>
        <v>242.58448521930913</v>
      </c>
      <c r="S182" s="31">
        <f>R182/(IF(J182=1,'Given Data '!I$6,IF(J182=2,'Given Data '!I$7,IF(J182=3,'Given Data '!I$8))))</f>
        <v>19.060811570803882</v>
      </c>
      <c r="T182" s="31">
        <f t="shared" si="53"/>
        <v>10.673699656925049</v>
      </c>
      <c r="U182" s="31">
        <f t="shared" si="54"/>
        <v>5347.4283248672109</v>
      </c>
      <c r="V182" s="31">
        <f t="shared" si="41"/>
        <v>19</v>
      </c>
      <c r="W182" s="31">
        <f t="shared" si="42"/>
        <v>5500</v>
      </c>
      <c r="X182" s="31">
        <f t="shared" si="43"/>
        <v>2.9649165713680689E-3</v>
      </c>
      <c r="Y182" s="31">
        <f>INDEX('Given Data '!F$15:S$37,MATCH(Sheet1!V182,'Given Data '!E$15:E$37,0),MATCH(Sheet1!W182,'Given Data '!F$38:S$38,0))</f>
        <v>392.32853887500011</v>
      </c>
      <c r="Z182" s="31">
        <f t="shared" si="44"/>
        <v>1.1632213863311094</v>
      </c>
      <c r="AA182" s="31">
        <f t="shared" si="55"/>
        <v>84.515084546864472</v>
      </c>
      <c r="AB182" s="31">
        <f t="shared" si="56"/>
        <v>3.4833445274383004</v>
      </c>
      <c r="AC182" s="31">
        <f t="shared" si="45"/>
        <v>1457.2161719620362</v>
      </c>
    </row>
    <row r="183" spans="1:29">
      <c r="C183" s="31">
        <f t="shared" si="46"/>
        <v>181</v>
      </c>
      <c r="D183" s="31">
        <v>26</v>
      </c>
      <c r="E183" s="31">
        <f t="shared" si="47"/>
        <v>11.62302073368083</v>
      </c>
      <c r="F183" s="31">
        <f t="shared" si="38"/>
        <v>41.842874641250987</v>
      </c>
      <c r="G183" s="31">
        <f t="shared" si="48"/>
        <v>1537.4127155846834</v>
      </c>
      <c r="H183" s="31">
        <f t="shared" si="49"/>
        <v>11.62302073368083</v>
      </c>
      <c r="I183" s="31">
        <f t="shared" si="50"/>
        <v>0</v>
      </c>
      <c r="J183" s="31">
        <f t="shared" si="51"/>
        <v>3</v>
      </c>
      <c r="K183" s="31">
        <f>IF(J183=1,'Given Data '!C$46,IF(J183=2,'Given Data '!C$47,IF(J183=3,'Given Data '!C$48)))</f>
        <v>581.23604096253996</v>
      </c>
      <c r="L183" s="31">
        <f>'Given Data '!C$17*'Given Data '!C$23*8.91</f>
        <v>371.874888</v>
      </c>
      <c r="M183" s="31">
        <v>0</v>
      </c>
      <c r="N183" s="31">
        <f>0.5*'Given Data '!C$19*'Given Data '!C$9*'Given Data '!C$20*Sheet1!E183^2</f>
        <v>63.511482324772366</v>
      </c>
      <c r="O183" s="31">
        <f t="shared" si="52"/>
        <v>0</v>
      </c>
      <c r="P183" s="31">
        <f t="shared" si="39"/>
        <v>435.38637032477237</v>
      </c>
      <c r="Q183" s="31">
        <f t="shared" si="40"/>
        <v>435.38637032477237</v>
      </c>
      <c r="R183" s="31">
        <f>Q183*'Given Data '!C$13</f>
        <v>110.58813806249218</v>
      </c>
      <c r="S183" s="31">
        <f>R183/(IF(J183=1,'Given Data '!I$6,IF(J183=2,'Given Data '!I$7,IF(J183=3,'Given Data '!I$8))))</f>
        <v>8.6893424353563091</v>
      </c>
      <c r="T183" s="31">
        <f t="shared" si="53"/>
        <v>5.0605048094468694</v>
      </c>
      <c r="U183" s="31">
        <f t="shared" si="54"/>
        <v>5561.3254578618989</v>
      </c>
      <c r="V183" s="31">
        <f t="shared" si="41"/>
        <v>9</v>
      </c>
      <c r="W183" s="31">
        <f t="shared" si="42"/>
        <v>5500</v>
      </c>
      <c r="X183" s="31">
        <f t="shared" si="43"/>
        <v>1.4056957804019082E-3</v>
      </c>
      <c r="Y183" s="31">
        <f>INDEX('Given Data '!F$15:S$37,MATCH(Sheet1!V183,'Given Data '!E$15:E$37,0),MATCH(Sheet1!W183,'Given Data '!F$38:S$38,0))</f>
        <v>401.34726450000005</v>
      </c>
      <c r="Z183" s="31">
        <f t="shared" si="44"/>
        <v>0.5641721561834987</v>
      </c>
      <c r="AA183" s="31">
        <f t="shared" si="55"/>
        <v>85.079256703047974</v>
      </c>
      <c r="AB183" s="31">
        <f t="shared" si="56"/>
        <v>3.4833445274383004</v>
      </c>
      <c r="AC183" s="31">
        <f t="shared" si="45"/>
        <v>669.36854192956685</v>
      </c>
    </row>
    <row r="184" spans="1:29">
      <c r="C184" s="31">
        <f t="shared" si="46"/>
        <v>182</v>
      </c>
      <c r="D184" s="31">
        <v>25</v>
      </c>
      <c r="E184" s="31">
        <f t="shared" si="47"/>
        <v>11.175981474693106</v>
      </c>
      <c r="F184" s="31">
        <f t="shared" si="38"/>
        <v>40.233533308895183</v>
      </c>
      <c r="G184" s="31">
        <f t="shared" si="48"/>
        <v>1548.8122166888704</v>
      </c>
      <c r="H184" s="31">
        <f t="shared" si="49"/>
        <v>11.399501104186967</v>
      </c>
      <c r="I184" s="31">
        <f t="shared" si="50"/>
        <v>-0.44703925898772567</v>
      </c>
      <c r="J184" s="31">
        <f t="shared" si="51"/>
        <v>3</v>
      </c>
      <c r="K184" s="31">
        <f>IF(J184=1,'Given Data '!C$46,IF(J184=2,'Given Data '!C$47,IF(J184=3,'Given Data '!C$48)))</f>
        <v>581.23604096253996</v>
      </c>
      <c r="L184" s="31">
        <f>'Given Data '!C$17*'Given Data '!C$23*8.91</f>
        <v>371.874888</v>
      </c>
      <c r="M184" s="31">
        <v>0</v>
      </c>
      <c r="N184" s="31">
        <f>0.5*'Given Data '!C$19*'Given Data '!C$9*'Given Data '!C$20*Sheet1!E184^2</f>
        <v>58.719935581335413</v>
      </c>
      <c r="O184" s="31">
        <f t="shared" si="52"/>
        <v>-259.83532904885323</v>
      </c>
      <c r="P184" s="31">
        <f t="shared" si="39"/>
        <v>170.75949453248217</v>
      </c>
      <c r="Q184" s="31">
        <f t="shared" si="40"/>
        <v>170.75949453248217</v>
      </c>
      <c r="R184" s="31">
        <f>Q184*'Given Data '!C$13</f>
        <v>43.372911611250473</v>
      </c>
      <c r="S184" s="31">
        <f>R184/(IF(J184=1,'Given Data '!I$6,IF(J184=2,'Given Data '!I$7,IF(J184=3,'Given Data '!I$8))))</f>
        <v>3.4079792644273028</v>
      </c>
      <c r="T184" s="31">
        <f t="shared" si="53"/>
        <v>1.9465730464734388</v>
      </c>
      <c r="U184" s="31">
        <f t="shared" si="54"/>
        <v>5454.3768913645526</v>
      </c>
      <c r="V184" s="31">
        <f t="shared" si="41"/>
        <v>3</v>
      </c>
      <c r="W184" s="31">
        <f t="shared" si="42"/>
        <v>5500</v>
      </c>
      <c r="X184" s="31">
        <f t="shared" si="43"/>
        <v>5.4071473513151076E-4</v>
      </c>
      <c r="Y184" s="31">
        <f>INDEX('Given Data '!F$15:S$37,MATCH(Sheet1!V184,'Given Data '!E$15:E$37,0),MATCH(Sheet1!W184,'Given Data '!F$38:S$38,0))</f>
        <v>724.095099</v>
      </c>
      <c r="Z184" s="31">
        <f t="shared" si="44"/>
        <v>0.39152888966581006</v>
      </c>
      <c r="AA184" s="31">
        <f t="shared" si="55"/>
        <v>85.470785592713781</v>
      </c>
      <c r="AB184" s="31">
        <f t="shared" si="56"/>
        <v>3.4833445274383004</v>
      </c>
      <c r="AC184" s="31">
        <f t="shared" si="45"/>
        <v>264.47439124752475</v>
      </c>
    </row>
    <row r="185" spans="1:29">
      <c r="C185" s="31">
        <f t="shared" si="46"/>
        <v>183</v>
      </c>
      <c r="D185" s="31">
        <v>23.5</v>
      </c>
      <c r="E185" s="31">
        <f t="shared" si="47"/>
        <v>10.50542258621152</v>
      </c>
      <c r="F185" s="31">
        <f t="shared" si="38"/>
        <v>37.819521310361473</v>
      </c>
      <c r="G185" s="31">
        <f t="shared" si="48"/>
        <v>1559.6529187193228</v>
      </c>
      <c r="H185" s="31">
        <f t="shared" si="49"/>
        <v>10.840702030452313</v>
      </c>
      <c r="I185" s="31">
        <f t="shared" si="50"/>
        <v>-0.67055888848158673</v>
      </c>
      <c r="J185" s="31">
        <f t="shared" si="51"/>
        <v>3</v>
      </c>
      <c r="K185" s="31">
        <f>IF(J185=1,'Given Data '!C$46,IF(J185=2,'Given Data '!C$47,IF(J185=3,'Given Data '!C$48)))</f>
        <v>581.23604096253996</v>
      </c>
      <c r="L185" s="31">
        <f>'Given Data '!C$17*'Given Data '!C$23*8.91</f>
        <v>371.874888</v>
      </c>
      <c r="M185" s="31">
        <v>0</v>
      </c>
      <c r="N185" s="31">
        <f>0.5*'Given Data '!C$19*'Given Data '!C$9*'Given Data '!C$20*Sheet1!E185^2</f>
        <v>51.884935079667969</v>
      </c>
      <c r="O185" s="31">
        <f t="shared" si="52"/>
        <v>-389.75299357327879</v>
      </c>
      <c r="P185" s="31">
        <f t="shared" si="39"/>
        <v>34.006829506389181</v>
      </c>
      <c r="Q185" s="31">
        <f t="shared" si="40"/>
        <v>34.006829506389181</v>
      </c>
      <c r="R185" s="31">
        <f>Q185*'Given Data '!C$13</f>
        <v>8.6377346946228517</v>
      </c>
      <c r="S185" s="31">
        <f>R185/(IF(J185=1,'Given Data '!I$6,IF(J185=2,'Given Data '!I$7,IF(J185=3,'Given Data '!I$8))))</f>
        <v>0.6787005906991791</v>
      </c>
      <c r="T185" s="31">
        <f t="shared" si="53"/>
        <v>0.36865790567915885</v>
      </c>
      <c r="U185" s="31">
        <f t="shared" si="54"/>
        <v>5187.0054751211946</v>
      </c>
      <c r="V185" s="31">
        <f t="shared" si="41"/>
        <v>1</v>
      </c>
      <c r="W185" s="31">
        <f t="shared" si="42"/>
        <v>5000</v>
      </c>
      <c r="X185" s="31">
        <f t="shared" si="43"/>
        <v>1.0240497379976635E-4</v>
      </c>
      <c r="Y185" s="31">
        <f>INDEX('Given Data '!F$15:S$37,MATCH(Sheet1!V185,'Given Data '!E$15:E$37,0),MATCH(Sheet1!W185,'Given Data '!F$38:S$38,0))</f>
        <v>890.20495199999982</v>
      </c>
      <c r="Z185" s="31">
        <f t="shared" si="44"/>
        <v>9.1161414785982234E-2</v>
      </c>
      <c r="AA185" s="31">
        <f t="shared" si="55"/>
        <v>85.561947007499768</v>
      </c>
      <c r="AB185" s="31">
        <f t="shared" si="56"/>
        <v>3.4833445274383004</v>
      </c>
      <c r="AC185" s="31">
        <f t="shared" si="45"/>
        <v>53.038850896030269</v>
      </c>
    </row>
    <row r="186" spans="1:29">
      <c r="C186" s="31">
        <f t="shared" si="46"/>
        <v>184</v>
      </c>
      <c r="D186" s="31">
        <v>21</v>
      </c>
      <c r="E186" s="31">
        <f t="shared" si="47"/>
        <v>9.387824438742209</v>
      </c>
      <c r="F186" s="31">
        <f t="shared" si="38"/>
        <v>33.796167979471953</v>
      </c>
      <c r="G186" s="31">
        <f t="shared" si="48"/>
        <v>1569.5995422317997</v>
      </c>
      <c r="H186" s="31">
        <f t="shared" si="49"/>
        <v>9.9466235124768652</v>
      </c>
      <c r="I186" s="31">
        <f t="shared" si="50"/>
        <v>-1.1175981474693089</v>
      </c>
      <c r="J186" s="31">
        <f t="shared" si="51"/>
        <v>3</v>
      </c>
      <c r="K186" s="31">
        <f>IF(J186=1,'Given Data '!C$46,IF(J186=2,'Given Data '!C$47,IF(J186=3,'Given Data '!C$48)))</f>
        <v>581.23604096253996</v>
      </c>
      <c r="L186" s="31">
        <f>'Given Data '!C$17*'Given Data '!C$23*8.91</f>
        <v>371.874888</v>
      </c>
      <c r="M186" s="31">
        <v>0</v>
      </c>
      <c r="N186" s="31">
        <f>0.5*'Given Data '!C$19*'Given Data '!C$9*'Given Data '!C$20*Sheet1!E186^2</f>
        <v>41.432786546190265</v>
      </c>
      <c r="O186" s="31">
        <f t="shared" si="52"/>
        <v>-649.58832262213002</v>
      </c>
      <c r="P186" s="31">
        <f t="shared" si="39"/>
        <v>-236.28064807593978</v>
      </c>
      <c r="Q186" s="31">
        <f t="shared" si="40"/>
        <v>236.28064807593978</v>
      </c>
      <c r="R186" s="31">
        <f>Q186*'Given Data '!C$13</f>
        <v>60.015284611288706</v>
      </c>
      <c r="S186" s="31">
        <f>R186/(IF(J186=1,'Given Data '!I$6,IF(J186=2,'Given Data '!I$7,IF(J186=3,'Given Data '!I$8))))</f>
        <v>4.7156355869575011</v>
      </c>
      <c r="T186" s="31">
        <f t="shared" si="53"/>
        <v>2.350194649695414</v>
      </c>
      <c r="U186" s="31">
        <f t="shared" si="54"/>
        <v>4759.2112091318177</v>
      </c>
      <c r="V186" s="31">
        <f t="shared" si="41"/>
        <v>5</v>
      </c>
      <c r="W186" s="31">
        <f t="shared" si="42"/>
        <v>5000</v>
      </c>
      <c r="X186" s="31">
        <f t="shared" si="43"/>
        <v>6.5283184713761503E-4</v>
      </c>
      <c r="Y186" s="31">
        <f>INDEX('Given Data '!F$15:S$37,MATCH(Sheet1!V186,'Given Data '!E$15:E$37,0),MATCH(Sheet1!W186,'Given Data '!F$38:S$38,0))</f>
        <v>588.92815799999994</v>
      </c>
      <c r="Z186" s="31">
        <f t="shared" si="44"/>
        <v>0.38447105721849317</v>
      </c>
      <c r="AA186" s="31">
        <f t="shared" si="55"/>
        <v>85.946418064718259</v>
      </c>
      <c r="AB186" s="31">
        <f t="shared" si="56"/>
        <v>3.4833445274383004</v>
      </c>
      <c r="AC186" s="31">
        <f t="shared" si="45"/>
        <v>-370.865997058228</v>
      </c>
    </row>
    <row r="187" spans="1:29">
      <c r="C187" s="31">
        <f t="shared" si="46"/>
        <v>185</v>
      </c>
      <c r="D187" s="31">
        <v>20</v>
      </c>
      <c r="E187" s="31">
        <f t="shared" si="47"/>
        <v>8.9407851797544851</v>
      </c>
      <c r="F187" s="31">
        <f t="shared" si="38"/>
        <v>32.186826647116149</v>
      </c>
      <c r="G187" s="31">
        <f t="shared" si="48"/>
        <v>1578.7638470410479</v>
      </c>
      <c r="H187" s="31">
        <f t="shared" si="49"/>
        <v>9.1643048092483461</v>
      </c>
      <c r="I187" s="31">
        <f t="shared" si="50"/>
        <v>-0.44703925898772567</v>
      </c>
      <c r="J187" s="31">
        <f t="shared" si="51"/>
        <v>2</v>
      </c>
      <c r="K187" s="31">
        <f>IF(J187=1,'Given Data '!C$46,IF(J187=2,'Given Data '!C$47,IF(J187=3,'Given Data '!C$48)))</f>
        <v>585.34306414257276</v>
      </c>
      <c r="L187" s="31">
        <f>'Given Data '!C$17*'Given Data '!C$23*8.91</f>
        <v>371.874888</v>
      </c>
      <c r="M187" s="31">
        <v>0</v>
      </c>
      <c r="N187" s="31">
        <f>0.5*'Given Data '!C$19*'Given Data '!C$9*'Given Data '!C$20*Sheet1!E187^2</f>
        <v>37.580758772054658</v>
      </c>
      <c r="O187" s="31">
        <f t="shared" si="52"/>
        <v>-261.67132964790051</v>
      </c>
      <c r="P187" s="31">
        <f t="shared" si="39"/>
        <v>147.78431712415414</v>
      </c>
      <c r="Q187" s="31">
        <f t="shared" si="40"/>
        <v>147.78431712415414</v>
      </c>
      <c r="R187" s="31">
        <f>Q187*'Given Data '!C$13</f>
        <v>37.537216549535152</v>
      </c>
      <c r="S187" s="31">
        <f>R187/(IF(J187=1,'Given Data '!I$6,IF(J187=2,'Given Data '!I$7,IF(J187=3,'Given Data '!I$8))))</f>
        <v>2.2520399609754542</v>
      </c>
      <c r="T187" s="31">
        <f t="shared" si="53"/>
        <v>1.3543405281523686</v>
      </c>
      <c r="U187" s="31">
        <f t="shared" si="54"/>
        <v>5742.7930255315841</v>
      </c>
      <c r="V187" s="31">
        <f t="shared" si="41"/>
        <v>2</v>
      </c>
      <c r="W187" s="31">
        <f t="shared" si="42"/>
        <v>5500</v>
      </c>
      <c r="X187" s="31">
        <f t="shared" si="43"/>
        <v>3.7620570226454681E-4</v>
      </c>
      <c r="Y187" s="31">
        <f>INDEX('Given Data '!F$15:S$37,MATCH(Sheet1!V187,'Given Data '!E$15:E$37,0),MATCH(Sheet1!W187,'Given Data '!F$38:S$38,0))</f>
        <v>793.61345700000015</v>
      </c>
      <c r="Z187" s="31">
        <f t="shared" si="44"/>
        <v>0.29856190791727977</v>
      </c>
      <c r="AA187" s="31">
        <f t="shared" si="55"/>
        <v>86.244979972635534</v>
      </c>
      <c r="AB187" s="31">
        <f t="shared" si="56"/>
        <v>3.4833445274383004</v>
      </c>
      <c r="AC187" s="31">
        <f t="shared" si="45"/>
        <v>233.31653703526382</v>
      </c>
    </row>
    <row r="188" spans="1:29">
      <c r="C188" s="31">
        <f t="shared" si="46"/>
        <v>186</v>
      </c>
      <c r="D188" s="31">
        <v>19.8</v>
      </c>
      <c r="E188" s="31">
        <f t="shared" si="47"/>
        <v>8.851377327956941</v>
      </c>
      <c r="F188" s="31">
        <f t="shared" si="38"/>
        <v>31.864958380644989</v>
      </c>
      <c r="G188" s="31">
        <f t="shared" si="48"/>
        <v>1587.6599282949037</v>
      </c>
      <c r="H188" s="31">
        <f t="shared" si="49"/>
        <v>8.8960812538557121</v>
      </c>
      <c r="I188" s="31">
        <f t="shared" si="50"/>
        <v>-8.9407851797545845E-2</v>
      </c>
      <c r="J188" s="31">
        <f t="shared" si="51"/>
        <v>2</v>
      </c>
      <c r="K188" s="31">
        <f>IF(J188=1,'Given Data '!C$46,IF(J188=2,'Given Data '!C$47,IF(J188=3,'Given Data '!C$48)))</f>
        <v>585.34306414257276</v>
      </c>
      <c r="L188" s="31">
        <f>'Given Data '!C$17*'Given Data '!C$23*8.91</f>
        <v>371.874888</v>
      </c>
      <c r="M188" s="31">
        <v>0</v>
      </c>
      <c r="N188" s="31">
        <f>0.5*'Given Data '!C$19*'Given Data '!C$9*'Given Data '!C$20*Sheet1!E188^2</f>
        <v>36.832901672490777</v>
      </c>
      <c r="O188" s="31">
        <f t="shared" si="52"/>
        <v>-52.334265929580518</v>
      </c>
      <c r="P188" s="31">
        <f t="shared" si="39"/>
        <v>356.37352374291027</v>
      </c>
      <c r="Q188" s="31">
        <f t="shared" si="40"/>
        <v>356.37352374291027</v>
      </c>
      <c r="R188" s="31">
        <f>Q188*'Given Data '!C$13</f>
        <v>90.518875030699206</v>
      </c>
      <c r="S188" s="31">
        <f>R188/(IF(J188=1,'Given Data '!I$6,IF(J188=2,'Given Data '!I$7,IF(J188=3,'Given Data '!I$8))))</f>
        <v>5.4306670160977157</v>
      </c>
      <c r="T188" s="31">
        <f t="shared" si="53"/>
        <v>3.1703278239398074</v>
      </c>
      <c r="U188" s="31">
        <f t="shared" si="54"/>
        <v>5574.7112784428555</v>
      </c>
      <c r="V188" s="31">
        <f t="shared" si="41"/>
        <v>5</v>
      </c>
      <c r="W188" s="31">
        <f t="shared" si="42"/>
        <v>5500</v>
      </c>
      <c r="X188" s="31">
        <f t="shared" si="43"/>
        <v>8.806466177610576E-4</v>
      </c>
      <c r="Y188" s="31">
        <f>INDEX('Given Data '!F$15:S$37,MATCH(Sheet1!V188,'Given Data '!E$15:E$37,0),MATCH(Sheet1!W188,'Given Data '!F$38:S$38,0))</f>
        <v>571.62166424999998</v>
      </c>
      <c r="Z188" s="31">
        <f t="shared" si="44"/>
        <v>0.50339668526070935</v>
      </c>
      <c r="AA188" s="31">
        <f t="shared" si="55"/>
        <v>86.748376657896245</v>
      </c>
      <c r="AB188" s="31">
        <f t="shared" si="56"/>
        <v>3.4833445274383004</v>
      </c>
      <c r="AC188" s="31">
        <f t="shared" si="45"/>
        <v>565.79996315187111</v>
      </c>
    </row>
    <row r="189" spans="1:29">
      <c r="B189" s="31" t="s">
        <v>96</v>
      </c>
      <c r="C189" s="31">
        <f t="shared" si="46"/>
        <v>187</v>
      </c>
      <c r="D189" s="31">
        <v>18.5</v>
      </c>
      <c r="E189" s="31">
        <f t="shared" si="47"/>
        <v>8.2702262912728983</v>
      </c>
      <c r="F189" s="31">
        <f t="shared" si="38"/>
        <v>29.772814648582436</v>
      </c>
      <c r="G189" s="31">
        <f t="shared" si="48"/>
        <v>1596.2207301045187</v>
      </c>
      <c r="H189" s="31">
        <f t="shared" si="49"/>
        <v>8.5608018096149188</v>
      </c>
      <c r="I189" s="31">
        <f t="shared" si="50"/>
        <v>-0.58115103668404444</v>
      </c>
      <c r="J189" s="31">
        <f t="shared" si="51"/>
        <v>2</v>
      </c>
      <c r="K189" s="31">
        <f>IF(J189=1,'Given Data '!C$46,IF(J189=2,'Given Data '!C$47,IF(J189=3,'Given Data '!C$48)))</f>
        <v>585.34306414257276</v>
      </c>
      <c r="L189" s="31">
        <f>'Given Data '!C$17*'Given Data '!C$23*8.91</f>
        <v>371.874888</v>
      </c>
      <c r="M189" s="31">
        <v>0</v>
      </c>
      <c r="N189" s="31">
        <f>0.5*'Given Data '!C$19*'Given Data '!C$9*'Given Data '!C$20*Sheet1!E189^2</f>
        <v>32.155036724339269</v>
      </c>
      <c r="O189" s="31">
        <f t="shared" si="52"/>
        <v>-340.17272854227127</v>
      </c>
      <c r="P189" s="31">
        <f t="shared" si="39"/>
        <v>63.85719618206798</v>
      </c>
      <c r="Q189" s="31">
        <f t="shared" si="40"/>
        <v>63.85719618206798</v>
      </c>
      <c r="R189" s="31">
        <f>Q189*'Given Data '!C$13</f>
        <v>16.219727830245269</v>
      </c>
      <c r="S189" s="31">
        <f>R189/(IF(J189=1,'Given Data '!I$6,IF(J189=2,'Given Data '!I$7,IF(J189=3,'Given Data '!I$8))))</f>
        <v>0.97310026122089721</v>
      </c>
      <c r="T189" s="31">
        <f t="shared" si="53"/>
        <v>0.54666880063238255</v>
      </c>
      <c r="U189" s="31">
        <f t="shared" si="54"/>
        <v>5364.6090945819442</v>
      </c>
      <c r="V189" s="31">
        <f t="shared" si="41"/>
        <v>1</v>
      </c>
      <c r="W189" s="31">
        <f t="shared" si="42"/>
        <v>5500</v>
      </c>
      <c r="X189" s="31">
        <f t="shared" si="43"/>
        <v>1.5185244462010626E-4</v>
      </c>
      <c r="Y189" s="31">
        <f>INDEX('Given Data '!F$15:S$37,MATCH(Sheet1!V189,'Given Data '!E$15:E$37,0),MATCH(Sheet1!W189,'Given Data '!F$38:S$38,0))</f>
        <v>863.13181500000007</v>
      </c>
      <c r="Z189" s="31">
        <f t="shared" si="44"/>
        <v>0.13106867613713932</v>
      </c>
      <c r="AA189" s="31">
        <f t="shared" si="55"/>
        <v>86.879445334033377</v>
      </c>
      <c r="AB189" s="31">
        <f t="shared" si="56"/>
        <v>3.4833445274383004</v>
      </c>
      <c r="AC189" s="31">
        <f t="shared" si="45"/>
        <v>101.93018031216803</v>
      </c>
    </row>
    <row r="190" spans="1:29">
      <c r="C190" s="31">
        <f t="shared" si="46"/>
        <v>188</v>
      </c>
      <c r="D190" s="31">
        <v>18.5</v>
      </c>
      <c r="E190" s="31">
        <f t="shared" si="47"/>
        <v>8.2702262912728983</v>
      </c>
      <c r="F190" s="31">
        <f t="shared" si="38"/>
        <v>29.772814648582436</v>
      </c>
      <c r="G190" s="31">
        <f t="shared" si="48"/>
        <v>1604.4909563957915</v>
      </c>
      <c r="H190" s="31">
        <f t="shared" si="49"/>
        <v>8.2702262912728983</v>
      </c>
      <c r="I190" s="31">
        <f t="shared" si="50"/>
        <v>0</v>
      </c>
      <c r="J190" s="31">
        <f t="shared" si="51"/>
        <v>2</v>
      </c>
      <c r="K190" s="31">
        <f>IF(J190=1,'Given Data '!C$46,IF(J190=2,'Given Data '!C$47,IF(J190=3,'Given Data '!C$48)))</f>
        <v>585.34306414257276</v>
      </c>
      <c r="L190" s="31">
        <f>'Given Data '!C$17*'Given Data '!C$23*8.91</f>
        <v>371.874888</v>
      </c>
      <c r="M190" s="31">
        <v>0</v>
      </c>
      <c r="N190" s="31">
        <f>0.5*'Given Data '!C$19*'Given Data '!C$9*'Given Data '!C$20*Sheet1!E190^2</f>
        <v>32.155036724339269</v>
      </c>
      <c r="O190" s="31">
        <f t="shared" si="52"/>
        <v>0</v>
      </c>
      <c r="P190" s="31">
        <f t="shared" si="39"/>
        <v>404.02992472433925</v>
      </c>
      <c r="Q190" s="31">
        <f t="shared" si="40"/>
        <v>404.02992472433925</v>
      </c>
      <c r="R190" s="31">
        <f>Q190*'Given Data '!C$13</f>
        <v>102.62360087998218</v>
      </c>
      <c r="S190" s="31">
        <f>R190/(IF(J190=1,'Given Data '!I$6,IF(J190=2,'Given Data '!I$7,IF(J190=3,'Given Data '!I$8))))</f>
        <v>6.1568883195144011</v>
      </c>
      <c r="T190" s="31">
        <f t="shared" si="53"/>
        <v>3.3414189059162402</v>
      </c>
      <c r="U190" s="31">
        <f t="shared" si="54"/>
        <v>5182.5205352358198</v>
      </c>
      <c r="V190" s="31">
        <f t="shared" si="41"/>
        <v>6</v>
      </c>
      <c r="W190" s="31">
        <f t="shared" si="42"/>
        <v>5000</v>
      </c>
      <c r="X190" s="31">
        <f t="shared" si="43"/>
        <v>9.2817191831006676E-4</v>
      </c>
      <c r="Y190" s="31">
        <f>INDEX('Given Data '!F$15:S$37,MATCH(Sheet1!V190,'Given Data '!E$15:E$37,0),MATCH(Sheet1!W190,'Given Data '!F$38:S$38,0))</f>
        <v>501.88401900000008</v>
      </c>
      <c r="Z190" s="31">
        <f t="shared" si="44"/>
        <v>0.46583465268439606</v>
      </c>
      <c r="AA190" s="31">
        <f t="shared" si="55"/>
        <v>87.34527998671777</v>
      </c>
      <c r="AB190" s="31">
        <f t="shared" si="56"/>
        <v>3.4833445274383004</v>
      </c>
      <c r="AC190" s="31">
        <f t="shared" si="45"/>
        <v>648.2623603334747</v>
      </c>
    </row>
    <row r="191" spans="1:29">
      <c r="C191" s="31">
        <f t="shared" si="46"/>
        <v>189</v>
      </c>
      <c r="D191" s="31">
        <v>18.5</v>
      </c>
      <c r="E191" s="31">
        <f t="shared" si="47"/>
        <v>8.2702262912728983</v>
      </c>
      <c r="F191" s="31">
        <f t="shared" si="38"/>
        <v>29.772814648582436</v>
      </c>
      <c r="G191" s="31">
        <f t="shared" si="48"/>
        <v>1612.7611826870643</v>
      </c>
      <c r="H191" s="31">
        <f t="shared" si="49"/>
        <v>8.2702262912728983</v>
      </c>
      <c r="I191" s="31">
        <f t="shared" si="50"/>
        <v>0</v>
      </c>
      <c r="J191" s="31">
        <f t="shared" si="51"/>
        <v>2</v>
      </c>
      <c r="K191" s="31">
        <f>IF(J191=1,'Given Data '!C$46,IF(J191=2,'Given Data '!C$47,IF(J191=3,'Given Data '!C$48)))</f>
        <v>585.34306414257276</v>
      </c>
      <c r="L191" s="31">
        <f>'Given Data '!C$17*'Given Data '!C$23*8.91</f>
        <v>371.874888</v>
      </c>
      <c r="M191" s="31">
        <v>0</v>
      </c>
      <c r="N191" s="31">
        <f>0.5*'Given Data '!C$19*'Given Data '!C$9*'Given Data '!C$20*Sheet1!E191^2</f>
        <v>32.155036724339269</v>
      </c>
      <c r="O191" s="31">
        <f t="shared" si="52"/>
        <v>0</v>
      </c>
      <c r="P191" s="31">
        <f t="shared" si="39"/>
        <v>404.02992472433925</v>
      </c>
      <c r="Q191" s="31">
        <f t="shared" si="40"/>
        <v>404.02992472433925</v>
      </c>
      <c r="R191" s="31">
        <f>Q191*'Given Data '!C$13</f>
        <v>102.62360087998218</v>
      </c>
      <c r="S191" s="31">
        <f>R191/(IF(J191=1,'Given Data '!I$6,IF(J191=2,'Given Data '!I$7,IF(J191=3,'Given Data '!I$8))))</f>
        <v>6.1568883195144011</v>
      </c>
      <c r="T191" s="31">
        <f t="shared" si="53"/>
        <v>3.3414189059162402</v>
      </c>
      <c r="U191" s="31">
        <f t="shared" si="54"/>
        <v>5182.5205352358198</v>
      </c>
      <c r="V191" s="31">
        <f t="shared" si="41"/>
        <v>6</v>
      </c>
      <c r="W191" s="31">
        <f t="shared" si="42"/>
        <v>5000</v>
      </c>
      <c r="X191" s="31">
        <f t="shared" si="43"/>
        <v>9.2817191831006676E-4</v>
      </c>
      <c r="Y191" s="31">
        <f>INDEX('Given Data '!F$15:S$37,MATCH(Sheet1!V191,'Given Data '!E$15:E$37,0),MATCH(Sheet1!W191,'Given Data '!F$38:S$38,0))</f>
        <v>501.88401900000008</v>
      </c>
      <c r="Z191" s="31">
        <f t="shared" si="44"/>
        <v>0.46583465268439606</v>
      </c>
      <c r="AA191" s="31">
        <f t="shared" si="55"/>
        <v>87.811114639402163</v>
      </c>
      <c r="AB191" s="31">
        <f t="shared" si="56"/>
        <v>3.4833445274383004</v>
      </c>
      <c r="AC191" s="31">
        <f t="shared" si="45"/>
        <v>651.60377923939097</v>
      </c>
    </row>
    <row r="192" spans="1:29">
      <c r="C192" s="31">
        <f t="shared" si="46"/>
        <v>190</v>
      </c>
      <c r="D192" s="31">
        <v>18.5</v>
      </c>
      <c r="E192" s="31">
        <f t="shared" si="47"/>
        <v>8.2702262912728983</v>
      </c>
      <c r="F192" s="31">
        <f t="shared" si="38"/>
        <v>29.772814648582436</v>
      </c>
      <c r="G192" s="31">
        <f t="shared" si="48"/>
        <v>1621.0314089783371</v>
      </c>
      <c r="H192" s="31">
        <f t="shared" si="49"/>
        <v>8.2702262912728983</v>
      </c>
      <c r="I192" s="31">
        <f t="shared" si="50"/>
        <v>0</v>
      </c>
      <c r="J192" s="31">
        <f t="shared" si="51"/>
        <v>2</v>
      </c>
      <c r="K192" s="31">
        <f>IF(J192=1,'Given Data '!C$46,IF(J192=2,'Given Data '!C$47,IF(J192=3,'Given Data '!C$48)))</f>
        <v>585.34306414257276</v>
      </c>
      <c r="L192" s="31">
        <f>'Given Data '!C$17*'Given Data '!C$23*8.91</f>
        <v>371.874888</v>
      </c>
      <c r="M192" s="31">
        <v>0</v>
      </c>
      <c r="N192" s="31">
        <f>0.5*'Given Data '!C$19*'Given Data '!C$9*'Given Data '!C$20*Sheet1!E192^2</f>
        <v>32.155036724339269</v>
      </c>
      <c r="O192" s="31">
        <f t="shared" si="52"/>
        <v>0</v>
      </c>
      <c r="P192" s="31">
        <f t="shared" si="39"/>
        <v>404.02992472433925</v>
      </c>
      <c r="Q192" s="31">
        <f t="shared" si="40"/>
        <v>404.02992472433925</v>
      </c>
      <c r="R192" s="31">
        <f>Q192*'Given Data '!C$13</f>
        <v>102.62360087998218</v>
      </c>
      <c r="S192" s="31">
        <f>R192/(IF(J192=1,'Given Data '!I$6,IF(J192=2,'Given Data '!I$7,IF(J192=3,'Given Data '!I$8))))</f>
        <v>6.1568883195144011</v>
      </c>
      <c r="T192" s="31">
        <f t="shared" si="53"/>
        <v>3.3414189059162402</v>
      </c>
      <c r="U192" s="31">
        <f t="shared" si="54"/>
        <v>5182.5205352358198</v>
      </c>
      <c r="V192" s="31">
        <f t="shared" si="41"/>
        <v>6</v>
      </c>
      <c r="W192" s="31">
        <f t="shared" si="42"/>
        <v>5000</v>
      </c>
      <c r="X192" s="31">
        <f t="shared" si="43"/>
        <v>9.2817191831006676E-4</v>
      </c>
      <c r="Y192" s="31">
        <f>INDEX('Given Data '!F$15:S$37,MATCH(Sheet1!V192,'Given Data '!E$15:E$37,0),MATCH(Sheet1!W192,'Given Data '!F$38:S$38,0))</f>
        <v>501.88401900000008</v>
      </c>
      <c r="Z192" s="31">
        <f t="shared" si="44"/>
        <v>0.46583465268439606</v>
      </c>
      <c r="AA192" s="31">
        <f t="shared" si="55"/>
        <v>88.276949292086556</v>
      </c>
      <c r="AB192" s="31">
        <f t="shared" si="56"/>
        <v>3.4833445274383004</v>
      </c>
      <c r="AC192" s="31">
        <f t="shared" si="45"/>
        <v>654.94519814530713</v>
      </c>
    </row>
    <row r="193" spans="2:29">
      <c r="C193" s="31">
        <f t="shared" si="46"/>
        <v>191</v>
      </c>
      <c r="D193" s="31">
        <v>18.5</v>
      </c>
      <c r="E193" s="31">
        <f t="shared" si="47"/>
        <v>8.2702262912728983</v>
      </c>
      <c r="F193" s="31">
        <f t="shared" si="38"/>
        <v>29.772814648582436</v>
      </c>
      <c r="G193" s="31">
        <f t="shared" si="48"/>
        <v>1629.30163526961</v>
      </c>
      <c r="H193" s="31">
        <f t="shared" si="49"/>
        <v>8.2702262912728983</v>
      </c>
      <c r="I193" s="31">
        <f t="shared" si="50"/>
        <v>0</v>
      </c>
      <c r="J193" s="31">
        <f t="shared" si="51"/>
        <v>2</v>
      </c>
      <c r="K193" s="31">
        <f>IF(J193=1,'Given Data '!C$46,IF(J193=2,'Given Data '!C$47,IF(J193=3,'Given Data '!C$48)))</f>
        <v>585.34306414257276</v>
      </c>
      <c r="L193" s="31">
        <f>'Given Data '!C$17*'Given Data '!C$23*8.91</f>
        <v>371.874888</v>
      </c>
      <c r="M193" s="31">
        <v>0</v>
      </c>
      <c r="N193" s="31">
        <f>0.5*'Given Data '!C$19*'Given Data '!C$9*'Given Data '!C$20*Sheet1!E193^2</f>
        <v>32.155036724339269</v>
      </c>
      <c r="O193" s="31">
        <f t="shared" si="52"/>
        <v>0</v>
      </c>
      <c r="P193" s="31">
        <f t="shared" si="39"/>
        <v>404.02992472433925</v>
      </c>
      <c r="Q193" s="31">
        <f t="shared" si="40"/>
        <v>404.02992472433925</v>
      </c>
      <c r="R193" s="31">
        <f>Q193*'Given Data '!C$13</f>
        <v>102.62360087998218</v>
      </c>
      <c r="S193" s="31">
        <f>R193/(IF(J193=1,'Given Data '!I$6,IF(J193=2,'Given Data '!I$7,IF(J193=3,'Given Data '!I$8))))</f>
        <v>6.1568883195144011</v>
      </c>
      <c r="T193" s="31">
        <f t="shared" si="53"/>
        <v>3.3414189059162402</v>
      </c>
      <c r="U193" s="31">
        <f t="shared" si="54"/>
        <v>5182.5205352358198</v>
      </c>
      <c r="V193" s="31">
        <f t="shared" si="41"/>
        <v>6</v>
      </c>
      <c r="W193" s="31">
        <f t="shared" si="42"/>
        <v>5000</v>
      </c>
      <c r="X193" s="31">
        <f t="shared" si="43"/>
        <v>9.2817191831006676E-4</v>
      </c>
      <c r="Y193" s="31">
        <f>INDEX('Given Data '!F$15:S$37,MATCH(Sheet1!V193,'Given Data '!E$15:E$37,0),MATCH(Sheet1!W193,'Given Data '!F$38:S$38,0))</f>
        <v>501.88401900000008</v>
      </c>
      <c r="Z193" s="31">
        <f t="shared" si="44"/>
        <v>0.46583465268439606</v>
      </c>
      <c r="AA193" s="31">
        <f t="shared" si="55"/>
        <v>88.742783944770949</v>
      </c>
      <c r="AB193" s="31">
        <f t="shared" si="56"/>
        <v>3.4833445274383004</v>
      </c>
      <c r="AC193" s="31">
        <f t="shared" si="45"/>
        <v>658.2866170512234</v>
      </c>
    </row>
    <row r="194" spans="2:29">
      <c r="C194" s="31">
        <f t="shared" si="46"/>
        <v>192</v>
      </c>
      <c r="D194" s="31">
        <v>18.5</v>
      </c>
      <c r="E194" s="31">
        <f t="shared" si="47"/>
        <v>8.2702262912728983</v>
      </c>
      <c r="F194" s="31">
        <f t="shared" si="38"/>
        <v>29.772814648582436</v>
      </c>
      <c r="G194" s="31">
        <f t="shared" si="48"/>
        <v>1637.5718615608828</v>
      </c>
      <c r="H194" s="31">
        <f t="shared" si="49"/>
        <v>8.2702262912728983</v>
      </c>
      <c r="I194" s="31">
        <f t="shared" si="50"/>
        <v>0</v>
      </c>
      <c r="J194" s="31">
        <f t="shared" si="51"/>
        <v>2</v>
      </c>
      <c r="K194" s="31">
        <f>IF(J194=1,'Given Data '!C$46,IF(J194=2,'Given Data '!C$47,IF(J194=3,'Given Data '!C$48)))</f>
        <v>585.34306414257276</v>
      </c>
      <c r="L194" s="31">
        <f>'Given Data '!C$17*'Given Data '!C$23*8.91</f>
        <v>371.874888</v>
      </c>
      <c r="M194" s="31">
        <v>0</v>
      </c>
      <c r="N194" s="31">
        <f>0.5*'Given Data '!C$19*'Given Data '!C$9*'Given Data '!C$20*Sheet1!E194^2</f>
        <v>32.155036724339269</v>
      </c>
      <c r="O194" s="31">
        <f t="shared" si="52"/>
        <v>0</v>
      </c>
      <c r="P194" s="31">
        <f t="shared" si="39"/>
        <v>404.02992472433925</v>
      </c>
      <c r="Q194" s="31">
        <f t="shared" si="40"/>
        <v>404.02992472433925</v>
      </c>
      <c r="R194" s="31">
        <f>Q194*'Given Data '!C$13</f>
        <v>102.62360087998218</v>
      </c>
      <c r="S194" s="31">
        <f>R194/(IF(J194=1,'Given Data '!I$6,IF(J194=2,'Given Data '!I$7,IF(J194=3,'Given Data '!I$8))))</f>
        <v>6.1568883195144011</v>
      </c>
      <c r="T194" s="31">
        <f t="shared" si="53"/>
        <v>3.3414189059162402</v>
      </c>
      <c r="U194" s="31">
        <f t="shared" si="54"/>
        <v>5182.5205352358198</v>
      </c>
      <c r="V194" s="31">
        <f t="shared" si="41"/>
        <v>6</v>
      </c>
      <c r="W194" s="31">
        <f t="shared" si="42"/>
        <v>5000</v>
      </c>
      <c r="X194" s="31">
        <f t="shared" si="43"/>
        <v>9.2817191831006676E-4</v>
      </c>
      <c r="Y194" s="31">
        <f>INDEX('Given Data '!F$15:S$37,MATCH(Sheet1!V194,'Given Data '!E$15:E$37,0),MATCH(Sheet1!W194,'Given Data '!F$38:S$38,0))</f>
        <v>501.88401900000008</v>
      </c>
      <c r="Z194" s="31">
        <f t="shared" si="44"/>
        <v>0.46583465268439606</v>
      </c>
      <c r="AA194" s="31">
        <f t="shared" si="55"/>
        <v>89.208618597455342</v>
      </c>
      <c r="AB194" s="31">
        <f t="shared" si="56"/>
        <v>3.4833445274383004</v>
      </c>
      <c r="AC194" s="31">
        <f t="shared" si="45"/>
        <v>661.62803595713956</v>
      </c>
    </row>
    <row r="195" spans="2:29">
      <c r="C195" s="31">
        <f t="shared" si="46"/>
        <v>193</v>
      </c>
      <c r="D195" s="31">
        <v>18.5</v>
      </c>
      <c r="E195" s="31">
        <f t="shared" si="47"/>
        <v>8.2702262912728983</v>
      </c>
      <c r="F195" s="31">
        <f t="shared" ref="F195:F218" si="57">E195*3.6</f>
        <v>29.772814648582436</v>
      </c>
      <c r="G195" s="31">
        <f t="shared" si="48"/>
        <v>1645.8420878521556</v>
      </c>
      <c r="H195" s="31">
        <f t="shared" si="49"/>
        <v>8.2702262912728983</v>
      </c>
      <c r="I195" s="31">
        <f t="shared" si="50"/>
        <v>0</v>
      </c>
      <c r="J195" s="31">
        <f t="shared" si="51"/>
        <v>2</v>
      </c>
      <c r="K195" s="31">
        <f>IF(J195=1,'Given Data '!C$46,IF(J195=2,'Given Data '!C$47,IF(J195=3,'Given Data '!C$48)))</f>
        <v>585.34306414257276</v>
      </c>
      <c r="L195" s="31">
        <f>'Given Data '!C$17*'Given Data '!C$23*8.91</f>
        <v>371.874888</v>
      </c>
      <c r="M195" s="31">
        <v>0</v>
      </c>
      <c r="N195" s="31">
        <f>0.5*'Given Data '!C$19*'Given Data '!C$9*'Given Data '!C$20*Sheet1!E195^2</f>
        <v>32.155036724339269</v>
      </c>
      <c r="O195" s="31">
        <f t="shared" si="52"/>
        <v>0</v>
      </c>
      <c r="P195" s="31">
        <f t="shared" ref="P195:P218" si="58">L195+M195+N195+O195</f>
        <v>404.02992472433925</v>
      </c>
      <c r="Q195" s="31">
        <f t="shared" ref="Q195:Q218" si="59">IF(P195&gt;=0,P195,IF(P195&lt;0,-P195))</f>
        <v>404.02992472433925</v>
      </c>
      <c r="R195" s="31">
        <f>Q195*'Given Data '!C$13</f>
        <v>102.62360087998218</v>
      </c>
      <c r="S195" s="31">
        <f>R195/(IF(J195=1,'Given Data '!I$6,IF(J195=2,'Given Data '!I$7,IF(J195=3,'Given Data '!I$8))))</f>
        <v>6.1568883195144011</v>
      </c>
      <c r="T195" s="31">
        <f t="shared" si="53"/>
        <v>3.3414189059162402</v>
      </c>
      <c r="U195" s="31">
        <f t="shared" si="54"/>
        <v>5182.5205352358198</v>
      </c>
      <c r="V195" s="31">
        <f t="shared" ref="V195:V218" si="60">ROUND(S195,0)</f>
        <v>6</v>
      </c>
      <c r="W195" s="31">
        <f t="shared" ref="W195:W218" si="61">MROUND(U195,500)</f>
        <v>5000</v>
      </c>
      <c r="X195" s="31">
        <f t="shared" ref="X195:X218" si="62">T195/3600</f>
        <v>9.2817191831006676E-4</v>
      </c>
      <c r="Y195" s="31">
        <f>INDEX('Given Data '!F$15:S$37,MATCH(Sheet1!V195,'Given Data '!E$15:E$37,0),MATCH(Sheet1!W195,'Given Data '!F$38:S$38,0))</f>
        <v>501.88401900000008</v>
      </c>
      <c r="Z195" s="31">
        <f t="shared" ref="Z195:Z218" si="63">Y195*X195</f>
        <v>0.46583465268439606</v>
      </c>
      <c r="AA195" s="31">
        <f t="shared" si="55"/>
        <v>89.674453250139734</v>
      </c>
      <c r="AB195" s="31">
        <f t="shared" si="56"/>
        <v>3.4833445274383004</v>
      </c>
      <c r="AC195" s="31">
        <f t="shared" ref="AC195:AC218" si="64">(P195*G195)/1000</f>
        <v>664.96945486305572</v>
      </c>
    </row>
    <row r="196" spans="2:29">
      <c r="C196" s="31">
        <f t="shared" ref="C196:C218" si="65">C195+1</f>
        <v>194</v>
      </c>
      <c r="D196" s="31">
        <v>18.5</v>
      </c>
      <c r="E196" s="31">
        <f t="shared" ref="E196:E218" si="66">D196/2.23694</f>
        <v>8.2702262912728983</v>
      </c>
      <c r="F196" s="31">
        <f t="shared" si="57"/>
        <v>29.772814648582436</v>
      </c>
      <c r="G196" s="31">
        <f t="shared" ref="G196:G218" si="67">(E196+E195)/2+G195</f>
        <v>1654.1123141434284</v>
      </c>
      <c r="H196" s="31">
        <f t="shared" ref="H196:H218" si="68">(E196+E195)/2</f>
        <v>8.2702262912728983</v>
      </c>
      <c r="I196" s="31">
        <f t="shared" ref="I196:I217" si="69">(H196-E195*1)*2</f>
        <v>0</v>
      </c>
      <c r="J196" s="31">
        <f t="shared" ref="J196:J217" si="70">IF(D196&lt;=10,1,IF(AND(D196&gt;10,D196&lt;=20),2,IF(D196&gt;20,3)))</f>
        <v>2</v>
      </c>
      <c r="K196" s="31">
        <f>IF(J196=1,'Given Data '!C$46,IF(J196=2,'Given Data '!C$47,IF(J196=3,'Given Data '!C$48)))</f>
        <v>585.34306414257276</v>
      </c>
      <c r="L196" s="31">
        <f>'Given Data '!C$17*'Given Data '!C$23*8.91</f>
        <v>371.874888</v>
      </c>
      <c r="M196" s="31">
        <v>0</v>
      </c>
      <c r="N196" s="31">
        <f>0.5*'Given Data '!C$19*'Given Data '!C$9*'Given Data '!C$20*Sheet1!E196^2</f>
        <v>32.155036724339269</v>
      </c>
      <c r="O196" s="31">
        <f t="shared" ref="O196:O218" si="71">K196*I196</f>
        <v>0</v>
      </c>
      <c r="P196" s="31">
        <f t="shared" si="58"/>
        <v>404.02992472433925</v>
      </c>
      <c r="Q196" s="31">
        <f t="shared" si="59"/>
        <v>404.02992472433925</v>
      </c>
      <c r="R196" s="31">
        <f>Q196*'Given Data '!C$13</f>
        <v>102.62360087998218</v>
      </c>
      <c r="S196" s="31">
        <f>R196/(IF(J196=1,'Given Data '!I$6,IF(J196=2,'Given Data '!I$7,IF(J196=3,'Given Data '!I$8))))</f>
        <v>6.1568883195144011</v>
      </c>
      <c r="T196" s="31">
        <f t="shared" ref="T196:T218" si="72">(Q196*H196)/1000</f>
        <v>3.3414189059162402</v>
      </c>
      <c r="U196" s="31">
        <f t="shared" ref="U196:U217" si="73">60*T196*1000/(2*PI()*S196)</f>
        <v>5182.5205352358198</v>
      </c>
      <c r="V196" s="31">
        <f t="shared" si="60"/>
        <v>6</v>
      </c>
      <c r="W196" s="31">
        <f t="shared" si="61"/>
        <v>5000</v>
      </c>
      <c r="X196" s="31">
        <f t="shared" si="62"/>
        <v>9.2817191831006676E-4</v>
      </c>
      <c r="Y196" s="31">
        <f>INDEX('Given Data '!F$15:S$37,MATCH(Sheet1!V196,'Given Data '!E$15:E$37,0),MATCH(Sheet1!W196,'Given Data '!F$38:S$38,0))</f>
        <v>501.88401900000008</v>
      </c>
      <c r="Z196" s="31">
        <f t="shared" si="63"/>
        <v>0.46583465268439606</v>
      </c>
      <c r="AA196" s="31">
        <f t="shared" ref="AA196:AA218" si="74">AA195+Z196</f>
        <v>90.140287902824127</v>
      </c>
      <c r="AB196" s="31">
        <f t="shared" ref="AB196:AB218" si="75">AVERAGE(T$2:T$218)</f>
        <v>3.4833445274383004</v>
      </c>
      <c r="AC196" s="31">
        <f t="shared" si="64"/>
        <v>668.31087376897199</v>
      </c>
    </row>
    <row r="197" spans="2:29">
      <c r="C197" s="31">
        <f t="shared" si="65"/>
        <v>195</v>
      </c>
      <c r="D197" s="31">
        <v>18.5</v>
      </c>
      <c r="E197" s="31">
        <f t="shared" si="66"/>
        <v>8.2702262912728983</v>
      </c>
      <c r="F197" s="31">
        <f t="shared" si="57"/>
        <v>29.772814648582436</v>
      </c>
      <c r="G197" s="31">
        <f t="shared" si="67"/>
        <v>1662.3825404347012</v>
      </c>
      <c r="H197" s="31">
        <f t="shared" si="68"/>
        <v>8.2702262912728983</v>
      </c>
      <c r="I197" s="31">
        <f t="shared" si="69"/>
        <v>0</v>
      </c>
      <c r="J197" s="31">
        <f t="shared" si="70"/>
        <v>2</v>
      </c>
      <c r="K197" s="31">
        <f>IF(J197=1,'Given Data '!C$46,IF(J197=2,'Given Data '!C$47,IF(J197=3,'Given Data '!C$48)))</f>
        <v>585.34306414257276</v>
      </c>
      <c r="L197" s="31">
        <f>'Given Data '!C$17*'Given Data '!C$23*8.91</f>
        <v>371.874888</v>
      </c>
      <c r="M197" s="31">
        <v>0</v>
      </c>
      <c r="N197" s="31">
        <f>0.5*'Given Data '!C$19*'Given Data '!C$9*'Given Data '!C$20*Sheet1!E197^2</f>
        <v>32.155036724339269</v>
      </c>
      <c r="O197" s="31">
        <f t="shared" si="71"/>
        <v>0</v>
      </c>
      <c r="P197" s="31">
        <f t="shared" si="58"/>
        <v>404.02992472433925</v>
      </c>
      <c r="Q197" s="31">
        <f t="shared" si="59"/>
        <v>404.02992472433925</v>
      </c>
      <c r="R197" s="31">
        <f>Q197*'Given Data '!C$13</f>
        <v>102.62360087998218</v>
      </c>
      <c r="S197" s="31">
        <f>R197/(IF(J197=1,'Given Data '!I$6,IF(J197=2,'Given Data '!I$7,IF(J197=3,'Given Data '!I$8))))</f>
        <v>6.1568883195144011</v>
      </c>
      <c r="T197" s="31">
        <f t="shared" si="72"/>
        <v>3.3414189059162402</v>
      </c>
      <c r="U197" s="31">
        <f t="shared" si="73"/>
        <v>5182.5205352358198</v>
      </c>
      <c r="V197" s="31">
        <f t="shared" si="60"/>
        <v>6</v>
      </c>
      <c r="W197" s="31">
        <f t="shared" si="61"/>
        <v>5000</v>
      </c>
      <c r="X197" s="31">
        <f t="shared" si="62"/>
        <v>9.2817191831006676E-4</v>
      </c>
      <c r="Y197" s="31">
        <f>INDEX('Given Data '!F$15:S$37,MATCH(Sheet1!V197,'Given Data '!E$15:E$37,0),MATCH(Sheet1!W197,'Given Data '!F$38:S$38,0))</f>
        <v>501.88401900000008</v>
      </c>
      <c r="Z197" s="31">
        <f t="shared" si="63"/>
        <v>0.46583465268439606</v>
      </c>
      <c r="AA197" s="31">
        <f t="shared" si="74"/>
        <v>90.60612255550852</v>
      </c>
      <c r="AB197" s="31">
        <f t="shared" si="75"/>
        <v>3.4833445274383004</v>
      </c>
      <c r="AC197" s="31">
        <f t="shared" si="64"/>
        <v>671.65229267488814</v>
      </c>
    </row>
    <row r="198" spans="2:29">
      <c r="C198" s="31">
        <f t="shared" si="65"/>
        <v>196</v>
      </c>
      <c r="D198" s="31">
        <v>18.5</v>
      </c>
      <c r="E198" s="31">
        <f t="shared" si="66"/>
        <v>8.2702262912728983</v>
      </c>
      <c r="F198" s="31">
        <f t="shared" si="57"/>
        <v>29.772814648582436</v>
      </c>
      <c r="G198" s="31">
        <f t="shared" si="67"/>
        <v>1670.6527667259741</v>
      </c>
      <c r="H198" s="31">
        <f t="shared" si="68"/>
        <v>8.2702262912728983</v>
      </c>
      <c r="I198" s="31">
        <f t="shared" si="69"/>
        <v>0</v>
      </c>
      <c r="J198" s="31">
        <f t="shared" si="70"/>
        <v>2</v>
      </c>
      <c r="K198" s="31">
        <f>IF(J198=1,'Given Data '!C$46,IF(J198=2,'Given Data '!C$47,IF(J198=3,'Given Data '!C$48)))</f>
        <v>585.34306414257276</v>
      </c>
      <c r="L198" s="31">
        <f>'Given Data '!C$17*'Given Data '!C$23*8.91</f>
        <v>371.874888</v>
      </c>
      <c r="M198" s="31">
        <v>0</v>
      </c>
      <c r="N198" s="31">
        <f>0.5*'Given Data '!C$19*'Given Data '!C$9*'Given Data '!C$20*Sheet1!E198^2</f>
        <v>32.155036724339269</v>
      </c>
      <c r="O198" s="31">
        <f t="shared" si="71"/>
        <v>0</v>
      </c>
      <c r="P198" s="31">
        <f t="shared" si="58"/>
        <v>404.02992472433925</v>
      </c>
      <c r="Q198" s="31">
        <f t="shared" si="59"/>
        <v>404.02992472433925</v>
      </c>
      <c r="R198" s="31">
        <f>Q198*'Given Data '!C$13</f>
        <v>102.62360087998218</v>
      </c>
      <c r="S198" s="31">
        <f>R198/(IF(J198=1,'Given Data '!I$6,IF(J198=2,'Given Data '!I$7,IF(J198=3,'Given Data '!I$8))))</f>
        <v>6.1568883195144011</v>
      </c>
      <c r="T198" s="31">
        <f t="shared" si="72"/>
        <v>3.3414189059162402</v>
      </c>
      <c r="U198" s="31">
        <f t="shared" si="73"/>
        <v>5182.5205352358198</v>
      </c>
      <c r="V198" s="31">
        <f t="shared" si="60"/>
        <v>6</v>
      </c>
      <c r="W198" s="31">
        <f t="shared" si="61"/>
        <v>5000</v>
      </c>
      <c r="X198" s="31">
        <f t="shared" si="62"/>
        <v>9.2817191831006676E-4</v>
      </c>
      <c r="Y198" s="31">
        <f>INDEX('Given Data '!F$15:S$37,MATCH(Sheet1!V198,'Given Data '!E$15:E$37,0),MATCH(Sheet1!W198,'Given Data '!F$38:S$38,0))</f>
        <v>501.88401900000008</v>
      </c>
      <c r="Z198" s="31">
        <f t="shared" si="63"/>
        <v>0.46583465268439606</v>
      </c>
      <c r="AA198" s="31">
        <f t="shared" si="74"/>
        <v>91.071957208192913</v>
      </c>
      <c r="AB198" s="31">
        <f t="shared" si="75"/>
        <v>3.4833445274383004</v>
      </c>
      <c r="AC198" s="31">
        <f t="shared" si="64"/>
        <v>674.99371158080442</v>
      </c>
    </row>
    <row r="199" spans="2:29">
      <c r="C199" s="31">
        <f t="shared" si="65"/>
        <v>197</v>
      </c>
      <c r="D199" s="31">
        <v>18.5</v>
      </c>
      <c r="E199" s="31">
        <f t="shared" si="66"/>
        <v>8.2702262912728983</v>
      </c>
      <c r="F199" s="31">
        <f t="shared" si="57"/>
        <v>29.772814648582436</v>
      </c>
      <c r="G199" s="31">
        <f t="shared" si="67"/>
        <v>1678.9229930172469</v>
      </c>
      <c r="H199" s="31">
        <f t="shared" si="68"/>
        <v>8.2702262912728983</v>
      </c>
      <c r="I199" s="31">
        <f t="shared" si="69"/>
        <v>0</v>
      </c>
      <c r="J199" s="31">
        <f t="shared" si="70"/>
        <v>2</v>
      </c>
      <c r="K199" s="31">
        <f>IF(J199=1,'Given Data '!C$46,IF(J199=2,'Given Data '!C$47,IF(J199=3,'Given Data '!C$48)))</f>
        <v>585.34306414257276</v>
      </c>
      <c r="L199" s="31">
        <f>'Given Data '!C$17*'Given Data '!C$23*8.91</f>
        <v>371.874888</v>
      </c>
      <c r="M199" s="31">
        <v>0</v>
      </c>
      <c r="N199" s="31">
        <f>0.5*'Given Data '!C$19*'Given Data '!C$9*'Given Data '!C$20*Sheet1!E199^2</f>
        <v>32.155036724339269</v>
      </c>
      <c r="O199" s="31">
        <f t="shared" si="71"/>
        <v>0</v>
      </c>
      <c r="P199" s="31">
        <f t="shared" si="58"/>
        <v>404.02992472433925</v>
      </c>
      <c r="Q199" s="31">
        <f t="shared" si="59"/>
        <v>404.02992472433925</v>
      </c>
      <c r="R199" s="31">
        <f>Q199*'Given Data '!C$13</f>
        <v>102.62360087998218</v>
      </c>
      <c r="S199" s="31">
        <f>R199/(IF(J199=1,'Given Data '!I$6,IF(J199=2,'Given Data '!I$7,IF(J199=3,'Given Data '!I$8))))</f>
        <v>6.1568883195144011</v>
      </c>
      <c r="T199" s="31">
        <f t="shared" si="72"/>
        <v>3.3414189059162402</v>
      </c>
      <c r="U199" s="31">
        <f t="shared" si="73"/>
        <v>5182.5205352358198</v>
      </c>
      <c r="V199" s="31">
        <f t="shared" si="60"/>
        <v>6</v>
      </c>
      <c r="W199" s="31">
        <f t="shared" si="61"/>
        <v>5000</v>
      </c>
      <c r="X199" s="31">
        <f t="shared" si="62"/>
        <v>9.2817191831006676E-4</v>
      </c>
      <c r="Y199" s="31">
        <f>INDEX('Given Data '!F$15:S$37,MATCH(Sheet1!V199,'Given Data '!E$15:E$37,0),MATCH(Sheet1!W199,'Given Data '!F$38:S$38,0))</f>
        <v>501.88401900000008</v>
      </c>
      <c r="Z199" s="31">
        <f t="shared" si="63"/>
        <v>0.46583465268439606</v>
      </c>
      <c r="AA199" s="31">
        <f t="shared" si="74"/>
        <v>91.537791860877306</v>
      </c>
      <c r="AB199" s="31">
        <f t="shared" si="75"/>
        <v>3.4833445274383004</v>
      </c>
      <c r="AC199" s="31">
        <f t="shared" si="64"/>
        <v>678.33513048672057</v>
      </c>
    </row>
    <row r="200" spans="2:29">
      <c r="B200" s="31" t="s">
        <v>97</v>
      </c>
      <c r="C200" s="31">
        <f t="shared" si="65"/>
        <v>198</v>
      </c>
      <c r="D200" s="31">
        <v>18.5</v>
      </c>
      <c r="E200" s="31">
        <f t="shared" si="66"/>
        <v>8.2702262912728983</v>
      </c>
      <c r="F200" s="31">
        <f t="shared" si="57"/>
        <v>29.772814648582436</v>
      </c>
      <c r="G200" s="31">
        <f t="shared" si="67"/>
        <v>1687.1932193085197</v>
      </c>
      <c r="H200" s="31">
        <f t="shared" si="68"/>
        <v>8.2702262912728983</v>
      </c>
      <c r="I200" s="31">
        <f t="shared" si="69"/>
        <v>0</v>
      </c>
      <c r="J200" s="31">
        <f t="shared" si="70"/>
        <v>2</v>
      </c>
      <c r="K200" s="31">
        <f>IF(J200=1,'Given Data '!C$46,IF(J200=2,'Given Data '!C$47,IF(J200=3,'Given Data '!C$48)))</f>
        <v>585.34306414257276</v>
      </c>
      <c r="L200" s="31">
        <f>'Given Data '!C$17*'Given Data '!C$23*8.91</f>
        <v>371.874888</v>
      </c>
      <c r="M200" s="31">
        <v>0</v>
      </c>
      <c r="N200" s="31">
        <f>0.5*'Given Data '!C$19*'Given Data '!C$9*'Given Data '!C$20*Sheet1!E200^2</f>
        <v>32.155036724339269</v>
      </c>
      <c r="O200" s="31">
        <f t="shared" si="71"/>
        <v>0</v>
      </c>
      <c r="P200" s="31">
        <f t="shared" si="58"/>
        <v>404.02992472433925</v>
      </c>
      <c r="Q200" s="31">
        <f t="shared" si="59"/>
        <v>404.02992472433925</v>
      </c>
      <c r="R200" s="31">
        <f>Q200*'Given Data '!C$13</f>
        <v>102.62360087998218</v>
      </c>
      <c r="S200" s="31">
        <f>R200/(IF(J200=1,'Given Data '!I$6,IF(J200=2,'Given Data '!I$7,IF(J200=3,'Given Data '!I$8))))</f>
        <v>6.1568883195144011</v>
      </c>
      <c r="T200" s="31">
        <f t="shared" si="72"/>
        <v>3.3414189059162402</v>
      </c>
      <c r="U200" s="31">
        <f t="shared" si="73"/>
        <v>5182.5205352358198</v>
      </c>
      <c r="V200" s="31">
        <f t="shared" si="60"/>
        <v>6</v>
      </c>
      <c r="W200" s="31">
        <f t="shared" si="61"/>
        <v>5000</v>
      </c>
      <c r="X200" s="31">
        <f t="shared" si="62"/>
        <v>9.2817191831006676E-4</v>
      </c>
      <c r="Y200" s="31">
        <f>INDEX('Given Data '!F$15:S$37,MATCH(Sheet1!V200,'Given Data '!E$15:E$37,0),MATCH(Sheet1!W200,'Given Data '!F$38:S$38,0))</f>
        <v>501.88401900000008</v>
      </c>
      <c r="Z200" s="31">
        <f t="shared" si="63"/>
        <v>0.46583465268439606</v>
      </c>
      <c r="AA200" s="31">
        <f t="shared" si="74"/>
        <v>92.003626513561699</v>
      </c>
      <c r="AB200" s="31">
        <f t="shared" si="75"/>
        <v>3.4833445274383004</v>
      </c>
      <c r="AC200" s="31">
        <f t="shared" si="64"/>
        <v>681.67654939263684</v>
      </c>
    </row>
    <row r="201" spans="2:29">
      <c r="B201" s="31" t="s">
        <v>98</v>
      </c>
      <c r="C201" s="31">
        <f t="shared" si="65"/>
        <v>199</v>
      </c>
      <c r="D201" s="31">
        <v>20</v>
      </c>
      <c r="E201" s="31">
        <f t="shared" si="66"/>
        <v>8.9407851797544851</v>
      </c>
      <c r="F201" s="31">
        <f t="shared" si="57"/>
        <v>32.186826647116149</v>
      </c>
      <c r="G201" s="31">
        <f t="shared" si="67"/>
        <v>1695.7987250440333</v>
      </c>
      <c r="H201" s="31">
        <f t="shared" si="68"/>
        <v>8.6055057355136917</v>
      </c>
      <c r="I201" s="31">
        <f t="shared" si="69"/>
        <v>0.67055888848158673</v>
      </c>
      <c r="J201" s="31">
        <f t="shared" si="70"/>
        <v>2</v>
      </c>
      <c r="K201" s="31">
        <f>IF(J201=1,'Given Data '!C$46,IF(J201=2,'Given Data '!C$47,IF(J201=3,'Given Data '!C$48)))</f>
        <v>585.34306414257276</v>
      </c>
      <c r="L201" s="31">
        <f>'Given Data '!C$17*'Given Data '!C$23*8.91</f>
        <v>371.874888</v>
      </c>
      <c r="M201" s="31">
        <f>-'Given Data '!C$17*9.81*0.1333</f>
        <v>-682.22608083000011</v>
      </c>
      <c r="N201" s="31">
        <f>0.5*'Given Data '!C$19*'Given Data '!C$9*'Given Data '!C$20*Sheet1!E201^2</f>
        <v>37.580758772054658</v>
      </c>
      <c r="O201" s="31">
        <f t="shared" si="71"/>
        <v>392.50699447184974</v>
      </c>
      <c r="P201" s="31">
        <f t="shared" si="58"/>
        <v>119.73656041390427</v>
      </c>
      <c r="Q201" s="31">
        <f t="shared" si="59"/>
        <v>119.73656041390427</v>
      </c>
      <c r="R201" s="31">
        <f>Q201*'Given Data '!C$13</f>
        <v>30.413086345131685</v>
      </c>
      <c r="S201" s="31">
        <f>R201/(IF(J201=1,'Given Data '!I$6,IF(J201=2,'Given Data '!I$7,IF(J201=3,'Given Data '!I$8))))</f>
        <v>1.8246287839549908</v>
      </c>
      <c r="T201" s="31">
        <f t="shared" si="72"/>
        <v>1.0303936573925347</v>
      </c>
      <c r="U201" s="31">
        <f t="shared" si="73"/>
        <v>5392.622719096732</v>
      </c>
      <c r="V201" s="31">
        <f t="shared" si="60"/>
        <v>2</v>
      </c>
      <c r="W201" s="31">
        <f t="shared" si="61"/>
        <v>5500</v>
      </c>
      <c r="X201" s="31">
        <f t="shared" si="62"/>
        <v>2.8622046038681521E-4</v>
      </c>
      <c r="Y201" s="31">
        <f>INDEX('Given Data '!F$15:S$37,MATCH(Sheet1!V201,'Given Data '!E$15:E$37,0),MATCH(Sheet1!W201,'Given Data '!F$38:S$38,0))</f>
        <v>793.61345700000015</v>
      </c>
      <c r="Z201" s="31">
        <f t="shared" si="63"/>
        <v>0.22714840903171202</v>
      </c>
      <c r="AA201" s="31">
        <f t="shared" si="74"/>
        <v>92.230774922593412</v>
      </c>
      <c r="AB201" s="31">
        <f t="shared" si="75"/>
        <v>3.4833445274383004</v>
      </c>
      <c r="AC201" s="31">
        <f t="shared" si="64"/>
        <v>203.04910649105673</v>
      </c>
    </row>
    <row r="202" spans="2:29">
      <c r="B202" s="31" t="s">
        <v>98</v>
      </c>
      <c r="C202" s="31">
        <f t="shared" si="65"/>
        <v>200</v>
      </c>
      <c r="D202" s="31">
        <v>23</v>
      </c>
      <c r="E202" s="31">
        <f t="shared" si="66"/>
        <v>10.281902956717659</v>
      </c>
      <c r="F202" s="31">
        <f t="shared" si="57"/>
        <v>37.014850644183575</v>
      </c>
      <c r="G202" s="31">
        <f t="shared" si="67"/>
        <v>1705.4100691122694</v>
      </c>
      <c r="H202" s="31">
        <f t="shared" si="68"/>
        <v>9.6113440682360718</v>
      </c>
      <c r="I202" s="31">
        <f t="shared" si="69"/>
        <v>1.3411177769631735</v>
      </c>
      <c r="J202" s="31">
        <f t="shared" si="70"/>
        <v>3</v>
      </c>
      <c r="K202" s="31">
        <f>IF(J202=1,'Given Data '!C$46,IF(J202=2,'Given Data '!C$47,IF(J202=3,'Given Data '!C$48)))</f>
        <v>581.23604096253996</v>
      </c>
      <c r="L202" s="31">
        <f>'Given Data '!C$17*'Given Data '!C$23*8.91</f>
        <v>371.874888</v>
      </c>
      <c r="M202" s="31">
        <f>-'Given Data '!C$17*9.81*0.1333</f>
        <v>-682.22608083000011</v>
      </c>
      <c r="N202" s="31">
        <f>0.5*'Given Data '!C$19*'Given Data '!C$9*'Given Data '!C$20*Sheet1!E202^2</f>
        <v>49.700553476042295</v>
      </c>
      <c r="O202" s="31">
        <f t="shared" si="71"/>
        <v>779.50598714655757</v>
      </c>
      <c r="P202" s="31">
        <f t="shared" si="58"/>
        <v>518.85534779259979</v>
      </c>
      <c r="Q202" s="31">
        <f t="shared" si="59"/>
        <v>518.85534779259979</v>
      </c>
      <c r="R202" s="31">
        <f>Q202*'Given Data '!C$13</f>
        <v>131.78925833932036</v>
      </c>
      <c r="S202" s="31">
        <f>R202/(IF(J202=1,'Given Data '!I$6,IF(J202=2,'Given Data '!I$7,IF(J202=3,'Given Data '!I$8))))</f>
        <v>10.355197357286844</v>
      </c>
      <c r="T202" s="31">
        <f t="shared" si="72"/>
        <v>4.9868972692789679</v>
      </c>
      <c r="U202" s="31">
        <f t="shared" si="73"/>
        <v>4598.7883593858005</v>
      </c>
      <c r="V202" s="31">
        <f t="shared" si="60"/>
        <v>10</v>
      </c>
      <c r="W202" s="31">
        <f t="shared" si="61"/>
        <v>4500</v>
      </c>
      <c r="X202" s="31">
        <f t="shared" si="62"/>
        <v>1.3852492414663799E-3</v>
      </c>
      <c r="Y202" s="31">
        <f>INDEX('Given Data '!F$15:S$37,MATCH(Sheet1!V202,'Given Data '!E$15:E$37,0),MATCH(Sheet1!W202,'Given Data '!F$38:S$38,0))</f>
        <v>470.31525450000004</v>
      </c>
      <c r="Z202" s="31">
        <f t="shared" si="63"/>
        <v>0.65150384954619245</v>
      </c>
      <c r="AA202" s="31">
        <f t="shared" si="74"/>
        <v>92.8822787721396</v>
      </c>
      <c r="AB202" s="31">
        <f t="shared" si="75"/>
        <v>3.4833445274383004</v>
      </c>
      <c r="AC202" s="31">
        <f t="shared" si="64"/>
        <v>884.86113453824817</v>
      </c>
    </row>
    <row r="203" spans="2:29">
      <c r="B203" s="31" t="s">
        <v>98</v>
      </c>
      <c r="C203" s="31">
        <f t="shared" si="65"/>
        <v>201</v>
      </c>
      <c r="D203" s="31">
        <v>25.5</v>
      </c>
      <c r="E203" s="31">
        <f t="shared" si="66"/>
        <v>11.399501104186969</v>
      </c>
      <c r="F203" s="31">
        <f t="shared" si="57"/>
        <v>41.038203975073088</v>
      </c>
      <c r="G203" s="31">
        <f t="shared" si="67"/>
        <v>1716.2507711427218</v>
      </c>
      <c r="H203" s="31">
        <f t="shared" si="68"/>
        <v>10.840702030452313</v>
      </c>
      <c r="I203" s="31">
        <f t="shared" si="69"/>
        <v>1.1175981474693089</v>
      </c>
      <c r="J203" s="31">
        <f t="shared" si="70"/>
        <v>3</v>
      </c>
      <c r="K203" s="31">
        <f>IF(J203=1,'Given Data '!C$46,IF(J203=2,'Given Data '!C$47,IF(J203=3,'Given Data '!C$48)))</f>
        <v>581.23604096253996</v>
      </c>
      <c r="L203" s="31">
        <f>'Given Data '!C$17*'Given Data '!C$23*8.91</f>
        <v>371.874888</v>
      </c>
      <c r="M203" s="31">
        <f>-'Given Data '!C$17*9.81*0.1333</f>
        <v>-682.22608083000011</v>
      </c>
      <c r="N203" s="31">
        <f>0.5*'Given Data '!C$19*'Given Data '!C$9*'Given Data '!C$20*Sheet1!E203^2</f>
        <v>61.092220978821366</v>
      </c>
      <c r="O203" s="31">
        <f t="shared" si="71"/>
        <v>649.58832262213002</v>
      </c>
      <c r="P203" s="31">
        <f t="shared" si="58"/>
        <v>400.32935077095124</v>
      </c>
      <c r="Q203" s="31">
        <f t="shared" si="59"/>
        <v>400.32935077095124</v>
      </c>
      <c r="R203" s="31">
        <f>Q203*'Given Data '!C$13</f>
        <v>101.68365509582162</v>
      </c>
      <c r="S203" s="31">
        <f>R203/(IF(J203=1,'Given Data '!I$6,IF(J203=2,'Given Data '!I$7,IF(J203=3,'Given Data '!I$8))))</f>
        <v>7.9896823898686575</v>
      </c>
      <c r="T203" s="31">
        <f t="shared" si="72"/>
        <v>4.339851205752308</v>
      </c>
      <c r="U203" s="31">
        <f t="shared" si="73"/>
        <v>5187.0054751211946</v>
      </c>
      <c r="V203" s="31">
        <f t="shared" si="60"/>
        <v>8</v>
      </c>
      <c r="W203" s="31">
        <f t="shared" si="61"/>
        <v>5000</v>
      </c>
      <c r="X203" s="31">
        <f t="shared" si="62"/>
        <v>1.2055142238200855E-3</v>
      </c>
      <c r="Y203" s="31">
        <f>INDEX('Given Data '!F$15:S$37,MATCH(Sheet1!V203,'Given Data '!E$15:E$37,0),MATCH(Sheet1!W203,'Given Data '!F$38:S$38,0))</f>
        <v>416.52538200000015</v>
      </c>
      <c r="Z203" s="31">
        <f t="shared" si="63"/>
        <v>0.50212727258309475</v>
      </c>
      <c r="AA203" s="31">
        <f t="shared" si="74"/>
        <v>93.384406044722695</v>
      </c>
      <c r="AB203" s="31">
        <f t="shared" si="75"/>
        <v>3.4833445274383004</v>
      </c>
      <c r="AC203" s="31">
        <f t="shared" si="64"/>
        <v>687.06555697171018</v>
      </c>
    </row>
    <row r="204" spans="2:29">
      <c r="B204" s="31" t="s">
        <v>98</v>
      </c>
      <c r="C204" s="31">
        <f t="shared" si="65"/>
        <v>202</v>
      </c>
      <c r="D204" s="31">
        <v>27.8</v>
      </c>
      <c r="E204" s="31">
        <f t="shared" si="66"/>
        <v>12.427691399858736</v>
      </c>
      <c r="F204" s="31">
        <f t="shared" si="57"/>
        <v>44.739689039491452</v>
      </c>
      <c r="G204" s="31">
        <f t="shared" si="67"/>
        <v>1728.1643673947447</v>
      </c>
      <c r="H204" s="31">
        <f t="shared" si="68"/>
        <v>11.913596252022852</v>
      </c>
      <c r="I204" s="31">
        <f t="shared" si="69"/>
        <v>1.0281902956717666</v>
      </c>
      <c r="J204" s="31">
        <f t="shared" si="70"/>
        <v>3</v>
      </c>
      <c r="K204" s="31">
        <f>IF(J204=1,'Given Data '!C$46,IF(J204=2,'Given Data '!C$47,IF(J204=3,'Given Data '!C$48)))</f>
        <v>581.23604096253996</v>
      </c>
      <c r="L204" s="31">
        <f>'Given Data '!C$17*'Given Data '!C$23*8.91</f>
        <v>371.874888</v>
      </c>
      <c r="M204" s="31">
        <f>-'Given Data '!C$17*9.81*0.1333</f>
        <v>-682.22608083000011</v>
      </c>
      <c r="N204" s="31">
        <f>0.5*'Given Data '!C$19*'Given Data '!C$9*'Given Data '!C$20*Sheet1!E204^2</f>
        <v>72.609784023486839</v>
      </c>
      <c r="O204" s="31">
        <f t="shared" si="71"/>
        <v>597.62125681236103</v>
      </c>
      <c r="P204" s="31">
        <f t="shared" si="58"/>
        <v>359.87984800584775</v>
      </c>
      <c r="Q204" s="31">
        <f t="shared" si="59"/>
        <v>359.87984800584775</v>
      </c>
      <c r="R204" s="31">
        <f>Q204*'Given Data '!C$13</f>
        <v>91.409481393485336</v>
      </c>
      <c r="S204" s="31">
        <f>R204/(IF(J204=1,'Given Data '!I$6,IF(J204=2,'Given Data '!I$7,IF(J204=3,'Given Data '!I$8))))</f>
        <v>7.1824003874401177</v>
      </c>
      <c r="T204" s="31">
        <f t="shared" si="72"/>
        <v>4.2874632083810207</v>
      </c>
      <c r="U204" s="31">
        <f t="shared" si="73"/>
        <v>5700.3585943084445</v>
      </c>
      <c r="V204" s="31">
        <f t="shared" si="60"/>
        <v>7</v>
      </c>
      <c r="W204" s="31">
        <f t="shared" si="61"/>
        <v>5500</v>
      </c>
      <c r="X204" s="31">
        <f t="shared" si="62"/>
        <v>1.1909620023280614E-3</v>
      </c>
      <c r="Y204" s="31">
        <f>INDEX('Given Data '!F$15:S$37,MATCH(Sheet1!V204,'Given Data '!E$15:E$37,0),MATCH(Sheet1!W204,'Given Data '!F$38:S$38,0))</f>
        <v>464.79867524999986</v>
      </c>
      <c r="Z204" s="31">
        <f t="shared" si="63"/>
        <v>0.55355756095517017</v>
      </c>
      <c r="AA204" s="31">
        <f t="shared" si="74"/>
        <v>93.937963605677865</v>
      </c>
      <c r="AB204" s="31">
        <f t="shared" si="75"/>
        <v>3.4833445274383004</v>
      </c>
      <c r="AC204" s="31">
        <f t="shared" si="64"/>
        <v>621.93152986714279</v>
      </c>
    </row>
    <row r="205" spans="2:29">
      <c r="B205" s="31" t="s">
        <v>98</v>
      </c>
      <c r="C205" s="31">
        <f t="shared" si="65"/>
        <v>203</v>
      </c>
      <c r="D205" s="31">
        <v>30</v>
      </c>
      <c r="E205" s="31">
        <f t="shared" si="66"/>
        <v>13.411177769631728</v>
      </c>
      <c r="F205" s="31">
        <f t="shared" si="57"/>
        <v>48.280239970674224</v>
      </c>
      <c r="G205" s="31">
        <f t="shared" si="67"/>
        <v>1741.0838019794899</v>
      </c>
      <c r="H205" s="31">
        <f t="shared" si="68"/>
        <v>12.919434584745233</v>
      </c>
      <c r="I205" s="31">
        <f t="shared" si="69"/>
        <v>0.98348636977299364</v>
      </c>
      <c r="J205" s="31">
        <f t="shared" si="70"/>
        <v>3</v>
      </c>
      <c r="K205" s="31">
        <f>IF(J205=1,'Given Data '!C$46,IF(J205=2,'Given Data '!C$47,IF(J205=3,'Given Data '!C$48)))</f>
        <v>581.23604096253996</v>
      </c>
      <c r="L205" s="31">
        <f>'Given Data '!C$17*'Given Data '!C$23*8.91</f>
        <v>371.874888</v>
      </c>
      <c r="M205" s="31">
        <f>-'Given Data '!C$17*9.81*0.1333</f>
        <v>-682.22608083000011</v>
      </c>
      <c r="N205" s="31">
        <f>0.5*'Given Data '!C$19*'Given Data '!C$9*'Given Data '!C$20*Sheet1!E205^2</f>
        <v>84.556707237122978</v>
      </c>
      <c r="O205" s="31">
        <f t="shared" si="71"/>
        <v>571.63772390747545</v>
      </c>
      <c r="P205" s="31">
        <f t="shared" si="58"/>
        <v>345.8432383145983</v>
      </c>
      <c r="Q205" s="31">
        <f t="shared" si="59"/>
        <v>345.8432383145983</v>
      </c>
      <c r="R205" s="31">
        <f>Q205*'Given Data '!C$13</f>
        <v>87.844182531907961</v>
      </c>
      <c r="S205" s="31">
        <f>R205/(IF(J205=1,'Given Data '!I$6,IF(J205=2,'Given Data '!I$7,IF(J205=3,'Given Data '!I$8))))</f>
        <v>6.9022609146593634</v>
      </c>
      <c r="T205" s="31">
        <f t="shared" si="72"/>
        <v>4.4680990939819081</v>
      </c>
      <c r="U205" s="31">
        <f t="shared" si="73"/>
        <v>6181.627143546496</v>
      </c>
      <c r="V205" s="31">
        <f t="shared" si="60"/>
        <v>7</v>
      </c>
      <c r="W205" s="31">
        <f t="shared" si="61"/>
        <v>6000</v>
      </c>
      <c r="X205" s="31">
        <f t="shared" si="62"/>
        <v>1.2411386372171967E-3</v>
      </c>
      <c r="Y205" s="31">
        <f>INDEX('Given Data '!F$15:S$37,MATCH(Sheet1!V205,'Given Data '!E$15:E$37,0),MATCH(Sheet1!W205,'Given Data '!F$38:S$38,0))</f>
        <v>539.13705300000015</v>
      </c>
      <c r="Z205" s="31">
        <f t="shared" si="63"/>
        <v>0.66914382723371568</v>
      </c>
      <c r="AA205" s="31">
        <f t="shared" si="74"/>
        <v>94.607107432911576</v>
      </c>
      <c r="AB205" s="31">
        <f t="shared" si="75"/>
        <v>3.4833445274383004</v>
      </c>
      <c r="AC205" s="31">
        <f t="shared" si="64"/>
        <v>602.14206025367969</v>
      </c>
    </row>
    <row r="206" spans="2:29">
      <c r="B206" s="31" t="s">
        <v>98</v>
      </c>
      <c r="C206" s="31">
        <f t="shared" si="65"/>
        <v>204</v>
      </c>
      <c r="D206" s="31">
        <v>28</v>
      </c>
      <c r="E206" s="31">
        <f t="shared" si="66"/>
        <v>12.51709925165628</v>
      </c>
      <c r="F206" s="31">
        <f t="shared" si="57"/>
        <v>45.061557305962609</v>
      </c>
      <c r="G206" s="31">
        <f t="shared" si="67"/>
        <v>1754.0479404901339</v>
      </c>
      <c r="H206" s="31">
        <f t="shared" si="68"/>
        <v>12.964138510644004</v>
      </c>
      <c r="I206" s="31">
        <f t="shared" si="69"/>
        <v>-0.8940785179754478</v>
      </c>
      <c r="J206" s="31">
        <f t="shared" si="70"/>
        <v>3</v>
      </c>
      <c r="K206" s="31">
        <f>IF(J206=1,'Given Data '!C$46,IF(J206=2,'Given Data '!C$47,IF(J206=3,'Given Data '!C$48)))</f>
        <v>581.23604096253996</v>
      </c>
      <c r="L206" s="31">
        <f>'Given Data '!C$17*'Given Data '!C$23*8.91</f>
        <v>371.874888</v>
      </c>
      <c r="M206" s="31">
        <f>-'Given Data '!C$17*9.81*0.1333</f>
        <v>-682.22608083000011</v>
      </c>
      <c r="N206" s="31">
        <f>0.5*'Given Data '!C$19*'Given Data '!C$9*'Given Data '!C$20*Sheet1!E206^2</f>
        <v>73.658287193227139</v>
      </c>
      <c r="O206" s="31">
        <f t="shared" si="71"/>
        <v>-519.6706580977044</v>
      </c>
      <c r="P206" s="31">
        <f t="shared" si="58"/>
        <v>-756.36356373447734</v>
      </c>
      <c r="Q206" s="31">
        <f t="shared" si="59"/>
        <v>756.36356373447734</v>
      </c>
      <c r="R206" s="31">
        <f>Q206*'Given Data '!C$13</f>
        <v>192.11634518855723</v>
      </c>
      <c r="S206" s="31">
        <f>R206/(IF(J206=1,'Given Data '!I$6,IF(J206=2,'Given Data '!I$7,IF(J206=3,'Given Data '!I$8))))</f>
        <v>15.095332465306099</v>
      </c>
      <c r="T206" s="31">
        <f t="shared" si="72"/>
        <v>9.8056020046580787</v>
      </c>
      <c r="U206" s="31">
        <f t="shared" si="73"/>
        <v>6203.016856845964</v>
      </c>
      <c r="V206" s="31">
        <f t="shared" si="60"/>
        <v>15</v>
      </c>
      <c r="W206" s="31">
        <f t="shared" si="61"/>
        <v>6000</v>
      </c>
      <c r="X206" s="31">
        <f t="shared" si="62"/>
        <v>2.7237783346272439E-3</v>
      </c>
      <c r="Y206" s="31">
        <f>INDEX('Given Data '!F$15:S$37,MATCH(Sheet1!V206,'Given Data '!E$15:E$37,0),MATCH(Sheet1!W206,'Given Data '!F$38:S$38,0))</f>
        <v>304.35590184687499</v>
      </c>
      <c r="Z206" s="31">
        <f t="shared" si="63"/>
        <v>0.82899801146645402</v>
      </c>
      <c r="AA206" s="31">
        <f t="shared" si="74"/>
        <v>95.436105444378029</v>
      </c>
      <c r="AB206" s="31">
        <f t="shared" si="75"/>
        <v>3.4833445274383004</v>
      </c>
      <c r="AC206" s="31">
        <f t="shared" si="64"/>
        <v>-1326.6979512302382</v>
      </c>
    </row>
    <row r="207" spans="2:29">
      <c r="B207" s="31" t="s">
        <v>98</v>
      </c>
      <c r="C207" s="31">
        <f t="shared" si="65"/>
        <v>205</v>
      </c>
      <c r="D207" s="31">
        <v>26</v>
      </c>
      <c r="E207" s="31">
        <f t="shared" si="66"/>
        <v>11.62302073368083</v>
      </c>
      <c r="F207" s="31">
        <f t="shared" si="57"/>
        <v>41.842874641250987</v>
      </c>
      <c r="G207" s="31">
        <f t="shared" si="67"/>
        <v>1766.1180004828025</v>
      </c>
      <c r="H207" s="31">
        <f t="shared" si="68"/>
        <v>12.070059992668554</v>
      </c>
      <c r="I207" s="31">
        <f t="shared" si="69"/>
        <v>-0.89407851797545135</v>
      </c>
      <c r="J207" s="31">
        <f t="shared" si="70"/>
        <v>3</v>
      </c>
      <c r="K207" s="31">
        <f>IF(J207=1,'Given Data '!C$46,IF(J207=2,'Given Data '!C$47,IF(J207=3,'Given Data '!C$48)))</f>
        <v>581.23604096253996</v>
      </c>
      <c r="L207" s="31">
        <f>'Given Data '!C$17*'Given Data '!C$23*8.91</f>
        <v>371.874888</v>
      </c>
      <c r="M207" s="31">
        <f>-'Given Data '!C$17*9.81*0.1333</f>
        <v>-682.22608083000011</v>
      </c>
      <c r="N207" s="31">
        <f>0.5*'Given Data '!C$19*'Given Data '!C$9*'Given Data '!C$20*Sheet1!E207^2</f>
        <v>63.511482324772366</v>
      </c>
      <c r="O207" s="31">
        <f t="shared" si="71"/>
        <v>-519.67065809770645</v>
      </c>
      <c r="P207" s="31">
        <f t="shared" si="58"/>
        <v>-766.51036860293425</v>
      </c>
      <c r="Q207" s="31">
        <f t="shared" si="59"/>
        <v>766.51036860293425</v>
      </c>
      <c r="R207" s="31">
        <f>Q207*'Given Data '!C$13</f>
        <v>194.69363362514531</v>
      </c>
      <c r="S207" s="31">
        <f>R207/(IF(J207=1,'Given Data '!I$6,IF(J207=2,'Given Data '!I$7,IF(J207=3,'Given Data '!I$8))))</f>
        <v>15.297840095623039</v>
      </c>
      <c r="T207" s="31">
        <f t="shared" si="72"/>
        <v>9.2518261340399039</v>
      </c>
      <c r="U207" s="31">
        <f t="shared" si="73"/>
        <v>5775.222590856587</v>
      </c>
      <c r="V207" s="31">
        <f t="shared" si="60"/>
        <v>15</v>
      </c>
      <c r="W207" s="31">
        <f t="shared" si="61"/>
        <v>6000</v>
      </c>
      <c r="X207" s="31">
        <f t="shared" si="62"/>
        <v>2.5699517038999735E-3</v>
      </c>
      <c r="Y207" s="31">
        <f>INDEX('Given Data '!F$15:S$37,MATCH(Sheet1!V207,'Given Data '!E$15:E$37,0),MATCH(Sheet1!W207,'Given Data '!F$38:S$38,0))</f>
        <v>304.35590184687499</v>
      </c>
      <c r="Z207" s="31">
        <f t="shared" si="63"/>
        <v>0.78217996854338945</v>
      </c>
      <c r="AA207" s="31">
        <f t="shared" si="74"/>
        <v>96.218285412921418</v>
      </c>
      <c r="AB207" s="31">
        <f t="shared" si="75"/>
        <v>3.4833445274383004</v>
      </c>
      <c r="AC207" s="31">
        <f t="shared" si="64"/>
        <v>-1353.7477595463502</v>
      </c>
    </row>
    <row r="208" spans="2:29">
      <c r="C208" s="31">
        <f t="shared" si="65"/>
        <v>206</v>
      </c>
      <c r="D208" s="31">
        <v>24</v>
      </c>
      <c r="E208" s="31">
        <f t="shared" si="66"/>
        <v>10.728942215705382</v>
      </c>
      <c r="F208" s="31">
        <f t="shared" si="57"/>
        <v>38.624191976539379</v>
      </c>
      <c r="G208" s="31">
        <f t="shared" si="67"/>
        <v>1777.2939819574956</v>
      </c>
      <c r="H208" s="31">
        <f t="shared" si="68"/>
        <v>11.175981474693106</v>
      </c>
      <c r="I208" s="31">
        <f t="shared" si="69"/>
        <v>-0.8940785179754478</v>
      </c>
      <c r="J208" s="31">
        <f t="shared" si="70"/>
        <v>3</v>
      </c>
      <c r="K208" s="31">
        <f>IF(J208=1,'Given Data '!C$46,IF(J208=2,'Given Data '!C$47,IF(J208=3,'Given Data '!C$48)))</f>
        <v>581.23604096253996</v>
      </c>
      <c r="L208" s="31">
        <f>'Given Data '!C$17*'Given Data '!C$23*8.91</f>
        <v>371.874888</v>
      </c>
      <c r="M208" s="31">
        <v>0</v>
      </c>
      <c r="N208" s="31">
        <f>0.5*'Given Data '!C$19*'Given Data '!C$9*'Given Data '!C$20*Sheet1!E208^2</f>
        <v>54.116292631758718</v>
      </c>
      <c r="O208" s="31">
        <f t="shared" si="71"/>
        <v>-519.6706580977044</v>
      </c>
      <c r="P208" s="31">
        <f t="shared" si="58"/>
        <v>-93.679477465945695</v>
      </c>
      <c r="Q208" s="31">
        <f t="shared" si="59"/>
        <v>93.679477465945695</v>
      </c>
      <c r="R208" s="31">
        <f>Q208*'Given Data '!C$13</f>
        <v>23.794587276350207</v>
      </c>
      <c r="S208" s="31">
        <f>R208/(IF(J208=1,'Given Data '!I$6,IF(J208=2,'Given Data '!I$7,IF(J208=3,'Given Data '!I$8))))</f>
        <v>1.8696337651994979</v>
      </c>
      <c r="T208" s="31">
        <f t="shared" si="72"/>
        <v>1.0469601047183394</v>
      </c>
      <c r="U208" s="31">
        <f t="shared" si="73"/>
        <v>5347.42832486721</v>
      </c>
      <c r="V208" s="31">
        <f t="shared" si="60"/>
        <v>2</v>
      </c>
      <c r="W208" s="31">
        <f t="shared" si="61"/>
        <v>5500</v>
      </c>
      <c r="X208" s="31">
        <f t="shared" si="62"/>
        <v>2.9082225131064985E-4</v>
      </c>
      <c r="Y208" s="31">
        <f>INDEX('Given Data '!F$15:S$37,MATCH(Sheet1!V208,'Given Data '!E$15:E$37,0),MATCH(Sheet1!W208,'Given Data '!F$38:S$38,0))</f>
        <v>793.61345700000015</v>
      </c>
      <c r="Z208" s="31">
        <f t="shared" si="63"/>
        <v>0.23080045223516765</v>
      </c>
      <c r="AA208" s="31">
        <f t="shared" si="74"/>
        <v>96.44908586515659</v>
      </c>
      <c r="AB208" s="31">
        <f t="shared" si="75"/>
        <v>3.4833445274383004</v>
      </c>
      <c r="AC208" s="31">
        <f t="shared" si="64"/>
        <v>-166.49597153314812</v>
      </c>
    </row>
    <row r="209" spans="3:29">
      <c r="C209" s="31">
        <f t="shared" si="65"/>
        <v>207</v>
      </c>
      <c r="D209" s="31">
        <v>22</v>
      </c>
      <c r="E209" s="31">
        <f t="shared" si="66"/>
        <v>9.8348636977299346</v>
      </c>
      <c r="F209" s="31">
        <f t="shared" si="57"/>
        <v>35.405509311827764</v>
      </c>
      <c r="G209" s="31">
        <f t="shared" si="67"/>
        <v>1787.5758849142132</v>
      </c>
      <c r="H209" s="31">
        <f t="shared" si="68"/>
        <v>10.281902956717659</v>
      </c>
      <c r="I209" s="31">
        <f t="shared" si="69"/>
        <v>-0.8940785179754478</v>
      </c>
      <c r="J209" s="31">
        <f t="shared" si="70"/>
        <v>3</v>
      </c>
      <c r="K209" s="31">
        <f>IF(J209=1,'Given Data '!C$46,IF(J209=2,'Given Data '!C$47,IF(J209=3,'Given Data '!C$48)))</f>
        <v>581.23604096253996</v>
      </c>
      <c r="L209" s="31">
        <f>'Given Data '!C$17*'Given Data '!C$23*8.91</f>
        <v>371.874888</v>
      </c>
      <c r="M209" s="31">
        <v>0</v>
      </c>
      <c r="N209" s="31">
        <f>0.5*'Given Data '!C$19*'Given Data '!C$9*'Given Data '!C$20*Sheet1!E209^2</f>
        <v>45.472718114186151</v>
      </c>
      <c r="O209" s="31">
        <f t="shared" si="71"/>
        <v>-519.6706580977044</v>
      </c>
      <c r="P209" s="31">
        <f t="shared" si="58"/>
        <v>-102.32305198351827</v>
      </c>
      <c r="Q209" s="31">
        <f t="shared" si="59"/>
        <v>102.32305198351827</v>
      </c>
      <c r="R209" s="31">
        <f>Q209*'Given Data '!C$13</f>
        <v>25.99005520381364</v>
      </c>
      <c r="S209" s="31">
        <f>R209/(IF(J209=1,'Given Data '!I$6,IF(J209=2,'Given Data '!I$7,IF(J209=3,'Given Data '!I$8))))</f>
        <v>2.0421402650990754</v>
      </c>
      <c r="T209" s="31">
        <f t="shared" si="72"/>
        <v>1.0520756907297111</v>
      </c>
      <c r="U209" s="31">
        <f t="shared" si="73"/>
        <v>4919.634058877833</v>
      </c>
      <c r="V209" s="31">
        <f t="shared" si="60"/>
        <v>2</v>
      </c>
      <c r="W209" s="31">
        <f t="shared" si="61"/>
        <v>5000</v>
      </c>
      <c r="X209" s="31">
        <f t="shared" si="62"/>
        <v>2.9224324742491972E-4</v>
      </c>
      <c r="Y209" s="31">
        <f>INDEX('Given Data '!F$15:S$37,MATCH(Sheet1!V209,'Given Data '!E$15:E$37,0),MATCH(Sheet1!W209,'Given Data '!F$38:S$38,0))</f>
        <v>810.95960400000001</v>
      </c>
      <c r="Z209" s="31">
        <f t="shared" si="63"/>
        <v>0.23699746820338691</v>
      </c>
      <c r="AA209" s="31">
        <f t="shared" si="74"/>
        <v>96.686083333359974</v>
      </c>
      <c r="AB209" s="31">
        <f t="shared" si="75"/>
        <v>3.4833445274383004</v>
      </c>
      <c r="AC209" s="31">
        <f t="shared" si="64"/>
        <v>-182.91022019656072</v>
      </c>
    </row>
    <row r="210" spans="3:29">
      <c r="C210" s="31">
        <f t="shared" si="65"/>
        <v>208</v>
      </c>
      <c r="D210" s="31">
        <v>20</v>
      </c>
      <c r="E210" s="31">
        <f t="shared" si="66"/>
        <v>8.9407851797544851</v>
      </c>
      <c r="F210" s="31">
        <f t="shared" si="57"/>
        <v>32.186826647116149</v>
      </c>
      <c r="G210" s="31">
        <f t="shared" si="67"/>
        <v>1796.9637093529554</v>
      </c>
      <c r="H210" s="31">
        <f t="shared" si="68"/>
        <v>9.3878244387422107</v>
      </c>
      <c r="I210" s="31">
        <f t="shared" si="69"/>
        <v>-0.8940785179754478</v>
      </c>
      <c r="J210" s="31">
        <f t="shared" si="70"/>
        <v>2</v>
      </c>
      <c r="K210" s="31">
        <f>IF(J210=1,'Given Data '!C$46,IF(J210=2,'Given Data '!C$47,IF(J210=3,'Given Data '!C$48)))</f>
        <v>585.34306414257276</v>
      </c>
      <c r="L210" s="31">
        <f>'Given Data '!C$17*'Given Data '!C$23*8.91</f>
        <v>371.874888</v>
      </c>
      <c r="M210" s="31">
        <v>0</v>
      </c>
      <c r="N210" s="31">
        <f>0.5*'Given Data '!C$19*'Given Data '!C$9*'Given Data '!C$20*Sheet1!E210^2</f>
        <v>37.580758772054658</v>
      </c>
      <c r="O210" s="31">
        <f t="shared" si="71"/>
        <v>-523.34265929579897</v>
      </c>
      <c r="P210" s="31">
        <f t="shared" si="58"/>
        <v>-113.88701252374432</v>
      </c>
      <c r="Q210" s="31">
        <f t="shared" si="59"/>
        <v>113.88701252374432</v>
      </c>
      <c r="R210" s="31">
        <f>Q210*'Given Data '!C$13</f>
        <v>28.927301181031059</v>
      </c>
      <c r="S210" s="31">
        <f>R210/(IF(J210=1,'Given Data '!I$6,IF(J210=2,'Given Data '!I$7,IF(J210=3,'Given Data '!I$8))))</f>
        <v>1.7354893146348949</v>
      </c>
      <c r="T210" s="31">
        <f t="shared" si="72"/>
        <v>1.0691512794257472</v>
      </c>
      <c r="U210" s="31">
        <f t="shared" si="73"/>
        <v>5882.8611481055286</v>
      </c>
      <c r="V210" s="31">
        <f t="shared" si="60"/>
        <v>2</v>
      </c>
      <c r="W210" s="31">
        <f t="shared" si="61"/>
        <v>6000</v>
      </c>
      <c r="X210" s="31">
        <f t="shared" si="62"/>
        <v>2.9698646650715198E-4</v>
      </c>
      <c r="Y210" s="31">
        <f>INDEX('Given Data '!F$15:S$37,MATCH(Sheet1!V210,'Given Data '!E$15:E$37,0),MATCH(Sheet1!W210,'Given Data '!F$38:S$38,0))</f>
        <v>811.39196775000028</v>
      </c>
      <c r="Z210" s="31">
        <f t="shared" si="63"/>
        <v>0.24097243345435759</v>
      </c>
      <c r="AA210" s="31">
        <f t="shared" si="74"/>
        <v>96.927055766814334</v>
      </c>
      <c r="AB210" s="31">
        <f t="shared" si="75"/>
        <v>3.4833445274383004</v>
      </c>
      <c r="AC210" s="31">
        <f t="shared" si="64"/>
        <v>-204.65082847179409</v>
      </c>
    </row>
    <row r="211" spans="3:29">
      <c r="C211" s="31">
        <f t="shared" si="65"/>
        <v>209</v>
      </c>
      <c r="D211" s="31">
        <v>18</v>
      </c>
      <c r="E211" s="31">
        <f t="shared" si="66"/>
        <v>8.0467066617790373</v>
      </c>
      <c r="F211" s="31">
        <f t="shared" si="57"/>
        <v>28.968143982404534</v>
      </c>
      <c r="G211" s="31">
        <f t="shared" si="67"/>
        <v>1805.4574552737222</v>
      </c>
      <c r="H211" s="31">
        <f t="shared" si="68"/>
        <v>8.4937459207667612</v>
      </c>
      <c r="I211" s="31">
        <f t="shared" si="69"/>
        <v>-0.8940785179754478</v>
      </c>
      <c r="J211" s="31">
        <f t="shared" si="70"/>
        <v>2</v>
      </c>
      <c r="K211" s="31">
        <f>IF(J211=1,'Given Data '!C$46,IF(J211=2,'Given Data '!C$47,IF(J211=3,'Given Data '!C$48)))</f>
        <v>585.34306414257276</v>
      </c>
      <c r="L211" s="31">
        <f>'Given Data '!C$17*'Given Data '!C$23*8.91</f>
        <v>371.874888</v>
      </c>
      <c r="M211" s="31">
        <v>0</v>
      </c>
      <c r="N211" s="31">
        <f>0.5*'Given Data '!C$19*'Given Data '!C$9*'Given Data '!C$20*Sheet1!E211^2</f>
        <v>30.440414605364278</v>
      </c>
      <c r="O211" s="31">
        <f t="shared" si="71"/>
        <v>-523.34265929579897</v>
      </c>
      <c r="P211" s="31">
        <f t="shared" si="58"/>
        <v>-121.02735669043471</v>
      </c>
      <c r="Q211" s="31">
        <f t="shared" si="59"/>
        <v>121.02735669043471</v>
      </c>
      <c r="R211" s="31">
        <f>Q211*'Given Data '!C$13</f>
        <v>30.740948599370419</v>
      </c>
      <c r="S211" s="31">
        <f>R211/(IF(J211=1,'Given Data '!I$6,IF(J211=2,'Given Data '!I$7,IF(J211=3,'Given Data '!I$8))))</f>
        <v>1.8442988332050934</v>
      </c>
      <c r="T211" s="31">
        <f t="shared" si="72"/>
        <v>1.0279756171905636</v>
      </c>
      <c r="U211" s="31">
        <f t="shared" si="73"/>
        <v>5322.5886578097625</v>
      </c>
      <c r="V211" s="31">
        <f t="shared" si="60"/>
        <v>2</v>
      </c>
      <c r="W211" s="31">
        <f t="shared" si="61"/>
        <v>5500</v>
      </c>
      <c r="X211" s="31">
        <f t="shared" si="62"/>
        <v>2.8554878255293434E-4</v>
      </c>
      <c r="Y211" s="31">
        <f>INDEX('Given Data '!F$15:S$37,MATCH(Sheet1!V211,'Given Data '!E$15:E$37,0),MATCH(Sheet1!W211,'Given Data '!F$38:S$38,0))</f>
        <v>793.61345700000015</v>
      </c>
      <c r="Z211" s="31">
        <f t="shared" si="63"/>
        <v>0.22661535646397554</v>
      </c>
      <c r="AA211" s="31">
        <f t="shared" si="74"/>
        <v>97.153671123278315</v>
      </c>
      <c r="AB211" s="31">
        <f t="shared" si="75"/>
        <v>3.4833445274383004</v>
      </c>
      <c r="AC211" s="31">
        <f t="shared" si="64"/>
        <v>-218.50974342881736</v>
      </c>
    </row>
    <row r="212" spans="3:29">
      <c r="C212" s="31">
        <f t="shared" si="65"/>
        <v>210</v>
      </c>
      <c r="D212" s="31">
        <v>15.5</v>
      </c>
      <c r="E212" s="31">
        <f t="shared" si="66"/>
        <v>6.9291085143097266</v>
      </c>
      <c r="F212" s="31">
        <f t="shared" si="57"/>
        <v>24.944790651515017</v>
      </c>
      <c r="G212" s="31">
        <f t="shared" si="67"/>
        <v>1812.9453628617666</v>
      </c>
      <c r="H212" s="31">
        <f t="shared" si="68"/>
        <v>7.4879075880443819</v>
      </c>
      <c r="I212" s="31">
        <f t="shared" si="69"/>
        <v>-1.1175981474693106</v>
      </c>
      <c r="J212" s="31">
        <f t="shared" si="70"/>
        <v>2</v>
      </c>
      <c r="K212" s="31">
        <f>IF(J212=1,'Given Data '!C$46,IF(J212=2,'Given Data '!C$47,IF(J212=3,'Given Data '!C$48)))</f>
        <v>585.34306414257276</v>
      </c>
      <c r="L212" s="31">
        <f>'Given Data '!C$17*'Given Data '!C$23*8.91</f>
        <v>371.874888</v>
      </c>
      <c r="M212" s="31">
        <v>0</v>
      </c>
      <c r="N212" s="31">
        <f>0.5*'Given Data '!C$19*'Given Data '!C$9*'Given Data '!C$20*Sheet1!E212^2</f>
        <v>22.571943237465337</v>
      </c>
      <c r="O212" s="31">
        <f t="shared" si="71"/>
        <v>-654.17832411974916</v>
      </c>
      <c r="P212" s="31">
        <f t="shared" si="58"/>
        <v>-259.73149288228382</v>
      </c>
      <c r="Q212" s="31">
        <f t="shared" si="59"/>
        <v>259.73149288228382</v>
      </c>
      <c r="R212" s="31">
        <f>Q212*'Given Data '!C$13</f>
        <v>65.971799192100093</v>
      </c>
      <c r="S212" s="31">
        <f>R212/(IF(J212=1,'Given Data '!I$6,IF(J212=2,'Given Data '!I$7,IF(J212=3,'Given Data '!I$8))))</f>
        <v>3.9579686970662573</v>
      </c>
      <c r="T212" s="31">
        <f t="shared" si="72"/>
        <v>1.9448454164073485</v>
      </c>
      <c r="U212" s="31">
        <f t="shared" si="73"/>
        <v>4692.2821062270286</v>
      </c>
      <c r="V212" s="31">
        <f t="shared" si="60"/>
        <v>4</v>
      </c>
      <c r="W212" s="31">
        <f t="shared" si="61"/>
        <v>4500</v>
      </c>
      <c r="X212" s="31">
        <f t="shared" si="62"/>
        <v>5.4023483789093015E-4</v>
      </c>
      <c r="Y212" s="31">
        <f>INDEX('Given Data '!F$15:S$37,MATCH(Sheet1!V212,'Given Data '!E$15:E$37,0),MATCH(Sheet1!W212,'Given Data '!F$38:S$38,0))</f>
        <v>679.80910725000024</v>
      </c>
      <c r="Z212" s="31">
        <f t="shared" si="63"/>
        <v>0.36725656285198183</v>
      </c>
      <c r="AA212" s="31">
        <f t="shared" si="74"/>
        <v>97.520927686130292</v>
      </c>
      <c r="AB212" s="31">
        <f t="shared" si="75"/>
        <v>3.4833445274383004</v>
      </c>
      <c r="AC212" s="31">
        <f t="shared" si="64"/>
        <v>-470.87900561010042</v>
      </c>
    </row>
    <row r="213" spans="3:29">
      <c r="C213" s="31">
        <f t="shared" si="65"/>
        <v>211</v>
      </c>
      <c r="D213" s="31">
        <v>12</v>
      </c>
      <c r="E213" s="31">
        <f t="shared" si="66"/>
        <v>5.3644711078526912</v>
      </c>
      <c r="F213" s="31">
        <f t="shared" si="57"/>
        <v>19.312095988269689</v>
      </c>
      <c r="G213" s="31">
        <f t="shared" si="67"/>
        <v>1819.0921526728478</v>
      </c>
      <c r="H213" s="31">
        <f t="shared" si="68"/>
        <v>6.1467898110812094</v>
      </c>
      <c r="I213" s="31">
        <f t="shared" si="69"/>
        <v>-1.5646374064570345</v>
      </c>
      <c r="J213" s="31">
        <f t="shared" si="70"/>
        <v>2</v>
      </c>
      <c r="K213" s="31">
        <f>IF(J213=1,'Given Data '!C$46,IF(J213=2,'Given Data '!C$47,IF(J213=3,'Given Data '!C$48)))</f>
        <v>585.34306414257276</v>
      </c>
      <c r="L213" s="31">
        <f>'Given Data '!C$17*'Given Data '!C$23*8.91</f>
        <v>371.874888</v>
      </c>
      <c r="M213" s="31">
        <v>0</v>
      </c>
      <c r="N213" s="31">
        <f>0.5*'Given Data '!C$19*'Given Data '!C$9*'Given Data '!C$20*Sheet1!E213^2</f>
        <v>13.529073157939679</v>
      </c>
      <c r="O213" s="31">
        <f t="shared" si="71"/>
        <v>-915.84965376764865</v>
      </c>
      <c r="P213" s="31">
        <f t="shared" si="58"/>
        <v>-530.44569260970889</v>
      </c>
      <c r="Q213" s="31">
        <f t="shared" si="59"/>
        <v>530.44569260970889</v>
      </c>
      <c r="R213" s="31">
        <f>Q213*'Given Data '!C$13</f>
        <v>134.73320592286606</v>
      </c>
      <c r="S213" s="31">
        <f>R213/(IF(J213=1,'Given Data '!I$6,IF(J213=2,'Given Data '!I$7,IF(J213=3,'Given Data '!I$8))))</f>
        <v>8.0832995011290105</v>
      </c>
      <c r="T213" s="31">
        <f t="shared" si="72"/>
        <v>3.2605381786652736</v>
      </c>
      <c r="U213" s="31">
        <f t="shared" si="73"/>
        <v>3851.8733707833812</v>
      </c>
      <c r="V213" s="31">
        <f t="shared" si="60"/>
        <v>8</v>
      </c>
      <c r="W213" s="31">
        <f t="shared" si="61"/>
        <v>4000</v>
      </c>
      <c r="X213" s="31">
        <f t="shared" si="62"/>
        <v>9.0570504962924269E-4</v>
      </c>
      <c r="Y213" s="31">
        <f>INDEX('Given Data '!F$15:S$37,MATCH(Sheet1!V213,'Given Data '!E$15:E$37,0),MATCH(Sheet1!W213,'Given Data '!F$38:S$38,0))</f>
        <v>536.69450946972677</v>
      </c>
      <c r="Z213" s="31">
        <f t="shared" si="63"/>
        <v>0.48608692733502096</v>
      </c>
      <c r="AA213" s="31">
        <f t="shared" si="74"/>
        <v>98.007014613465316</v>
      </c>
      <c r="AB213" s="31">
        <f t="shared" si="75"/>
        <v>3.4833445274383004</v>
      </c>
      <c r="AC213" s="31">
        <f t="shared" si="64"/>
        <v>-964.92959684543496</v>
      </c>
    </row>
    <row r="214" spans="3:29">
      <c r="C214" s="31">
        <f t="shared" si="65"/>
        <v>212</v>
      </c>
      <c r="D214" s="31">
        <v>10</v>
      </c>
      <c r="E214" s="31">
        <f t="shared" si="66"/>
        <v>4.4703925898772425</v>
      </c>
      <c r="F214" s="31">
        <f t="shared" si="57"/>
        <v>16.093413323558075</v>
      </c>
      <c r="G214" s="31">
        <f t="shared" si="67"/>
        <v>1824.0095845217127</v>
      </c>
      <c r="H214" s="31">
        <f t="shared" si="68"/>
        <v>4.9174318488649664</v>
      </c>
      <c r="I214" s="31">
        <f t="shared" si="69"/>
        <v>-0.89407851797544957</v>
      </c>
      <c r="J214" s="31">
        <f t="shared" si="70"/>
        <v>1</v>
      </c>
      <c r="K214" s="31">
        <f>IF(J214=1,'Given Data '!C$46,IF(J214=2,'Given Data '!C$47,IF(J214=3,'Given Data '!C$48)))</f>
        <v>593.80837547172621</v>
      </c>
      <c r="L214" s="31">
        <f>'Given Data '!C$17*'Given Data '!C$23*8.91</f>
        <v>371.874888</v>
      </c>
      <c r="M214" s="31">
        <v>0</v>
      </c>
      <c r="N214" s="31">
        <f>0.5*'Given Data '!C$19*'Given Data '!C$9*'Given Data '!C$20*Sheet1!E214^2</f>
        <v>9.3951896930136645</v>
      </c>
      <c r="O214" s="31">
        <f t="shared" si="71"/>
        <v>-530.91131230317023</v>
      </c>
      <c r="P214" s="31">
        <f t="shared" si="58"/>
        <v>-149.64123461015657</v>
      </c>
      <c r="Q214" s="31">
        <f t="shared" si="59"/>
        <v>149.64123461015657</v>
      </c>
      <c r="R214" s="31">
        <f>Q214*'Given Data '!C$13</f>
        <v>38.008873590979768</v>
      </c>
      <c r="S214" s="31">
        <f>R214/(IF(J214=1,'Given Data '!I$6,IF(J214=2,'Given Data '!I$7,IF(J214=3,'Given Data '!I$8))))</f>
        <v>1.6722471025371783</v>
      </c>
      <c r="T214" s="31">
        <f t="shared" si="72"/>
        <v>0.73585057297545853</v>
      </c>
      <c r="U214" s="31">
        <f t="shared" si="73"/>
        <v>4202.0436772182338</v>
      </c>
      <c r="V214" s="31">
        <f t="shared" si="60"/>
        <v>2</v>
      </c>
      <c r="W214" s="31">
        <f t="shared" si="61"/>
        <v>4000</v>
      </c>
      <c r="X214" s="31">
        <f t="shared" si="62"/>
        <v>2.0440293693762738E-4</v>
      </c>
      <c r="Y214" s="31">
        <f>INDEX('Given Data '!F$15:S$37,MATCH(Sheet1!V214,'Given Data '!E$15:E$37,0),MATCH(Sheet1!W214,'Given Data '!F$38:S$38,0))</f>
        <v>845.65189799999973</v>
      </c>
      <c r="Z214" s="31">
        <f t="shared" si="63"/>
        <v>0.17285373157807885</v>
      </c>
      <c r="AA214" s="31">
        <f t="shared" si="74"/>
        <v>98.179868345043388</v>
      </c>
      <c r="AB214" s="31">
        <f t="shared" si="75"/>
        <v>3.4833445274383004</v>
      </c>
      <c r="AC214" s="31">
        <f t="shared" si="64"/>
        <v>-272.9470461685878</v>
      </c>
    </row>
    <row r="215" spans="3:29">
      <c r="C215" s="31">
        <f t="shared" si="65"/>
        <v>213</v>
      </c>
      <c r="D215" s="31">
        <v>7</v>
      </c>
      <c r="E215" s="31">
        <f t="shared" si="66"/>
        <v>3.1292748129140699</v>
      </c>
      <c r="F215" s="31">
        <f t="shared" si="57"/>
        <v>11.265389326490652</v>
      </c>
      <c r="G215" s="31">
        <f t="shared" si="67"/>
        <v>1827.8094182231084</v>
      </c>
      <c r="H215" s="31">
        <f t="shared" si="68"/>
        <v>3.7998337013956562</v>
      </c>
      <c r="I215" s="31">
        <f t="shared" si="69"/>
        <v>-1.3411177769631726</v>
      </c>
      <c r="J215" s="31">
        <f t="shared" si="70"/>
        <v>1</v>
      </c>
      <c r="K215" s="31">
        <f>IF(J215=1,'Given Data '!C$46,IF(J215=2,'Given Data '!C$47,IF(J215=3,'Given Data '!C$48)))</f>
        <v>593.80837547172621</v>
      </c>
      <c r="L215" s="31">
        <f>'Given Data '!C$17*'Given Data '!C$23*8.91</f>
        <v>371.874888</v>
      </c>
      <c r="M215" s="31">
        <v>0</v>
      </c>
      <c r="N215" s="31">
        <f>0.5*'Given Data '!C$19*'Given Data '!C$9*'Given Data '!C$20*Sheet1!E215^2</f>
        <v>4.6036429495766962</v>
      </c>
      <c r="O215" s="31">
        <f t="shared" si="71"/>
        <v>-796.36696845475433</v>
      </c>
      <c r="P215" s="31">
        <f t="shared" si="58"/>
        <v>-419.88843750517765</v>
      </c>
      <c r="Q215" s="31">
        <f t="shared" si="59"/>
        <v>419.88843750517765</v>
      </c>
      <c r="R215" s="31">
        <f>Q215*'Given Data '!C$13</f>
        <v>106.65166312631513</v>
      </c>
      <c r="S215" s="31">
        <f>R215/(IF(J215=1,'Given Data '!I$6,IF(J215=2,'Given Data '!I$7,IF(J215=3,'Given Data '!I$8))))</f>
        <v>4.6922709829021896</v>
      </c>
      <c r="T215" s="31">
        <f t="shared" si="72"/>
        <v>1.5955062356585379</v>
      </c>
      <c r="U215" s="31">
        <f t="shared" si="73"/>
        <v>3247.0337505777252</v>
      </c>
      <c r="V215" s="31">
        <f t="shared" si="60"/>
        <v>5</v>
      </c>
      <c r="W215" s="31">
        <f t="shared" si="61"/>
        <v>3000</v>
      </c>
      <c r="X215" s="31">
        <f t="shared" si="62"/>
        <v>4.4319617657181606E-4</v>
      </c>
      <c r="Y215" s="31">
        <f>INDEX('Given Data '!F$15:S$37,MATCH(Sheet1!V215,'Given Data '!E$15:E$37,0),MATCH(Sheet1!W215,'Given Data '!F$38:S$38,0))</f>
        <v>707.63852250000014</v>
      </c>
      <c r="Z215" s="31">
        <f t="shared" si="63"/>
        <v>0.31362268756692907</v>
      </c>
      <c r="AA215" s="31">
        <f t="shared" si="74"/>
        <v>98.493491032610322</v>
      </c>
      <c r="AB215" s="31">
        <f t="shared" si="75"/>
        <v>3.4833445274383004</v>
      </c>
      <c r="AC215" s="31">
        <f t="shared" si="64"/>
        <v>-767.47604067494888</v>
      </c>
    </row>
    <row r="216" spans="3:29">
      <c r="C216" s="31">
        <f t="shared" si="65"/>
        <v>214</v>
      </c>
      <c r="D216" s="31">
        <v>4</v>
      </c>
      <c r="E216" s="31">
        <f t="shared" si="66"/>
        <v>1.7881570359508971</v>
      </c>
      <c r="F216" s="31">
        <f t="shared" si="57"/>
        <v>6.4373653294232298</v>
      </c>
      <c r="G216" s="31">
        <f t="shared" si="67"/>
        <v>1830.2681341475409</v>
      </c>
      <c r="H216" s="31">
        <f t="shared" si="68"/>
        <v>2.4587159244324837</v>
      </c>
      <c r="I216" s="31">
        <f t="shared" si="69"/>
        <v>-1.3411177769631726</v>
      </c>
      <c r="J216" s="31">
        <f t="shared" si="70"/>
        <v>1</v>
      </c>
      <c r="K216" s="31">
        <f>IF(J216=1,'Given Data '!C$46,IF(J216=2,'Given Data '!C$47,IF(J216=3,'Given Data '!C$48)))</f>
        <v>593.80837547172621</v>
      </c>
      <c r="L216" s="31">
        <f>'Given Data '!C$17*'Given Data '!C$23*8.91</f>
        <v>371.874888</v>
      </c>
      <c r="M216" s="31">
        <v>0</v>
      </c>
      <c r="N216" s="31">
        <f>0.5*'Given Data '!C$19*'Given Data '!C$9*'Given Data '!C$20*Sheet1!E216^2</f>
        <v>1.5032303508821867</v>
      </c>
      <c r="O216" s="31">
        <f t="shared" si="71"/>
        <v>-796.36696845475433</v>
      </c>
      <c r="P216" s="31">
        <f t="shared" si="58"/>
        <v>-422.98885010387215</v>
      </c>
      <c r="Q216" s="31">
        <f t="shared" si="59"/>
        <v>422.98885010387215</v>
      </c>
      <c r="R216" s="31">
        <f>Q216*'Given Data '!C$13</f>
        <v>107.43916792638353</v>
      </c>
      <c r="S216" s="31">
        <f>R216/(IF(J216=1,'Given Data '!I$6,IF(J216=2,'Given Data '!I$7,IF(J216=3,'Given Data '!I$8))))</f>
        <v>4.726918224341647</v>
      </c>
      <c r="T216" s="31">
        <f t="shared" si="72"/>
        <v>1.0400094216077753</v>
      </c>
      <c r="U216" s="31">
        <f t="shared" si="73"/>
        <v>2101.0218386091165</v>
      </c>
      <c r="V216" s="31">
        <f t="shared" si="60"/>
        <v>5</v>
      </c>
      <c r="W216" s="31">
        <f t="shared" si="61"/>
        <v>2000</v>
      </c>
      <c r="X216" s="31">
        <f t="shared" si="62"/>
        <v>2.8889150600215982E-4</v>
      </c>
      <c r="Y216" s="31">
        <f>INDEX('Given Data '!F$15:S$37,MATCH(Sheet1!V216,'Given Data '!E$15:E$37,0),MATCH(Sheet1!W216,'Given Data '!F$38:S$38,0))</f>
        <v>795.34446349999996</v>
      </c>
      <c r="Z216" s="31">
        <f t="shared" si="63"/>
        <v>0.22976825985099483</v>
      </c>
      <c r="AA216" s="31">
        <f t="shared" si="74"/>
        <v>98.723259292461321</v>
      </c>
      <c r="AB216" s="31">
        <f t="shared" si="75"/>
        <v>3.4833445274383004</v>
      </c>
      <c r="AC216" s="31">
        <f t="shared" si="64"/>
        <v>-774.18301344482802</v>
      </c>
    </row>
    <row r="217" spans="3:29">
      <c r="C217" s="31">
        <f t="shared" si="65"/>
        <v>215</v>
      </c>
      <c r="D217" s="31">
        <v>2.5</v>
      </c>
      <c r="E217" s="31">
        <f t="shared" si="66"/>
        <v>1.1175981474693106</v>
      </c>
      <c r="F217" s="31">
        <f t="shared" si="57"/>
        <v>4.0233533308895186</v>
      </c>
      <c r="G217" s="31">
        <f t="shared" si="67"/>
        <v>1831.721011739251</v>
      </c>
      <c r="H217" s="31">
        <f t="shared" si="68"/>
        <v>1.452877591710104</v>
      </c>
      <c r="I217" s="31">
        <f t="shared" si="69"/>
        <v>-0.67055888848158629</v>
      </c>
      <c r="J217" s="31">
        <f t="shared" si="70"/>
        <v>1</v>
      </c>
      <c r="K217" s="31">
        <f>IF(J217=1,'Given Data '!C$46,IF(J217=2,'Given Data '!C$47,IF(J217=3,'Given Data '!C$48)))</f>
        <v>593.80837547172621</v>
      </c>
      <c r="L217" s="31">
        <f>'Given Data '!C$17*'Given Data '!C$23*8.91</f>
        <v>371.874888</v>
      </c>
      <c r="M217" s="31">
        <v>0</v>
      </c>
      <c r="N217" s="31">
        <f>0.5*'Given Data '!C$19*'Given Data '!C$9*'Given Data '!C$20*Sheet1!E217^2</f>
        <v>0.58719935581335403</v>
      </c>
      <c r="O217" s="31">
        <f t="shared" si="71"/>
        <v>-398.18348422737716</v>
      </c>
      <c r="P217" s="31">
        <f t="shared" si="58"/>
        <v>-25.721396871563798</v>
      </c>
      <c r="Q217" s="31">
        <f t="shared" si="59"/>
        <v>25.721396871563798</v>
      </c>
      <c r="R217" s="31">
        <f>Q217*'Given Data '!C$13</f>
        <v>6.5332348053772042</v>
      </c>
      <c r="S217" s="31">
        <f>R217/(IF(J217=1,'Given Data '!I$6,IF(J217=2,'Given Data '!I$7,IF(J217=3,'Given Data '!I$8))))</f>
        <v>0.28743769391997531</v>
      </c>
      <c r="T217" s="31">
        <f t="shared" si="72"/>
        <v>3.7370041142177415E-2</v>
      </c>
      <c r="U217" s="31">
        <f t="shared" si="73"/>
        <v>1241.5129046326599</v>
      </c>
      <c r="V217" s="31">
        <f t="shared" si="60"/>
        <v>0</v>
      </c>
      <c r="W217" s="31">
        <f t="shared" si="61"/>
        <v>1000</v>
      </c>
      <c r="X217" s="31">
        <f t="shared" si="62"/>
        <v>1.0380566983938172E-5</v>
      </c>
      <c r="Y217" s="31">
        <f>INDEX('Given Data '!F$15:S$37,MATCH(Sheet1!V217,'Given Data '!E$15:E$37,0),MATCH(Sheet1!W217,'Given Data '!F$38:S$38,0))</f>
        <v>1518.6450649999999</v>
      </c>
      <c r="Z217" s="31">
        <f t="shared" si="63"/>
        <v>1.5764396822059639E-2</v>
      </c>
      <c r="AA217" s="31">
        <f t="shared" si="74"/>
        <v>98.739023689283385</v>
      </c>
      <c r="AB217" s="31">
        <f t="shared" si="75"/>
        <v>3.4833445274383004</v>
      </c>
      <c r="AC217" s="31">
        <f t="shared" si="64"/>
        <v>-47.114423100927645</v>
      </c>
    </row>
    <row r="218" spans="3:29">
      <c r="C218" s="31">
        <f t="shared" si="65"/>
        <v>216</v>
      </c>
      <c r="D218" s="31">
        <v>0</v>
      </c>
      <c r="E218" s="31">
        <f t="shared" si="66"/>
        <v>0</v>
      </c>
      <c r="F218" s="31">
        <f t="shared" si="57"/>
        <v>0</v>
      </c>
      <c r="G218" s="31">
        <f t="shared" si="67"/>
        <v>1832.2798108129857</v>
      </c>
      <c r="H218" s="31">
        <f t="shared" si="68"/>
        <v>0.55879907373465532</v>
      </c>
      <c r="I218" s="31">
        <v>0</v>
      </c>
      <c r="J218" s="31">
        <v>0</v>
      </c>
      <c r="K218" s="31">
        <v>521.73</v>
      </c>
      <c r="L218" s="31">
        <f>'Given Data '!C$17*'Given Data '!C$23*8.91</f>
        <v>371.874888</v>
      </c>
      <c r="M218" s="31">
        <v>0</v>
      </c>
      <c r="N218" s="31">
        <f>0.5*'Given Data '!C$19*'Given Data '!C$9*'Given Data '!C$20*Sheet1!E218^2</f>
        <v>0</v>
      </c>
      <c r="O218" s="31">
        <f t="shared" si="71"/>
        <v>0</v>
      </c>
      <c r="P218" s="31">
        <f t="shared" si="58"/>
        <v>371.874888</v>
      </c>
      <c r="Q218" s="31">
        <f t="shared" si="59"/>
        <v>371.874888</v>
      </c>
      <c r="R218" s="31">
        <f>Q218*'Given Data '!C$13</f>
        <v>94.456221552000002</v>
      </c>
      <c r="S218" s="31">
        <v>0</v>
      </c>
      <c r="T218" s="31">
        <f t="shared" si="72"/>
        <v>0.2078033429595787</v>
      </c>
      <c r="U218" s="31">
        <v>0</v>
      </c>
      <c r="V218" s="31">
        <f t="shared" si="60"/>
        <v>0</v>
      </c>
      <c r="W218" s="31">
        <f t="shared" si="61"/>
        <v>0</v>
      </c>
      <c r="X218" s="31">
        <f t="shared" si="62"/>
        <v>5.7723150822105194E-5</v>
      </c>
      <c r="Y218" s="31">
        <v>0</v>
      </c>
      <c r="Z218" s="31">
        <f t="shared" si="63"/>
        <v>0</v>
      </c>
      <c r="AA218" s="31">
        <f t="shared" si="74"/>
        <v>98.739023689283385</v>
      </c>
      <c r="AB218" s="31">
        <f t="shared" si="75"/>
        <v>3.4833445274383004</v>
      </c>
      <c r="AC218" s="31">
        <f t="shared" si="64"/>
        <v>681.37884943074027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Linux</dc:creator>
  <cp:keywords/>
  <dc:description/>
  <cp:lastModifiedBy>Maulik Bhanushankar Dave (2106684)</cp:lastModifiedBy>
  <cp:revision/>
  <dcterms:created xsi:type="dcterms:W3CDTF">2022-01-02T04:01:08Z</dcterms:created>
  <dcterms:modified xsi:type="dcterms:W3CDTF">2022-03-23T17:39:28Z</dcterms:modified>
  <cp:category/>
  <cp:contentStatus/>
</cp:coreProperties>
</file>