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60" windowWidth="22932" windowHeight="9504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Q39" i="1"/>
  <c r="H37"/>
  <c r="H38" s="1"/>
  <c r="Q38" s="1"/>
  <c r="G8"/>
  <c r="G15" s="1"/>
  <c r="G39" s="1"/>
  <c r="H8" s="1"/>
  <c r="H15" s="1"/>
  <c r="F39"/>
  <c r="F8"/>
  <c r="F38"/>
  <c r="G38"/>
  <c r="I38"/>
  <c r="J38"/>
  <c r="K38"/>
  <c r="L38"/>
  <c r="M38"/>
  <c r="N38"/>
  <c r="O38"/>
  <c r="P38"/>
  <c r="E38"/>
  <c r="E15"/>
  <c r="E39" s="1"/>
  <c r="F14" s="1"/>
  <c r="F15" s="1"/>
  <c r="Q36"/>
  <c r="Q35"/>
  <c r="F34"/>
  <c r="G34"/>
  <c r="H34"/>
  <c r="I34"/>
  <c r="J34"/>
  <c r="K34"/>
  <c r="L34"/>
  <c r="M34"/>
  <c r="N34"/>
  <c r="O34"/>
  <c r="P34"/>
  <c r="E34"/>
  <c r="Q34" s="1"/>
  <c r="Q33"/>
  <c r="L32"/>
  <c r="Q32" s="1"/>
  <c r="M31"/>
  <c r="Q31" s="1"/>
  <c r="Q30"/>
  <c r="Q29"/>
  <c r="Q28"/>
  <c r="Q27"/>
  <c r="I26"/>
  <c r="J26"/>
  <c r="K26"/>
  <c r="L26"/>
  <c r="M26"/>
  <c r="N26"/>
  <c r="Q26" s="1"/>
  <c r="O26"/>
  <c r="P26"/>
  <c r="H26"/>
  <c r="Q25"/>
  <c r="Q18"/>
  <c r="G18"/>
  <c r="E24"/>
  <c r="F24"/>
  <c r="G24"/>
  <c r="H24"/>
  <c r="I24"/>
  <c r="J24"/>
  <c r="K24"/>
  <c r="L24"/>
  <c r="M24"/>
  <c r="N24"/>
  <c r="O24"/>
  <c r="P24"/>
  <c r="F23"/>
  <c r="G23"/>
  <c r="H23"/>
  <c r="I23"/>
  <c r="J23"/>
  <c r="Q23" s="1"/>
  <c r="K23"/>
  <c r="L23"/>
  <c r="M23"/>
  <c r="N23"/>
  <c r="O23"/>
  <c r="P23"/>
  <c r="E23"/>
  <c r="Q22"/>
  <c r="L22"/>
  <c r="G22"/>
  <c r="Q21"/>
  <c r="I21"/>
  <c r="E21"/>
  <c r="Q17"/>
  <c r="E19"/>
  <c r="Q19" s="1"/>
  <c r="M10"/>
  <c r="M3"/>
  <c r="M12" s="1"/>
  <c r="G13"/>
  <c r="H13"/>
  <c r="I13"/>
  <c r="J13"/>
  <c r="K13"/>
  <c r="L13"/>
  <c r="M13"/>
  <c r="N13"/>
  <c r="O13"/>
  <c r="P13"/>
  <c r="F13"/>
  <c r="Q13" s="1"/>
  <c r="F3"/>
  <c r="F12" s="1"/>
  <c r="G3"/>
  <c r="G12" s="1"/>
  <c r="H3"/>
  <c r="H12" s="1"/>
  <c r="I3"/>
  <c r="I12" s="1"/>
  <c r="J3"/>
  <c r="J12" s="1"/>
  <c r="K3"/>
  <c r="K12" s="1"/>
  <c r="L3"/>
  <c r="L12" s="1"/>
  <c r="N3"/>
  <c r="N12" s="1"/>
  <c r="O3"/>
  <c r="O12" s="1"/>
  <c r="P3"/>
  <c r="P12" s="1"/>
  <c r="E3"/>
  <c r="E12" s="1"/>
  <c r="F10"/>
  <c r="G10"/>
  <c r="H10"/>
  <c r="I10"/>
  <c r="J10"/>
  <c r="K10"/>
  <c r="Q10" s="1"/>
  <c r="L10"/>
  <c r="N10"/>
  <c r="O10"/>
  <c r="P10"/>
  <c r="E10"/>
  <c r="H39" l="1"/>
  <c r="I8" s="1"/>
  <c r="I15" s="1"/>
  <c r="I39" s="1"/>
  <c r="J8" s="1"/>
  <c r="J15" s="1"/>
  <c r="J39" s="1"/>
  <c r="K8" s="1"/>
  <c r="K15" s="1"/>
  <c r="K39" s="1"/>
  <c r="L8" s="1"/>
  <c r="L15" s="1"/>
  <c r="L39" s="1"/>
  <c r="M8" s="1"/>
  <c r="M15" s="1"/>
  <c r="M39" s="1"/>
  <c r="N8" s="1"/>
  <c r="N15" s="1"/>
  <c r="N39" s="1"/>
  <c r="O8" s="1"/>
  <c r="O15" s="1"/>
  <c r="O39" s="1"/>
  <c r="P8" s="1"/>
  <c r="P15" s="1"/>
  <c r="P39" s="1"/>
  <c r="Q12"/>
  <c r="Q24"/>
  <c r="Q15" l="1"/>
</calcChain>
</file>

<file path=xl/sharedStrings.xml><?xml version="1.0" encoding="utf-8"?>
<sst xmlns="http://schemas.openxmlformats.org/spreadsheetml/2006/main" count="190" uniqueCount="48">
  <si>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</si>
  <si>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</si>
  <si>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</si>
  <si>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</si>
  <si>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</si>
  <si>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</si>
  <si>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</si>
  <si>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</si>
  <si>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</si>
  <si>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</si>
  <si>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</si>
  <si>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</si>
  <si>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Receipts</t>
  </si>
  <si>
    <t>Cash sales</t>
  </si>
  <si>
    <t>Predicted revenue</t>
  </si>
  <si>
    <t>Collection form debtors</t>
  </si>
  <si>
    <t>With in one month</t>
  </si>
  <si>
    <t>with in two month</t>
  </si>
  <si>
    <t>in one month without dis</t>
  </si>
  <si>
    <t>-</t>
  </si>
  <si>
    <t>Payments</t>
  </si>
  <si>
    <t>Motor car</t>
  </si>
  <si>
    <t>Annual fixed cost</t>
  </si>
  <si>
    <t>Printing and stationary cost</t>
  </si>
  <si>
    <t>Toiletries</t>
  </si>
  <si>
    <t>Total</t>
  </si>
  <si>
    <t>Purchase of land</t>
  </si>
  <si>
    <t>Branded beddings</t>
  </si>
  <si>
    <t>Salary to staff</t>
  </si>
  <si>
    <t xml:space="preserve">Wages </t>
  </si>
  <si>
    <t>Light and heat</t>
  </si>
  <si>
    <t>Annual business rates</t>
  </si>
  <si>
    <t>Marketing cost</t>
  </si>
  <si>
    <t>Corporate tax</t>
  </si>
  <si>
    <t>Purchase of furniture</t>
  </si>
  <si>
    <t>Petrol and diesel</t>
  </si>
  <si>
    <t>Fixtures and fittings</t>
  </si>
  <si>
    <t>Building cost</t>
  </si>
  <si>
    <t>Staff toilets cost</t>
  </si>
  <si>
    <t>Maintanance cost</t>
  </si>
  <si>
    <t>Cleaning cost</t>
  </si>
  <si>
    <t>Opening cash balance</t>
  </si>
  <si>
    <t>Complimentary rooms services</t>
  </si>
  <si>
    <t>Interent paid on overdrawn</t>
  </si>
  <si>
    <t>Interest recceived on credit</t>
  </si>
  <si>
    <t>Total receipts</t>
  </si>
  <si>
    <t>Total payments</t>
  </si>
  <si>
    <t>Cash balance at the end of month</t>
  </si>
</sst>
</file>

<file path=xl/styles.xml><?xml version="1.0" encoding="utf-8"?>
<styleSheet xmlns="http://schemas.openxmlformats.org/spreadsheetml/2006/main">
  <numFmts count="1">
    <numFmt numFmtId="167" formatCode="[$£-809]#,##0.00;\-[$£-809]#,##0.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7" fontId="0" fillId="0" borderId="0" xfId="0" applyNumberFormat="1"/>
    <xf numFmtId="0" fontId="0" fillId="0" borderId="1" xfId="0" applyBorder="1"/>
    <xf numFmtId="167" fontId="0" fillId="0" borderId="1" xfId="0" applyNumberFormat="1" applyBorder="1"/>
    <xf numFmtId="167" fontId="1" fillId="0" borderId="1" xfId="0" applyNumberFormat="1" applyFont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S39"/>
  <sheetViews>
    <sheetView tabSelected="1" topLeftCell="D1" workbookViewId="0">
      <selection activeCell="I28" sqref="I28"/>
    </sheetView>
  </sheetViews>
  <sheetFormatPr defaultRowHeight="14.4"/>
  <cols>
    <col min="4" max="4" width="28.77734375" bestFit="1" customWidth="1"/>
    <col min="5" max="16" width="12.77734375" style="1" bestFit="1" customWidth="1"/>
    <col min="17" max="17" width="14.33203125" style="1" bestFit="1" customWidth="1"/>
    <col min="18" max="19" width="8.88671875" style="1"/>
  </cols>
  <sheetData>
    <row r="1" spans="4:17">
      <c r="E1" s="1" t="s">
        <v>0</v>
      </c>
      <c r="F1" s="1" t="s">
        <v>1</v>
      </c>
      <c r="G1" s="1" t="s">
        <v>2</v>
      </c>
      <c r="H1" s="1" t="s">
        <v>3</v>
      </c>
      <c r="I1" s="1" t="s">
        <v>4</v>
      </c>
      <c r="J1" s="1" t="s">
        <v>5</v>
      </c>
      <c r="K1" s="1" t="s">
        <v>6</v>
      </c>
      <c r="L1" s="1" t="s">
        <v>7</v>
      </c>
      <c r="M1" s="1" t="s">
        <v>8</v>
      </c>
      <c r="N1" s="1" t="s">
        <v>9</v>
      </c>
      <c r="O1" s="1" t="s">
        <v>10</v>
      </c>
      <c r="P1" s="1" t="s">
        <v>11</v>
      </c>
    </row>
    <row r="2" spans="4:17">
      <c r="D2" t="s">
        <v>14</v>
      </c>
      <c r="E2" s="1">
        <v>382414</v>
      </c>
      <c r="F2" s="1">
        <v>298218</v>
      </c>
      <c r="G2" s="1">
        <v>291005</v>
      </c>
      <c r="H2" s="1">
        <v>285111</v>
      </c>
      <c r="I2" s="1">
        <v>325600</v>
      </c>
      <c r="J2" s="1">
        <v>380450</v>
      </c>
      <c r="K2" s="1">
        <v>400600</v>
      </c>
      <c r="L2" s="1">
        <v>480750</v>
      </c>
      <c r="M2" s="1">
        <v>520180</v>
      </c>
      <c r="N2" s="1">
        <v>400800</v>
      </c>
      <c r="O2" s="1">
        <v>375080</v>
      </c>
      <c r="P2" s="1">
        <v>340900</v>
      </c>
    </row>
    <row r="3" spans="4:17">
      <c r="D3" t="s">
        <v>18</v>
      </c>
      <c r="E3" s="1">
        <f>((E2*40%)*52%)</f>
        <v>79542.112000000008</v>
      </c>
      <c r="F3" s="1">
        <f t="shared" ref="F3:P3" si="0">((F2*40%)*52%)</f>
        <v>62029.344000000005</v>
      </c>
      <c r="G3" s="1">
        <f t="shared" si="0"/>
        <v>60529.04</v>
      </c>
      <c r="H3" s="1">
        <f t="shared" si="0"/>
        <v>59303.088000000003</v>
      </c>
      <c r="I3" s="1">
        <f t="shared" si="0"/>
        <v>67724.800000000003</v>
      </c>
      <c r="J3" s="1">
        <f t="shared" si="0"/>
        <v>79133.600000000006</v>
      </c>
      <c r="K3" s="1">
        <f t="shared" si="0"/>
        <v>83324.800000000003</v>
      </c>
      <c r="L3" s="1">
        <f t="shared" si="0"/>
        <v>99996</v>
      </c>
      <c r="M3" s="1">
        <f>((M2*60%)*52%)</f>
        <v>162296.16</v>
      </c>
      <c r="N3" s="1">
        <f t="shared" si="0"/>
        <v>83366.400000000009</v>
      </c>
      <c r="O3" s="1">
        <f t="shared" si="0"/>
        <v>78016.639999999999</v>
      </c>
      <c r="P3" s="1">
        <f t="shared" si="0"/>
        <v>70907.199999999997</v>
      </c>
    </row>
    <row r="7" spans="4:17">
      <c r="D7" s="2"/>
      <c r="E7" s="3" t="s">
        <v>0</v>
      </c>
      <c r="F7" s="3" t="s">
        <v>1</v>
      </c>
      <c r="G7" s="3" t="s">
        <v>2</v>
      </c>
      <c r="H7" s="3" t="s">
        <v>3</v>
      </c>
      <c r="I7" s="3" t="s">
        <v>4</v>
      </c>
      <c r="J7" s="3" t="s">
        <v>5</v>
      </c>
      <c r="K7" s="3" t="s">
        <v>6</v>
      </c>
      <c r="L7" s="3" t="s">
        <v>7</v>
      </c>
      <c r="M7" s="3" t="s">
        <v>8</v>
      </c>
      <c r="N7" s="3" t="s">
        <v>9</v>
      </c>
      <c r="O7" s="3" t="s">
        <v>10</v>
      </c>
      <c r="P7" s="3" t="s">
        <v>11</v>
      </c>
      <c r="Q7" s="4" t="s">
        <v>25</v>
      </c>
    </row>
    <row r="8" spans="4:17">
      <c r="D8" s="5" t="s">
        <v>41</v>
      </c>
      <c r="E8" s="3">
        <v>318000</v>
      </c>
      <c r="F8" s="3">
        <f>+E39</f>
        <v>462446.73973333329</v>
      </c>
      <c r="G8" s="3">
        <f>+F39</f>
        <v>653456.19709973328</v>
      </c>
      <c r="H8" s="3">
        <f t="shared" ref="H8:P8" si="1">+G39</f>
        <v>-44449.897566933418</v>
      </c>
      <c r="I8" s="3">
        <f t="shared" si="1"/>
        <v>115985.4818330666</v>
      </c>
      <c r="J8" s="3">
        <f t="shared" si="1"/>
        <v>286384.90983306663</v>
      </c>
      <c r="K8" s="3">
        <f t="shared" si="1"/>
        <v>513194.62983306672</v>
      </c>
      <c r="L8" s="3">
        <f t="shared" si="1"/>
        <v>790137.78983306664</v>
      </c>
      <c r="M8" s="3">
        <f t="shared" si="1"/>
        <v>1039086.7898330665</v>
      </c>
      <c r="N8" s="3">
        <f t="shared" si="1"/>
        <v>1205171.1418330665</v>
      </c>
      <c r="O8" s="3">
        <f t="shared" si="1"/>
        <v>1368843.0618330666</v>
      </c>
      <c r="P8" s="3">
        <f t="shared" si="1"/>
        <v>1470757.2698330665</v>
      </c>
      <c r="Q8" s="4"/>
    </row>
    <row r="9" spans="4:17">
      <c r="D9" s="5" t="s">
        <v>12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4"/>
    </row>
    <row r="10" spans="4:17">
      <c r="D10" s="2" t="s">
        <v>13</v>
      </c>
      <c r="E10" s="3">
        <f>60%*E2</f>
        <v>229448.4</v>
      </c>
      <c r="F10" s="3">
        <f t="shared" ref="F10:P10" si="2">60%*F2</f>
        <v>178930.8</v>
      </c>
      <c r="G10" s="3">
        <f t="shared" si="2"/>
        <v>174603</v>
      </c>
      <c r="H10" s="3">
        <f t="shared" si="2"/>
        <v>171066.6</v>
      </c>
      <c r="I10" s="3">
        <f t="shared" si="2"/>
        <v>195360</v>
      </c>
      <c r="J10" s="3">
        <f t="shared" si="2"/>
        <v>228270</v>
      </c>
      <c r="K10" s="3">
        <f t="shared" si="2"/>
        <v>240360</v>
      </c>
      <c r="L10" s="3">
        <f t="shared" si="2"/>
        <v>288450</v>
      </c>
      <c r="M10" s="3">
        <f>40%*M2</f>
        <v>208072</v>
      </c>
      <c r="N10" s="3">
        <f t="shared" si="2"/>
        <v>240480</v>
      </c>
      <c r="O10" s="3">
        <f t="shared" si="2"/>
        <v>225048</v>
      </c>
      <c r="P10" s="3">
        <f t="shared" si="2"/>
        <v>204540</v>
      </c>
      <c r="Q10" s="4">
        <f>SUM(E10:P10)</f>
        <v>2584628.7999999998</v>
      </c>
    </row>
    <row r="11" spans="4:17">
      <c r="D11" s="2" t="s">
        <v>15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4"/>
    </row>
    <row r="12" spans="4:17">
      <c r="D12" s="2" t="s">
        <v>16</v>
      </c>
      <c r="E12" s="3">
        <f>+E3-E3*5%</f>
        <v>75565.006400000013</v>
      </c>
      <c r="F12" s="3">
        <f t="shared" ref="F12:P12" si="3">+F3-F3*5%</f>
        <v>58927.876800000005</v>
      </c>
      <c r="G12" s="3">
        <f t="shared" si="3"/>
        <v>57502.588000000003</v>
      </c>
      <c r="H12" s="3">
        <f t="shared" si="3"/>
        <v>56337.933600000004</v>
      </c>
      <c r="I12" s="3">
        <f t="shared" si="3"/>
        <v>64338.560000000005</v>
      </c>
      <c r="J12" s="3">
        <f t="shared" si="3"/>
        <v>75176.920000000013</v>
      </c>
      <c r="K12" s="3">
        <f t="shared" si="3"/>
        <v>79158.559999999998</v>
      </c>
      <c r="L12" s="3">
        <f t="shared" si="3"/>
        <v>94996.2</v>
      </c>
      <c r="M12" s="3">
        <f t="shared" si="3"/>
        <v>154181.35200000001</v>
      </c>
      <c r="N12" s="3">
        <f t="shared" si="3"/>
        <v>79198.080000000002</v>
      </c>
      <c r="O12" s="3">
        <f t="shared" si="3"/>
        <v>74115.808000000005</v>
      </c>
      <c r="P12" s="3">
        <f t="shared" si="3"/>
        <v>67361.84</v>
      </c>
      <c r="Q12" s="4">
        <f>SUM(E12:P12)</f>
        <v>936860.72479999997</v>
      </c>
    </row>
    <row r="13" spans="4:17">
      <c r="D13" s="2" t="s">
        <v>17</v>
      </c>
      <c r="E13" s="3" t="s">
        <v>19</v>
      </c>
      <c r="F13" s="3">
        <f>+E2*40%*47%</f>
        <v>71893.831999999995</v>
      </c>
      <c r="G13" s="3">
        <f>+F2*40%*47%</f>
        <v>56064.984000000004</v>
      </c>
      <c r="H13" s="3">
        <f>+G2*40%*47%</f>
        <v>54708.939999999995</v>
      </c>
      <c r="I13" s="3">
        <f>+H2*40%*47%</f>
        <v>53600.868000000002</v>
      </c>
      <c r="J13" s="3">
        <f>+I2*40%*47%</f>
        <v>61212.799999999996</v>
      </c>
      <c r="K13" s="3">
        <f>+J2*40%*47%</f>
        <v>71524.599999999991</v>
      </c>
      <c r="L13" s="3">
        <f>+K2*40%*47%</f>
        <v>75312.800000000003</v>
      </c>
      <c r="M13" s="3">
        <f>+L2*40%*47%</f>
        <v>90381</v>
      </c>
      <c r="N13" s="3">
        <f>+M2*40%*47%</f>
        <v>97793.84</v>
      </c>
      <c r="O13" s="3">
        <f>+N2*40%*47%</f>
        <v>75350.399999999994</v>
      </c>
      <c r="P13" s="3">
        <f>+O2*40%*47%</f>
        <v>70515.039999999994</v>
      </c>
      <c r="Q13" s="4">
        <f>SUM(E13:P13)</f>
        <v>778359.10400000005</v>
      </c>
    </row>
    <row r="14" spans="4:17">
      <c r="D14" s="2" t="s">
        <v>44</v>
      </c>
      <c r="E14" s="3" t="s">
        <v>19</v>
      </c>
      <c r="F14" s="3">
        <f>E39*2.6%</f>
        <v>12023.615233066666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4"/>
    </row>
    <row r="15" spans="4:17">
      <c r="D15" s="5" t="s">
        <v>45</v>
      </c>
      <c r="E15" s="4">
        <f>SUM(E8:E14)</f>
        <v>623013.40639999998</v>
      </c>
      <c r="F15" s="4">
        <f t="shared" ref="F15:P15" si="4">SUM(F8:F14)</f>
        <v>784222.86376639991</v>
      </c>
      <c r="G15" s="4">
        <f t="shared" si="4"/>
        <v>941626.76909973333</v>
      </c>
      <c r="H15" s="4">
        <f t="shared" si="4"/>
        <v>237663.57603306661</v>
      </c>
      <c r="I15" s="4">
        <f t="shared" si="4"/>
        <v>429284.90983306663</v>
      </c>
      <c r="J15" s="4">
        <f t="shared" si="4"/>
        <v>651044.62983306672</v>
      </c>
      <c r="K15" s="4">
        <f t="shared" si="4"/>
        <v>904237.78983306664</v>
      </c>
      <c r="L15" s="4">
        <f t="shared" si="4"/>
        <v>1248896.7898330665</v>
      </c>
      <c r="M15" s="4">
        <f t="shared" si="4"/>
        <v>1491721.1418330665</v>
      </c>
      <c r="N15" s="4">
        <f t="shared" si="4"/>
        <v>1622643.0618330666</v>
      </c>
      <c r="O15" s="4">
        <f t="shared" si="4"/>
        <v>1743357.2698330665</v>
      </c>
      <c r="P15" s="4">
        <f t="shared" si="4"/>
        <v>1813174.1498330666</v>
      </c>
      <c r="Q15" s="4">
        <f>SUM(E15:P15)</f>
        <v>12490886.357963732</v>
      </c>
    </row>
    <row r="16" spans="4:17">
      <c r="D16" s="5" t="s">
        <v>20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4"/>
    </row>
    <row r="17" spans="4:17">
      <c r="D17" s="2" t="s">
        <v>21</v>
      </c>
      <c r="E17" s="3" t="s">
        <v>19</v>
      </c>
      <c r="F17" s="3" t="s">
        <v>19</v>
      </c>
      <c r="G17" s="3" t="s">
        <v>19</v>
      </c>
      <c r="H17" s="3">
        <v>30000</v>
      </c>
      <c r="I17" s="3" t="s">
        <v>19</v>
      </c>
      <c r="J17" s="3" t="s">
        <v>19</v>
      </c>
      <c r="K17" s="3" t="s">
        <v>19</v>
      </c>
      <c r="L17" s="3" t="s">
        <v>19</v>
      </c>
      <c r="M17" s="3" t="s">
        <v>19</v>
      </c>
      <c r="N17" s="3" t="s">
        <v>19</v>
      </c>
      <c r="O17" s="3" t="s">
        <v>19</v>
      </c>
      <c r="P17" s="3" t="s">
        <v>19</v>
      </c>
      <c r="Q17" s="4">
        <f>SUM(E17:P17)</f>
        <v>30000</v>
      </c>
    </row>
    <row r="18" spans="4:17">
      <c r="D18" s="2" t="s">
        <v>22</v>
      </c>
      <c r="E18" s="3" t="s">
        <v>19</v>
      </c>
      <c r="F18" s="3" t="s">
        <v>19</v>
      </c>
      <c r="G18" s="3">
        <f>75000/4</f>
        <v>18750</v>
      </c>
      <c r="H18" s="3" t="s">
        <v>19</v>
      </c>
      <c r="I18" s="3" t="s">
        <v>19</v>
      </c>
      <c r="J18" s="3">
        <v>18750</v>
      </c>
      <c r="K18" s="3" t="s">
        <v>19</v>
      </c>
      <c r="L18" s="3" t="s">
        <v>19</v>
      </c>
      <c r="M18" s="3">
        <v>18750</v>
      </c>
      <c r="N18" s="3" t="s">
        <v>19</v>
      </c>
      <c r="O18" s="3" t="s">
        <v>19</v>
      </c>
      <c r="P18" s="3">
        <v>18750</v>
      </c>
      <c r="Q18" s="4">
        <f>SUM(E18:P18)</f>
        <v>75000</v>
      </c>
    </row>
    <row r="19" spans="4:17">
      <c r="D19" s="2" t="s">
        <v>23</v>
      </c>
      <c r="E19" s="3">
        <f>4000+4000*45%</f>
        <v>5800</v>
      </c>
      <c r="F19" s="3">
        <v>4000</v>
      </c>
      <c r="G19" s="3">
        <v>4000</v>
      </c>
      <c r="H19" s="3">
        <v>4000</v>
      </c>
      <c r="I19" s="3">
        <v>5800</v>
      </c>
      <c r="J19" s="3">
        <v>4000</v>
      </c>
      <c r="K19" s="3">
        <v>4000</v>
      </c>
      <c r="L19" s="3">
        <v>5800</v>
      </c>
      <c r="M19" s="3">
        <v>4000</v>
      </c>
      <c r="N19" s="3">
        <v>4000</v>
      </c>
      <c r="O19" s="3">
        <v>5800</v>
      </c>
      <c r="P19" s="3">
        <v>4000</v>
      </c>
      <c r="Q19" s="4">
        <f>SUM(E19:P19)</f>
        <v>55200</v>
      </c>
    </row>
    <row r="20" spans="4:17">
      <c r="D20" s="2" t="s">
        <v>24</v>
      </c>
      <c r="E20" s="3" t="s">
        <v>19</v>
      </c>
      <c r="F20" s="3" t="s">
        <v>19</v>
      </c>
      <c r="G20" s="3" t="s">
        <v>19</v>
      </c>
      <c r="H20" s="3" t="s">
        <v>19</v>
      </c>
      <c r="I20" s="3" t="s">
        <v>19</v>
      </c>
      <c r="J20" s="3" t="s">
        <v>19</v>
      </c>
      <c r="K20" s="3" t="s">
        <v>19</v>
      </c>
      <c r="L20" s="3" t="s">
        <v>19</v>
      </c>
      <c r="M20" s="3" t="s">
        <v>19</v>
      </c>
      <c r="N20" s="3" t="s">
        <v>19</v>
      </c>
      <c r="O20" s="3" t="s">
        <v>19</v>
      </c>
      <c r="P20" s="3" t="s">
        <v>19</v>
      </c>
      <c r="Q20" s="4">
        <v>98000</v>
      </c>
    </row>
    <row r="21" spans="4:17">
      <c r="D21" s="2" t="s">
        <v>26</v>
      </c>
      <c r="E21" s="3">
        <f>80000*35%</f>
        <v>28000</v>
      </c>
      <c r="F21" s="3" t="s">
        <v>19</v>
      </c>
      <c r="G21" s="3" t="s">
        <v>19</v>
      </c>
      <c r="H21" s="3" t="s">
        <v>19</v>
      </c>
      <c r="I21" s="3">
        <f>80000*65%</f>
        <v>52000</v>
      </c>
      <c r="J21" s="3" t="s">
        <v>19</v>
      </c>
      <c r="K21" s="3" t="s">
        <v>19</v>
      </c>
      <c r="L21" s="3" t="s">
        <v>19</v>
      </c>
      <c r="M21" s="3" t="s">
        <v>19</v>
      </c>
      <c r="N21" s="3" t="s">
        <v>19</v>
      </c>
      <c r="O21" s="3" t="s">
        <v>19</v>
      </c>
      <c r="P21" s="3" t="s">
        <v>19</v>
      </c>
      <c r="Q21" s="4">
        <f>SUM(E21:P21)</f>
        <v>80000</v>
      </c>
    </row>
    <row r="22" spans="4:17">
      <c r="D22" s="2" t="s">
        <v>27</v>
      </c>
      <c r="E22" s="3" t="s">
        <v>19</v>
      </c>
      <c r="F22" s="3" t="s">
        <v>19</v>
      </c>
      <c r="G22" s="3">
        <f>80*32</f>
        <v>2560</v>
      </c>
      <c r="H22" s="3" t="s">
        <v>19</v>
      </c>
      <c r="I22" s="3" t="s">
        <v>19</v>
      </c>
      <c r="J22" s="3" t="s">
        <v>19</v>
      </c>
      <c r="K22" s="3" t="s">
        <v>19</v>
      </c>
      <c r="L22" s="3">
        <f>32*80+130*55</f>
        <v>9710</v>
      </c>
      <c r="M22" s="3" t="s">
        <v>19</v>
      </c>
      <c r="N22" s="3" t="s">
        <v>19</v>
      </c>
      <c r="O22" s="3" t="s">
        <v>19</v>
      </c>
      <c r="P22" s="3" t="s">
        <v>19</v>
      </c>
      <c r="Q22" s="4">
        <f>SUM(E22:P22)</f>
        <v>12270</v>
      </c>
    </row>
    <row r="23" spans="4:17">
      <c r="D23" s="2" t="s">
        <v>28</v>
      </c>
      <c r="E23" s="3">
        <f>320000/12</f>
        <v>26666.666666666668</v>
      </c>
      <c r="F23" s="3">
        <f t="shared" ref="F23:P23" si="5">320000/12</f>
        <v>26666.666666666668</v>
      </c>
      <c r="G23" s="3">
        <f t="shared" si="5"/>
        <v>26666.666666666668</v>
      </c>
      <c r="H23" s="3">
        <f t="shared" si="5"/>
        <v>26666.666666666668</v>
      </c>
      <c r="I23" s="3">
        <f t="shared" si="5"/>
        <v>26666.666666666668</v>
      </c>
      <c r="J23" s="3">
        <f t="shared" si="5"/>
        <v>26666.666666666668</v>
      </c>
      <c r="K23" s="3">
        <f t="shared" si="5"/>
        <v>26666.666666666668</v>
      </c>
      <c r="L23" s="3">
        <f t="shared" si="5"/>
        <v>26666.666666666668</v>
      </c>
      <c r="M23" s="3">
        <f t="shared" si="5"/>
        <v>26666.666666666668</v>
      </c>
      <c r="N23" s="3">
        <f t="shared" si="5"/>
        <v>26666.666666666668</v>
      </c>
      <c r="O23" s="3">
        <f t="shared" si="5"/>
        <v>26666.666666666668</v>
      </c>
      <c r="P23" s="3">
        <f t="shared" si="5"/>
        <v>26666.666666666668</v>
      </c>
      <c r="Q23" s="4">
        <f>SUM(E23:P23)</f>
        <v>320000</v>
      </c>
    </row>
    <row r="24" spans="4:17">
      <c r="D24" s="2" t="s">
        <v>29</v>
      </c>
      <c r="E24" s="3">
        <f>480000/12</f>
        <v>40000</v>
      </c>
      <c r="F24" s="3">
        <f t="shared" ref="F24:P24" si="6">480000/12</f>
        <v>40000</v>
      </c>
      <c r="G24" s="3">
        <f t="shared" si="6"/>
        <v>40000</v>
      </c>
      <c r="H24" s="3">
        <f t="shared" si="6"/>
        <v>40000</v>
      </c>
      <c r="I24" s="3">
        <f t="shared" si="6"/>
        <v>40000</v>
      </c>
      <c r="J24" s="3">
        <f t="shared" si="6"/>
        <v>40000</v>
      </c>
      <c r="K24" s="3">
        <f t="shared" si="6"/>
        <v>40000</v>
      </c>
      <c r="L24" s="3">
        <f t="shared" si="6"/>
        <v>40000</v>
      </c>
      <c r="M24" s="3">
        <f t="shared" si="6"/>
        <v>40000</v>
      </c>
      <c r="N24" s="3">
        <f t="shared" si="6"/>
        <v>40000</v>
      </c>
      <c r="O24" s="3">
        <f t="shared" si="6"/>
        <v>40000</v>
      </c>
      <c r="P24" s="3">
        <f t="shared" si="6"/>
        <v>40000</v>
      </c>
      <c r="Q24" s="4">
        <f>SUM(E24:P24)</f>
        <v>480000</v>
      </c>
    </row>
    <row r="25" spans="4:17">
      <c r="D25" s="2" t="s">
        <v>30</v>
      </c>
      <c r="E25" s="3" t="s">
        <v>19</v>
      </c>
      <c r="F25" s="3" t="s">
        <v>19</v>
      </c>
      <c r="G25" s="3">
        <v>30000</v>
      </c>
      <c r="H25" s="3" t="s">
        <v>19</v>
      </c>
      <c r="I25" s="3" t="s">
        <v>19</v>
      </c>
      <c r="J25" s="3">
        <v>30000</v>
      </c>
      <c r="K25" s="3" t="s">
        <v>19</v>
      </c>
      <c r="L25" s="3" t="s">
        <v>19</v>
      </c>
      <c r="M25" s="3">
        <v>30000</v>
      </c>
      <c r="N25" s="3"/>
      <c r="O25" s="3"/>
      <c r="P25" s="3">
        <v>30000</v>
      </c>
      <c r="Q25" s="4">
        <f>SUM(E25:P25)</f>
        <v>120000</v>
      </c>
    </row>
    <row r="26" spans="4:17">
      <c r="D26" s="2" t="s">
        <v>31</v>
      </c>
      <c r="E26" s="3" t="s">
        <v>19</v>
      </c>
      <c r="F26" s="3" t="s">
        <v>19</v>
      </c>
      <c r="G26" s="3" t="s">
        <v>19</v>
      </c>
      <c r="H26" s="3">
        <f>75000/9</f>
        <v>8333.3333333333339</v>
      </c>
      <c r="I26" s="3">
        <f t="shared" ref="I26:P26" si="7">75000/9</f>
        <v>8333.3333333333339</v>
      </c>
      <c r="J26" s="3">
        <f t="shared" si="7"/>
        <v>8333.3333333333339</v>
      </c>
      <c r="K26" s="3">
        <f t="shared" si="7"/>
        <v>8333.3333333333339</v>
      </c>
      <c r="L26" s="3">
        <f t="shared" si="7"/>
        <v>8333.3333333333339</v>
      </c>
      <c r="M26" s="3">
        <f t="shared" si="7"/>
        <v>8333.3333333333339</v>
      </c>
      <c r="N26" s="3">
        <f t="shared" si="7"/>
        <v>8333.3333333333339</v>
      </c>
      <c r="O26" s="3">
        <f t="shared" si="7"/>
        <v>8333.3333333333339</v>
      </c>
      <c r="P26" s="3">
        <f t="shared" si="7"/>
        <v>8333.3333333333339</v>
      </c>
      <c r="Q26" s="4">
        <f>SUM(E26:P26)</f>
        <v>75000</v>
      </c>
    </row>
    <row r="27" spans="4:17">
      <c r="D27" s="2" t="s">
        <v>32</v>
      </c>
      <c r="E27" s="3" t="s">
        <v>19</v>
      </c>
      <c r="F27" s="3" t="s">
        <v>19</v>
      </c>
      <c r="G27" s="3">
        <v>25000</v>
      </c>
      <c r="H27" s="3" t="s">
        <v>19</v>
      </c>
      <c r="I27" s="3" t="s">
        <v>19</v>
      </c>
      <c r="J27" s="3" t="s">
        <v>19</v>
      </c>
      <c r="K27" s="3">
        <v>25000</v>
      </c>
      <c r="L27" s="3" t="s">
        <v>19</v>
      </c>
      <c r="M27" s="3" t="s">
        <v>19</v>
      </c>
      <c r="N27" s="3" t="s">
        <v>19</v>
      </c>
      <c r="O27" s="3">
        <v>25000</v>
      </c>
      <c r="P27" s="3" t="s">
        <v>19</v>
      </c>
      <c r="Q27" s="4">
        <f>SUM(E27:P27)</f>
        <v>75000</v>
      </c>
    </row>
    <row r="28" spans="4:17">
      <c r="D28" s="2" t="s">
        <v>33</v>
      </c>
      <c r="E28" s="3" t="s">
        <v>19</v>
      </c>
      <c r="F28" s="3" t="s">
        <v>19</v>
      </c>
      <c r="G28" s="3">
        <v>779000</v>
      </c>
      <c r="H28" s="3" t="s">
        <v>19</v>
      </c>
      <c r="I28" s="3" t="s">
        <v>19</v>
      </c>
      <c r="J28" s="3" t="s">
        <v>19</v>
      </c>
      <c r="K28" s="3" t="s">
        <v>19</v>
      </c>
      <c r="L28" s="3" t="s">
        <v>19</v>
      </c>
      <c r="M28" s="3" t="s">
        <v>19</v>
      </c>
      <c r="N28" s="3" t="s">
        <v>19</v>
      </c>
      <c r="O28" s="3" t="s">
        <v>19</v>
      </c>
      <c r="P28" s="3" t="s">
        <v>19</v>
      </c>
      <c r="Q28" s="4">
        <f>SUM(E28:P28)</f>
        <v>779000</v>
      </c>
    </row>
    <row r="29" spans="4:17">
      <c r="D29" s="2" t="s">
        <v>34</v>
      </c>
      <c r="E29" s="3">
        <v>50000</v>
      </c>
      <c r="F29" s="3">
        <v>50000</v>
      </c>
      <c r="G29" s="3">
        <v>50000</v>
      </c>
      <c r="H29" s="3" t="s">
        <v>19</v>
      </c>
      <c r="I29" s="3" t="s">
        <v>19</v>
      </c>
      <c r="J29" s="3" t="s">
        <v>19</v>
      </c>
      <c r="K29" s="3" t="s">
        <v>19</v>
      </c>
      <c r="L29" s="3" t="s">
        <v>19</v>
      </c>
      <c r="M29" s="3" t="s">
        <v>19</v>
      </c>
      <c r="N29" s="3" t="s">
        <v>19</v>
      </c>
      <c r="O29" s="3" t="s">
        <v>19</v>
      </c>
      <c r="P29" s="3" t="s">
        <v>19</v>
      </c>
      <c r="Q29" s="4">
        <f>SUM(E29:P29)</f>
        <v>150000</v>
      </c>
    </row>
    <row r="30" spans="4:17">
      <c r="D30" s="2" t="s">
        <v>35</v>
      </c>
      <c r="E30" s="3">
        <v>1100</v>
      </c>
      <c r="F30" s="3">
        <v>1100</v>
      </c>
      <c r="G30" s="3">
        <v>1100</v>
      </c>
      <c r="H30" s="3">
        <v>1100</v>
      </c>
      <c r="I30" s="3">
        <v>1100</v>
      </c>
      <c r="J30" s="3">
        <v>1100</v>
      </c>
      <c r="K30" s="3">
        <v>1100</v>
      </c>
      <c r="L30" s="3">
        <v>1100</v>
      </c>
      <c r="M30" s="3">
        <v>1100</v>
      </c>
      <c r="N30" s="3">
        <v>1100</v>
      </c>
      <c r="O30" s="3">
        <v>1100</v>
      </c>
      <c r="P30" s="3">
        <v>1100</v>
      </c>
      <c r="Q30" s="4">
        <f>SUM(E30:P30)</f>
        <v>13200</v>
      </c>
    </row>
    <row r="31" spans="4:17">
      <c r="D31" s="2" t="s">
        <v>36</v>
      </c>
      <c r="E31" s="3" t="s">
        <v>19</v>
      </c>
      <c r="F31" s="3" t="s">
        <v>19</v>
      </c>
      <c r="G31" s="3" t="s">
        <v>19</v>
      </c>
      <c r="H31" s="3" t="s">
        <v>19</v>
      </c>
      <c r="I31" s="3" t="s">
        <v>19</v>
      </c>
      <c r="J31" s="3" t="s">
        <v>19</v>
      </c>
      <c r="K31" s="3" t="s">
        <v>19</v>
      </c>
      <c r="L31" s="3" t="s">
        <v>19</v>
      </c>
      <c r="M31" s="3">
        <f>150000/4</f>
        <v>37500</v>
      </c>
      <c r="N31" s="3">
        <v>37500</v>
      </c>
      <c r="O31" s="3">
        <v>37500</v>
      </c>
      <c r="P31" s="3">
        <v>37500</v>
      </c>
      <c r="Q31" s="4">
        <f>SUM(E31:P31)</f>
        <v>150000</v>
      </c>
    </row>
    <row r="32" spans="4:17">
      <c r="D32" s="2" t="s">
        <v>37</v>
      </c>
      <c r="E32" s="3" t="s">
        <v>19</v>
      </c>
      <c r="F32" s="3" t="s">
        <v>19</v>
      </c>
      <c r="G32" s="3" t="s">
        <v>19</v>
      </c>
      <c r="H32" s="3" t="s">
        <v>19</v>
      </c>
      <c r="I32" s="3" t="s">
        <v>19</v>
      </c>
      <c r="J32" s="3" t="s">
        <v>19</v>
      </c>
      <c r="K32" s="3" t="s">
        <v>19</v>
      </c>
      <c r="L32" s="3">
        <f>546000/5</f>
        <v>109200</v>
      </c>
      <c r="M32" s="3">
        <v>109200</v>
      </c>
      <c r="N32" s="3">
        <v>109200</v>
      </c>
      <c r="O32" s="3">
        <v>109200</v>
      </c>
      <c r="P32" s="3">
        <v>109200</v>
      </c>
      <c r="Q32" s="4">
        <f>SUM(E32:P32)</f>
        <v>546000</v>
      </c>
    </row>
    <row r="33" spans="4:17">
      <c r="D33" s="2" t="s">
        <v>38</v>
      </c>
      <c r="E33" s="3" t="s">
        <v>19</v>
      </c>
      <c r="F33" s="3" t="s">
        <v>19</v>
      </c>
      <c r="G33" s="3" t="s">
        <v>19</v>
      </c>
      <c r="H33" s="3" t="s">
        <v>19</v>
      </c>
      <c r="I33" s="3" t="s">
        <v>19</v>
      </c>
      <c r="J33" s="3" t="s">
        <v>19</v>
      </c>
      <c r="K33" s="3" t="s">
        <v>19</v>
      </c>
      <c r="L33" s="3" t="s">
        <v>19</v>
      </c>
      <c r="M33" s="3" t="s">
        <v>19</v>
      </c>
      <c r="N33" s="3">
        <v>18000</v>
      </c>
      <c r="O33" s="3" t="s">
        <v>19</v>
      </c>
      <c r="P33" s="3" t="s">
        <v>19</v>
      </c>
      <c r="Q33" s="4">
        <f>SUM(E33:P33)</f>
        <v>18000</v>
      </c>
    </row>
    <row r="34" spans="4:17">
      <c r="D34" s="2" t="s">
        <v>39</v>
      </c>
      <c r="E34" s="3">
        <f>72000/12</f>
        <v>6000</v>
      </c>
      <c r="F34" s="3">
        <f t="shared" ref="F34:P34" si="8">72000/12</f>
        <v>6000</v>
      </c>
      <c r="G34" s="3">
        <f t="shared" si="8"/>
        <v>6000</v>
      </c>
      <c r="H34" s="3">
        <f t="shared" si="8"/>
        <v>6000</v>
      </c>
      <c r="I34" s="3">
        <f t="shared" si="8"/>
        <v>6000</v>
      </c>
      <c r="J34" s="3">
        <f t="shared" si="8"/>
        <v>6000</v>
      </c>
      <c r="K34" s="3">
        <f t="shared" si="8"/>
        <v>6000</v>
      </c>
      <c r="L34" s="3">
        <f t="shared" si="8"/>
        <v>6000</v>
      </c>
      <c r="M34" s="3">
        <f t="shared" si="8"/>
        <v>6000</v>
      </c>
      <c r="N34" s="3">
        <f t="shared" si="8"/>
        <v>6000</v>
      </c>
      <c r="O34" s="3">
        <f t="shared" si="8"/>
        <v>6000</v>
      </c>
      <c r="P34" s="3">
        <f t="shared" si="8"/>
        <v>6000</v>
      </c>
      <c r="Q34" s="4">
        <f>SUM(E34:P34)</f>
        <v>72000</v>
      </c>
    </row>
    <row r="35" spans="4:17">
      <c r="D35" s="2" t="s">
        <v>40</v>
      </c>
      <c r="E35" s="3" t="s">
        <v>19</v>
      </c>
      <c r="F35" s="3" t="s">
        <v>19</v>
      </c>
      <c r="G35" s="3" t="s">
        <v>19</v>
      </c>
      <c r="H35" s="3" t="s">
        <v>19</v>
      </c>
      <c r="I35" s="3" t="s">
        <v>19</v>
      </c>
      <c r="J35" s="3" t="s">
        <v>19</v>
      </c>
      <c r="K35" s="3" t="s">
        <v>19</v>
      </c>
      <c r="L35" s="3" t="s">
        <v>19</v>
      </c>
      <c r="M35" s="3" t="s">
        <v>19</v>
      </c>
      <c r="N35" s="3" t="s">
        <v>19</v>
      </c>
      <c r="O35" s="3">
        <v>10000</v>
      </c>
      <c r="P35" s="3" t="s">
        <v>19</v>
      </c>
      <c r="Q35" s="4">
        <f>SUM(E35:P35)</f>
        <v>10000</v>
      </c>
    </row>
    <row r="36" spans="4:17">
      <c r="D36" s="2" t="s">
        <v>42</v>
      </c>
      <c r="E36" s="3">
        <v>3000</v>
      </c>
      <c r="F36" s="3">
        <v>3000</v>
      </c>
      <c r="G36" s="3">
        <v>3000</v>
      </c>
      <c r="H36" s="3">
        <v>3000</v>
      </c>
      <c r="I36" s="3">
        <v>3000</v>
      </c>
      <c r="J36" s="3">
        <v>3000</v>
      </c>
      <c r="K36" s="3">
        <v>3000</v>
      </c>
      <c r="L36" s="3">
        <v>3000</v>
      </c>
      <c r="M36" s="3">
        <v>5000</v>
      </c>
      <c r="N36" s="3">
        <v>3000</v>
      </c>
      <c r="O36" s="3">
        <v>3000</v>
      </c>
      <c r="P36" s="3">
        <v>3000</v>
      </c>
      <c r="Q36" s="4">
        <f>SUM(E36:P36)</f>
        <v>38000</v>
      </c>
    </row>
    <row r="37" spans="4:17">
      <c r="D37" s="2" t="s">
        <v>43</v>
      </c>
      <c r="E37" s="3" t="s">
        <v>19</v>
      </c>
      <c r="F37" s="3" t="s">
        <v>19</v>
      </c>
      <c r="G37" s="3" t="s">
        <v>19</v>
      </c>
      <c r="H37" s="3">
        <f>44449.9*5.8%</f>
        <v>2578.0942</v>
      </c>
      <c r="I37" s="3"/>
      <c r="J37" s="3"/>
      <c r="K37" s="3"/>
      <c r="L37" s="3"/>
      <c r="M37" s="3"/>
      <c r="N37" s="3"/>
      <c r="O37" s="3"/>
      <c r="P37" s="3"/>
      <c r="Q37" s="3"/>
    </row>
    <row r="38" spans="4:17">
      <c r="D38" s="5" t="s">
        <v>46</v>
      </c>
      <c r="E38" s="4">
        <f>SUM(E17:E37)</f>
        <v>160566.66666666669</v>
      </c>
      <c r="F38" s="4">
        <f t="shared" ref="F38:P38" si="9">SUM(F17:F37)</f>
        <v>130766.66666666667</v>
      </c>
      <c r="G38" s="4">
        <f t="shared" si="9"/>
        <v>986076.66666666674</v>
      </c>
      <c r="H38" s="4">
        <f t="shared" si="9"/>
        <v>121678.09420000001</v>
      </c>
      <c r="I38" s="4">
        <f t="shared" si="9"/>
        <v>142900</v>
      </c>
      <c r="J38" s="4">
        <f t="shared" si="9"/>
        <v>137850</v>
      </c>
      <c r="K38" s="4">
        <f t="shared" si="9"/>
        <v>114100</v>
      </c>
      <c r="L38" s="4">
        <f t="shared" si="9"/>
        <v>209810</v>
      </c>
      <c r="M38" s="4">
        <f t="shared" si="9"/>
        <v>286550</v>
      </c>
      <c r="N38" s="4">
        <f t="shared" si="9"/>
        <v>253800</v>
      </c>
      <c r="O38" s="4">
        <f t="shared" si="9"/>
        <v>272600</v>
      </c>
      <c r="P38" s="4">
        <f t="shared" si="9"/>
        <v>284550</v>
      </c>
      <c r="Q38" s="4">
        <f>SUM(E38:P38)</f>
        <v>3101248.0942000002</v>
      </c>
    </row>
    <row r="39" spans="4:17">
      <c r="D39" s="2" t="s">
        <v>47</v>
      </c>
      <c r="E39" s="3">
        <f>+E15-E38</f>
        <v>462446.73973333329</v>
      </c>
      <c r="F39" s="3">
        <f>+F15-F38</f>
        <v>653456.19709973328</v>
      </c>
      <c r="G39" s="3">
        <f t="shared" ref="G39:I39" si="10">+G15-G38</f>
        <v>-44449.897566933418</v>
      </c>
      <c r="H39" s="3">
        <f t="shared" si="10"/>
        <v>115985.4818330666</v>
      </c>
      <c r="I39" s="3">
        <f t="shared" si="10"/>
        <v>286384.90983306663</v>
      </c>
      <c r="J39" s="3">
        <f t="shared" ref="J39" si="11">+J15-J38</f>
        <v>513194.62983306672</v>
      </c>
      <c r="K39" s="3">
        <f t="shared" ref="K39:L39" si="12">+K15-K38</f>
        <v>790137.78983306664</v>
      </c>
      <c r="L39" s="3">
        <f t="shared" si="12"/>
        <v>1039086.7898330665</v>
      </c>
      <c r="M39" s="3">
        <f t="shared" ref="M39" si="13">+M15-M38</f>
        <v>1205171.1418330665</v>
      </c>
      <c r="N39" s="3">
        <f t="shared" ref="N39:O39" si="14">+N15-N38</f>
        <v>1368843.0618330666</v>
      </c>
      <c r="O39" s="3">
        <f t="shared" si="14"/>
        <v>1470757.2698330665</v>
      </c>
      <c r="P39" s="3">
        <f t="shared" ref="P39" si="15">+P15-P38</f>
        <v>1528624.1498330666</v>
      </c>
      <c r="Q39" s="4">
        <f>SUM(E39:P39)</f>
        <v>9389638.2637637332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Hemant</dc:creator>
  <cp:lastModifiedBy>Hemant</cp:lastModifiedBy>
  <dcterms:created xsi:type="dcterms:W3CDTF">2019-12-18T16:56:01Z</dcterms:created>
  <dcterms:modified xsi:type="dcterms:W3CDTF">2019-12-18T19:43:23Z</dcterms:modified>
</cp:coreProperties>
</file>