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/>
  <mc:AlternateContent xmlns:mc="http://schemas.openxmlformats.org/markup-compatibility/2006">
    <mc:Choice Requires="x15">
      <x15ac:absPath xmlns:x15ac="http://schemas.microsoft.com/office/spreadsheetml/2010/11/ac" url="G:\UWTSD\3rd Year\Mark Sandford 1\"/>
    </mc:Choice>
  </mc:AlternateContent>
  <bookViews>
    <workbookView xWindow="0" yWindow="0" windowWidth="28800" windowHeight="123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" i="1" l="1"/>
  <c r="V6" i="1"/>
  <c r="V4" i="1"/>
  <c r="V8" i="1" s="1"/>
  <c r="V5" i="1"/>
  <c r="L124" i="1" l="1"/>
  <c r="I124" i="1"/>
  <c r="J124" i="1" s="1"/>
  <c r="L123" i="1"/>
  <c r="J123" i="1"/>
  <c r="I123" i="1"/>
  <c r="L122" i="1"/>
  <c r="I122" i="1"/>
  <c r="J122" i="1" s="1"/>
  <c r="L121" i="1"/>
  <c r="J121" i="1"/>
  <c r="I121" i="1"/>
  <c r="L120" i="1"/>
  <c r="I120" i="1"/>
  <c r="J120" i="1" s="1"/>
  <c r="L119" i="1"/>
  <c r="J119" i="1"/>
  <c r="I119" i="1"/>
  <c r="K118" i="1"/>
  <c r="L118" i="1" s="1"/>
  <c r="J118" i="1"/>
  <c r="I118" i="1"/>
  <c r="L117" i="1"/>
  <c r="M117" i="1" s="1"/>
  <c r="K117" i="1"/>
  <c r="I117" i="1"/>
  <c r="J117" i="1" s="1"/>
  <c r="D117" i="1"/>
  <c r="L116" i="1"/>
  <c r="J116" i="1"/>
  <c r="I116" i="1"/>
  <c r="L115" i="1"/>
  <c r="I115" i="1"/>
  <c r="J115" i="1" s="1"/>
  <c r="D115" i="1"/>
  <c r="L114" i="1"/>
  <c r="J114" i="1"/>
  <c r="I114" i="1"/>
  <c r="M113" i="1"/>
  <c r="L113" i="1"/>
  <c r="I113" i="1"/>
  <c r="J113" i="1" s="1"/>
  <c r="D113" i="1"/>
  <c r="L112" i="1"/>
  <c r="J112" i="1"/>
  <c r="I112" i="1"/>
  <c r="L111" i="1"/>
  <c r="I111" i="1"/>
  <c r="J111" i="1" s="1"/>
  <c r="D111" i="1"/>
  <c r="L110" i="1"/>
  <c r="J110" i="1"/>
  <c r="I110" i="1"/>
  <c r="M109" i="1"/>
  <c r="L109" i="1"/>
  <c r="I109" i="1"/>
  <c r="J109" i="1" s="1"/>
  <c r="D109" i="1"/>
  <c r="L108" i="1"/>
  <c r="J108" i="1"/>
  <c r="I108" i="1"/>
  <c r="L107" i="1"/>
  <c r="I107" i="1"/>
  <c r="J107" i="1" s="1"/>
  <c r="D107" i="1"/>
  <c r="L106" i="1"/>
  <c r="J106" i="1"/>
  <c r="I106" i="1"/>
  <c r="M105" i="1"/>
  <c r="L105" i="1"/>
  <c r="I105" i="1"/>
  <c r="J105" i="1" s="1"/>
  <c r="D105" i="1"/>
  <c r="L104" i="1"/>
  <c r="J104" i="1"/>
  <c r="I104" i="1"/>
  <c r="L103" i="1"/>
  <c r="I103" i="1"/>
  <c r="J103" i="1" s="1"/>
  <c r="D103" i="1"/>
  <c r="L102" i="1"/>
  <c r="M102" i="1" s="1"/>
  <c r="J102" i="1"/>
  <c r="D102" i="1" s="1"/>
  <c r="I102" i="1"/>
  <c r="F102" i="1"/>
  <c r="G102" i="1" s="1"/>
  <c r="M101" i="1"/>
  <c r="L101" i="1"/>
  <c r="J101" i="1"/>
  <c r="I101" i="1"/>
  <c r="D101" i="1"/>
  <c r="L100" i="1"/>
  <c r="J100" i="1"/>
  <c r="I100" i="1"/>
  <c r="L99" i="1"/>
  <c r="J99" i="1"/>
  <c r="I99" i="1"/>
  <c r="L98" i="1"/>
  <c r="I98" i="1"/>
  <c r="J98" i="1" s="1"/>
  <c r="M97" i="1"/>
  <c r="L97" i="1"/>
  <c r="J97" i="1"/>
  <c r="D97" i="1" s="1"/>
  <c r="I97" i="1"/>
  <c r="L96" i="1"/>
  <c r="I96" i="1"/>
  <c r="J96" i="1" s="1"/>
  <c r="L95" i="1"/>
  <c r="J95" i="1"/>
  <c r="D95" i="1" s="1"/>
  <c r="I95" i="1"/>
  <c r="L94" i="1"/>
  <c r="J94" i="1"/>
  <c r="I94" i="1"/>
  <c r="D94" i="1"/>
  <c r="L93" i="1"/>
  <c r="M93" i="1" s="1"/>
  <c r="J93" i="1"/>
  <c r="D93" i="1" s="1"/>
  <c r="I93" i="1"/>
  <c r="L92" i="1"/>
  <c r="I92" i="1"/>
  <c r="J92" i="1" s="1"/>
  <c r="M91" i="1"/>
  <c r="L91" i="1"/>
  <c r="J91" i="1"/>
  <c r="D91" i="1" s="1"/>
  <c r="I91" i="1"/>
  <c r="L90" i="1"/>
  <c r="I90" i="1"/>
  <c r="J90" i="1" s="1"/>
  <c r="M89" i="1"/>
  <c r="L89" i="1"/>
  <c r="J89" i="1"/>
  <c r="D89" i="1" s="1"/>
  <c r="I89" i="1"/>
  <c r="L88" i="1"/>
  <c r="I88" i="1"/>
  <c r="J88" i="1" s="1"/>
  <c r="L87" i="1"/>
  <c r="J87" i="1"/>
  <c r="D87" i="1" s="1"/>
  <c r="I87" i="1"/>
  <c r="L86" i="1"/>
  <c r="I86" i="1"/>
  <c r="J86" i="1" s="1"/>
  <c r="L85" i="1"/>
  <c r="J85" i="1"/>
  <c r="I85" i="1"/>
  <c r="L84" i="1"/>
  <c r="J84" i="1"/>
  <c r="I84" i="1"/>
  <c r="L83" i="1"/>
  <c r="J83" i="1"/>
  <c r="I83" i="1"/>
  <c r="N82" i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L82" i="1"/>
  <c r="J82" i="1"/>
  <c r="I82" i="1"/>
  <c r="D82" i="1"/>
  <c r="L81" i="1"/>
  <c r="I81" i="1"/>
  <c r="J81" i="1" s="1"/>
  <c r="L80" i="1"/>
  <c r="J80" i="1"/>
  <c r="I80" i="1"/>
  <c r="L79" i="1"/>
  <c r="I79" i="1"/>
  <c r="J79" i="1" s="1"/>
  <c r="L78" i="1"/>
  <c r="J78" i="1"/>
  <c r="I78" i="1"/>
  <c r="L77" i="1"/>
  <c r="I77" i="1"/>
  <c r="J77" i="1" s="1"/>
  <c r="L76" i="1"/>
  <c r="J76" i="1"/>
  <c r="I76" i="1"/>
  <c r="L75" i="1"/>
  <c r="I75" i="1"/>
  <c r="J75" i="1" s="1"/>
  <c r="L74" i="1"/>
  <c r="J74" i="1"/>
  <c r="I74" i="1"/>
  <c r="L73" i="1"/>
  <c r="I73" i="1"/>
  <c r="J73" i="1" s="1"/>
  <c r="L72" i="1"/>
  <c r="J72" i="1"/>
  <c r="I72" i="1"/>
  <c r="L71" i="1"/>
  <c r="I71" i="1"/>
  <c r="J71" i="1" s="1"/>
  <c r="L70" i="1"/>
  <c r="J70" i="1"/>
  <c r="I70" i="1"/>
  <c r="L69" i="1"/>
  <c r="I69" i="1"/>
  <c r="J69" i="1" s="1"/>
  <c r="L68" i="1"/>
  <c r="J68" i="1"/>
  <c r="I68" i="1"/>
  <c r="N67" i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L67" i="1"/>
  <c r="I67" i="1"/>
  <c r="J67" i="1" s="1"/>
  <c r="N66" i="1"/>
  <c r="L66" i="1"/>
  <c r="J66" i="1"/>
  <c r="I66" i="1"/>
  <c r="L65" i="1"/>
  <c r="I65" i="1"/>
  <c r="J65" i="1" s="1"/>
  <c r="L64" i="1"/>
  <c r="M64" i="1" s="1"/>
  <c r="J64" i="1"/>
  <c r="F64" i="1" s="1"/>
  <c r="G64" i="1" s="1"/>
  <c r="I64" i="1"/>
  <c r="D64" i="1"/>
  <c r="L63" i="1"/>
  <c r="I63" i="1"/>
  <c r="J63" i="1" s="1"/>
  <c r="L62" i="1"/>
  <c r="J62" i="1"/>
  <c r="I62" i="1"/>
  <c r="D62" i="1"/>
  <c r="L61" i="1"/>
  <c r="I61" i="1"/>
  <c r="J61" i="1" s="1"/>
  <c r="L60" i="1"/>
  <c r="J60" i="1"/>
  <c r="I60" i="1"/>
  <c r="L59" i="1"/>
  <c r="I59" i="1"/>
  <c r="J59" i="1" s="1"/>
  <c r="L58" i="1"/>
  <c r="J58" i="1"/>
  <c r="F58" i="1" s="1"/>
  <c r="G58" i="1" s="1"/>
  <c r="I58" i="1"/>
  <c r="I57" i="1"/>
  <c r="J57" i="1" s="1"/>
  <c r="K56" i="1"/>
  <c r="L56" i="1" s="1"/>
  <c r="J56" i="1"/>
  <c r="I56" i="1"/>
  <c r="M55" i="1"/>
  <c r="K55" i="1"/>
  <c r="L55" i="1" s="1"/>
  <c r="J55" i="1"/>
  <c r="I55" i="1"/>
  <c r="D55" i="1"/>
  <c r="L54" i="1"/>
  <c r="M54" i="1" s="1"/>
  <c r="I54" i="1"/>
  <c r="J54" i="1" s="1"/>
  <c r="D54" i="1" s="1"/>
  <c r="F54" i="1"/>
  <c r="G54" i="1" s="1"/>
  <c r="L53" i="1"/>
  <c r="J53" i="1"/>
  <c r="I53" i="1"/>
  <c r="D53" i="1"/>
  <c r="L52" i="1"/>
  <c r="M52" i="1" s="1"/>
  <c r="I52" i="1"/>
  <c r="J52" i="1" s="1"/>
  <c r="D52" i="1" s="1"/>
  <c r="F52" i="1"/>
  <c r="G52" i="1" s="1"/>
  <c r="L51" i="1"/>
  <c r="I51" i="1"/>
  <c r="J51" i="1" s="1"/>
  <c r="D51" i="1" s="1"/>
  <c r="F51" i="1"/>
  <c r="G51" i="1" s="1"/>
  <c r="L50" i="1"/>
  <c r="M50" i="1" s="1"/>
  <c r="I50" i="1"/>
  <c r="J50" i="1" s="1"/>
  <c r="D50" i="1"/>
  <c r="L49" i="1"/>
  <c r="I49" i="1"/>
  <c r="J49" i="1" s="1"/>
  <c r="M48" i="1"/>
  <c r="L48" i="1"/>
  <c r="I48" i="1"/>
  <c r="J48" i="1" s="1"/>
  <c r="D48" i="1"/>
  <c r="L47" i="1"/>
  <c r="J47" i="1"/>
  <c r="F47" i="1" s="1"/>
  <c r="G47" i="1" s="1"/>
  <c r="I47" i="1"/>
  <c r="L46" i="1"/>
  <c r="I46" i="1"/>
  <c r="J46" i="1" s="1"/>
  <c r="L45" i="1"/>
  <c r="M45" i="1" s="1"/>
  <c r="J45" i="1"/>
  <c r="I45" i="1"/>
  <c r="F45" i="1"/>
  <c r="G45" i="1" s="1"/>
  <c r="D45" i="1"/>
  <c r="L44" i="1"/>
  <c r="I44" i="1"/>
  <c r="J44" i="1" s="1"/>
  <c r="D44" i="1" s="1"/>
  <c r="L43" i="1"/>
  <c r="J43" i="1"/>
  <c r="D43" i="1" s="1"/>
  <c r="I43" i="1"/>
  <c r="L42" i="1"/>
  <c r="I42" i="1"/>
  <c r="J42" i="1" s="1"/>
  <c r="F42" i="1" s="1"/>
  <c r="G42" i="1" s="1"/>
  <c r="L41" i="1"/>
  <c r="J41" i="1"/>
  <c r="D41" i="1" s="1"/>
  <c r="I41" i="1"/>
  <c r="L40" i="1"/>
  <c r="I40" i="1"/>
  <c r="J40" i="1" s="1"/>
  <c r="F40" i="1" s="1"/>
  <c r="G40" i="1" s="1"/>
  <c r="L39" i="1"/>
  <c r="J39" i="1"/>
  <c r="D39" i="1" s="1"/>
  <c r="I39" i="1"/>
  <c r="L38" i="1"/>
  <c r="I38" i="1"/>
  <c r="J38" i="1" s="1"/>
  <c r="F38" i="1" s="1"/>
  <c r="G38" i="1" s="1"/>
  <c r="L37" i="1"/>
  <c r="J37" i="1"/>
  <c r="D37" i="1" s="1"/>
  <c r="I37" i="1"/>
  <c r="N36" i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L36" i="1"/>
  <c r="I36" i="1"/>
  <c r="J36" i="1" s="1"/>
  <c r="F36" i="1" s="1"/>
  <c r="G36" i="1" s="1"/>
  <c r="L35" i="1"/>
  <c r="M35" i="1" s="1"/>
  <c r="J35" i="1"/>
  <c r="D35" i="1" s="1"/>
  <c r="I35" i="1"/>
  <c r="F35" i="1"/>
  <c r="G35" i="1" s="1"/>
  <c r="L34" i="1"/>
  <c r="J34" i="1"/>
  <c r="I34" i="1"/>
  <c r="D34" i="1"/>
  <c r="M34" i="1" s="1"/>
  <c r="L33" i="1"/>
  <c r="I33" i="1"/>
  <c r="J33" i="1" s="1"/>
  <c r="M32" i="1"/>
  <c r="L32" i="1"/>
  <c r="J32" i="1"/>
  <c r="D32" i="1" s="1"/>
  <c r="I32" i="1"/>
  <c r="U25" i="1"/>
  <c r="O23" i="1" s="1"/>
  <c r="L31" i="1"/>
  <c r="J31" i="1"/>
  <c r="D31" i="1" s="1"/>
  <c r="M31" i="1" s="1"/>
  <c r="I31" i="1"/>
  <c r="L30" i="1"/>
  <c r="M30" i="1" s="1"/>
  <c r="I30" i="1"/>
  <c r="J30" i="1" s="1"/>
  <c r="D30" i="1"/>
  <c r="I29" i="1"/>
  <c r="J29" i="1" s="1"/>
  <c r="I28" i="1"/>
  <c r="J28" i="1" s="1"/>
  <c r="F28" i="1"/>
  <c r="G28" i="1" s="1"/>
  <c r="D28" i="1"/>
  <c r="I27" i="1"/>
  <c r="J27" i="1" s="1"/>
  <c r="D27" i="1"/>
  <c r="J26" i="1"/>
  <c r="D26" i="1" s="1"/>
  <c r="I26" i="1"/>
  <c r="I25" i="1"/>
  <c r="J25" i="1" s="1"/>
  <c r="F25" i="1"/>
  <c r="G25" i="1" s="1"/>
  <c r="D25" i="1"/>
  <c r="U18" i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I24" i="1"/>
  <c r="J24" i="1" s="1"/>
  <c r="F24" i="1"/>
  <c r="G24" i="1" s="1"/>
  <c r="D24" i="1"/>
  <c r="J23" i="1"/>
  <c r="D23" i="1" s="1"/>
  <c r="I23" i="1"/>
  <c r="J22" i="1"/>
  <c r="D22" i="1" s="1"/>
  <c r="I22" i="1"/>
  <c r="I21" i="1"/>
  <c r="J21" i="1" s="1"/>
  <c r="J20" i="1"/>
  <c r="D20" i="1" s="1"/>
  <c r="I20" i="1"/>
  <c r="I19" i="1"/>
  <c r="J19" i="1" s="1"/>
  <c r="J18" i="1"/>
  <c r="D18" i="1" s="1"/>
  <c r="I18" i="1"/>
  <c r="I17" i="1"/>
  <c r="J17" i="1" s="1"/>
  <c r="L16" i="1"/>
  <c r="K16" i="1"/>
  <c r="K17" i="1" s="1"/>
  <c r="I16" i="1"/>
  <c r="J16" i="1" s="1"/>
  <c r="L15" i="1"/>
  <c r="J15" i="1"/>
  <c r="D15" i="1" s="1"/>
  <c r="I15" i="1"/>
  <c r="Z13" i="1"/>
  <c r="L14" i="1"/>
  <c r="I14" i="1"/>
  <c r="J14" i="1" s="1"/>
  <c r="Z12" i="1"/>
  <c r="L13" i="1"/>
  <c r="I13" i="1"/>
  <c r="J13" i="1" s="1"/>
  <c r="Z11" i="1"/>
  <c r="L12" i="1"/>
  <c r="M12" i="1" s="1"/>
  <c r="J12" i="1"/>
  <c r="D12" i="1" s="1"/>
  <c r="I12" i="1"/>
  <c r="L11" i="1"/>
  <c r="M11" i="1" s="1"/>
  <c r="J11" i="1"/>
  <c r="D11" i="1" s="1"/>
  <c r="I11" i="1"/>
  <c r="L10" i="1"/>
  <c r="I10" i="1"/>
  <c r="J10" i="1" s="1"/>
  <c r="L9" i="1"/>
  <c r="J9" i="1"/>
  <c r="D9" i="1" s="1"/>
  <c r="I9" i="1"/>
  <c r="L8" i="1"/>
  <c r="I8" i="1"/>
  <c r="J8" i="1" s="1"/>
  <c r="L7" i="1"/>
  <c r="J7" i="1"/>
  <c r="D7" i="1" s="1"/>
  <c r="I7" i="1"/>
  <c r="L6" i="1"/>
  <c r="I6" i="1"/>
  <c r="J6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L5" i="1"/>
  <c r="J5" i="1"/>
  <c r="D5" i="1" s="1"/>
  <c r="E5" i="1" s="1"/>
  <c r="I5" i="1"/>
  <c r="P4" i="1"/>
  <c r="Z10" i="1" l="1"/>
  <c r="F6" i="1"/>
  <c r="G6" i="1" s="1"/>
  <c r="D6" i="1"/>
  <c r="F14" i="1"/>
  <c r="G14" i="1" s="1"/>
  <c r="D14" i="1"/>
  <c r="F19" i="1"/>
  <c r="G19" i="1" s="1"/>
  <c r="D19" i="1"/>
  <c r="F88" i="1"/>
  <c r="G88" i="1" s="1"/>
  <c r="F89" i="1"/>
  <c r="G89" i="1" s="1"/>
  <c r="D88" i="1"/>
  <c r="F96" i="1"/>
  <c r="G96" i="1" s="1"/>
  <c r="F97" i="1"/>
  <c r="G97" i="1" s="1"/>
  <c r="D96" i="1"/>
  <c r="M5" i="1"/>
  <c r="M7" i="1"/>
  <c r="F13" i="1"/>
  <c r="G13" i="1" s="1"/>
  <c r="D13" i="1"/>
  <c r="M15" i="1"/>
  <c r="F17" i="1"/>
  <c r="G17" i="1" s="1"/>
  <c r="D17" i="1"/>
  <c r="F8" i="1"/>
  <c r="G8" i="1" s="1"/>
  <c r="D8" i="1"/>
  <c r="M9" i="1"/>
  <c r="F16" i="1"/>
  <c r="G16" i="1" s="1"/>
  <c r="D16" i="1"/>
  <c r="F49" i="1"/>
  <c r="G49" i="1" s="1"/>
  <c r="F50" i="1"/>
  <c r="G50" i="1" s="1"/>
  <c r="D49" i="1"/>
  <c r="F10" i="1"/>
  <c r="G10" i="1" s="1"/>
  <c r="D10" i="1"/>
  <c r="L17" i="1"/>
  <c r="M17" i="1" s="1"/>
  <c r="K18" i="1"/>
  <c r="D21" i="1"/>
  <c r="F21" i="1"/>
  <c r="G21" i="1" s="1"/>
  <c r="F29" i="1"/>
  <c r="G29" i="1" s="1"/>
  <c r="F30" i="1"/>
  <c r="G30" i="1" s="1"/>
  <c r="D29" i="1"/>
  <c r="O29" i="1"/>
  <c r="F33" i="1"/>
  <c r="G33" i="1" s="1"/>
  <c r="D33" i="1"/>
  <c r="O5" i="1"/>
  <c r="F12" i="1"/>
  <c r="G12" i="1" s="1"/>
  <c r="O15" i="1"/>
  <c r="O26" i="1"/>
  <c r="O117" i="1"/>
  <c r="O124" i="1"/>
  <c r="O122" i="1"/>
  <c r="O120" i="1"/>
  <c r="O118" i="1"/>
  <c r="O115" i="1"/>
  <c r="O113" i="1"/>
  <c r="O111" i="1"/>
  <c r="O109" i="1"/>
  <c r="O107" i="1"/>
  <c r="O105" i="1"/>
  <c r="O103" i="1"/>
  <c r="O123" i="1"/>
  <c r="O121" i="1"/>
  <c r="O119" i="1"/>
  <c r="O101" i="1"/>
  <c r="O100" i="1"/>
  <c r="O97" i="1"/>
  <c r="O95" i="1"/>
  <c r="O93" i="1"/>
  <c r="O91" i="1"/>
  <c r="O89" i="1"/>
  <c r="O87" i="1"/>
  <c r="O116" i="1"/>
  <c r="O114" i="1"/>
  <c r="O112" i="1"/>
  <c r="O110" i="1"/>
  <c r="O108" i="1"/>
  <c r="O106" i="1"/>
  <c r="O104" i="1"/>
  <c r="O102" i="1"/>
  <c r="P102" i="1" s="1"/>
  <c r="Q102" i="1" s="1"/>
  <c r="R102" i="1" s="1"/>
  <c r="O99" i="1"/>
  <c r="O94" i="1"/>
  <c r="O86" i="1"/>
  <c r="O85" i="1"/>
  <c r="O63" i="1"/>
  <c r="O61" i="1"/>
  <c r="O59" i="1"/>
  <c r="O57" i="1"/>
  <c r="O54" i="1"/>
  <c r="P54" i="1" s="1"/>
  <c r="Q54" i="1" s="1"/>
  <c r="R54" i="1" s="1"/>
  <c r="O52" i="1"/>
  <c r="P52" i="1" s="1"/>
  <c r="Q52" i="1" s="1"/>
  <c r="R52" i="1" s="1"/>
  <c r="O50" i="1"/>
  <c r="O48" i="1"/>
  <c r="O46" i="1"/>
  <c r="O44" i="1"/>
  <c r="O92" i="1"/>
  <c r="O79" i="1"/>
  <c r="O77" i="1"/>
  <c r="O75" i="1"/>
  <c r="O73" i="1"/>
  <c r="O71" i="1"/>
  <c r="O69" i="1"/>
  <c r="O67" i="1"/>
  <c r="O65" i="1"/>
  <c r="O55" i="1"/>
  <c r="O96" i="1"/>
  <c r="O90" i="1"/>
  <c r="O88" i="1"/>
  <c r="O84" i="1"/>
  <c r="O81" i="1"/>
  <c r="O80" i="1"/>
  <c r="O78" i="1"/>
  <c r="O76" i="1"/>
  <c r="O74" i="1"/>
  <c r="O72" i="1"/>
  <c r="O70" i="1"/>
  <c r="O68" i="1"/>
  <c r="O66" i="1"/>
  <c r="O64" i="1"/>
  <c r="P64" i="1" s="1"/>
  <c r="Q64" i="1" s="1"/>
  <c r="R64" i="1" s="1"/>
  <c r="O62" i="1"/>
  <c r="O60" i="1"/>
  <c r="O58" i="1"/>
  <c r="O56" i="1"/>
  <c r="O47" i="1"/>
  <c r="O32" i="1"/>
  <c r="O98" i="1"/>
  <c r="O82" i="1"/>
  <c r="O53" i="1"/>
  <c r="O45" i="1"/>
  <c r="O42" i="1"/>
  <c r="O40" i="1"/>
  <c r="O38" i="1"/>
  <c r="O36" i="1"/>
  <c r="O35" i="1"/>
  <c r="P35" i="1" s="1"/>
  <c r="O30" i="1"/>
  <c r="L57" i="1"/>
  <c r="M57" i="1" s="1"/>
  <c r="D59" i="1"/>
  <c r="F59" i="1"/>
  <c r="G59" i="1" s="1"/>
  <c r="D66" i="1"/>
  <c r="F66" i="1"/>
  <c r="G66" i="1" s="1"/>
  <c r="D70" i="1"/>
  <c r="F70" i="1"/>
  <c r="G70" i="1" s="1"/>
  <c r="D110" i="1"/>
  <c r="F110" i="1"/>
  <c r="G110" i="1" s="1"/>
  <c r="F15" i="1"/>
  <c r="G15" i="1" s="1"/>
  <c r="F18" i="1"/>
  <c r="G18" i="1" s="1"/>
  <c r="O18" i="1"/>
  <c r="F20" i="1"/>
  <c r="G20" i="1" s="1"/>
  <c r="O20" i="1"/>
  <c r="F22" i="1"/>
  <c r="G22" i="1" s="1"/>
  <c r="O22" i="1"/>
  <c r="F26" i="1"/>
  <c r="G26" i="1" s="1"/>
  <c r="F46" i="1"/>
  <c r="G46" i="1" s="1"/>
  <c r="D46" i="1"/>
  <c r="F48" i="1"/>
  <c r="G48" i="1" s="1"/>
  <c r="O51" i="1"/>
  <c r="F60" i="1"/>
  <c r="G60" i="1" s="1"/>
  <c r="F67" i="1"/>
  <c r="G67" i="1" s="1"/>
  <c r="D67" i="1"/>
  <c r="F73" i="1"/>
  <c r="G73" i="1" s="1"/>
  <c r="D73" i="1"/>
  <c r="D80" i="1"/>
  <c r="F80" i="1"/>
  <c r="G80" i="1" s="1"/>
  <c r="F81" i="1"/>
  <c r="G81" i="1" s="1"/>
  <c r="D81" i="1"/>
  <c r="O83" i="1"/>
  <c r="D85" i="1"/>
  <c r="F85" i="1"/>
  <c r="G85" i="1" s="1"/>
  <c r="F90" i="1"/>
  <c r="G90" i="1" s="1"/>
  <c r="D90" i="1"/>
  <c r="F92" i="1"/>
  <c r="G92" i="1" s="1"/>
  <c r="D92" i="1"/>
  <c r="F98" i="1"/>
  <c r="G98" i="1" s="1"/>
  <c r="D98" i="1"/>
  <c r="D114" i="1"/>
  <c r="F114" i="1"/>
  <c r="G114" i="1" s="1"/>
  <c r="O6" i="1"/>
  <c r="O8" i="1"/>
  <c r="O10" i="1"/>
  <c r="O13" i="1"/>
  <c r="O17" i="1"/>
  <c r="O19" i="1"/>
  <c r="O21" i="1"/>
  <c r="O24" i="1"/>
  <c r="O25" i="1"/>
  <c r="F31" i="1"/>
  <c r="G31" i="1" s="1"/>
  <c r="O34" i="1"/>
  <c r="D36" i="1"/>
  <c r="M37" i="1"/>
  <c r="D38" i="1"/>
  <c r="M39" i="1"/>
  <c r="D40" i="1"/>
  <c r="M41" i="1"/>
  <c r="D42" i="1"/>
  <c r="M43" i="1"/>
  <c r="D58" i="1"/>
  <c r="M60" i="1"/>
  <c r="F62" i="1"/>
  <c r="G62" i="1" s="1"/>
  <c r="D63" i="1"/>
  <c r="F63" i="1"/>
  <c r="G63" i="1" s="1"/>
  <c r="D74" i="1"/>
  <c r="F74" i="1"/>
  <c r="G74" i="1" s="1"/>
  <c r="F75" i="1"/>
  <c r="G75" i="1" s="1"/>
  <c r="D75" i="1"/>
  <c r="M85" i="1"/>
  <c r="F118" i="1"/>
  <c r="G118" i="1" s="1"/>
  <c r="D118" i="1"/>
  <c r="D123" i="1"/>
  <c r="F123" i="1"/>
  <c r="G123" i="1" s="1"/>
  <c r="O7" i="1"/>
  <c r="O9" i="1"/>
  <c r="O11" i="1"/>
  <c r="F23" i="1"/>
  <c r="G23" i="1" s="1"/>
  <c r="O31" i="1"/>
  <c r="M44" i="1"/>
  <c r="O49" i="1"/>
  <c r="M65" i="1"/>
  <c r="F71" i="1"/>
  <c r="G71" i="1" s="1"/>
  <c r="D71" i="1"/>
  <c r="D78" i="1"/>
  <c r="F78" i="1"/>
  <c r="G78" i="1" s="1"/>
  <c r="F79" i="1"/>
  <c r="G79" i="1" s="1"/>
  <c r="D79" i="1"/>
  <c r="M82" i="1"/>
  <c r="F84" i="1"/>
  <c r="G84" i="1" s="1"/>
  <c r="D84" i="1"/>
  <c r="M94" i="1"/>
  <c r="F99" i="1"/>
  <c r="G99" i="1" s="1"/>
  <c r="D99" i="1"/>
  <c r="Q4" i="1"/>
  <c r="F5" i="1"/>
  <c r="G5" i="1" s="1"/>
  <c r="F7" i="1"/>
  <c r="G7" i="1" s="1"/>
  <c r="F9" i="1"/>
  <c r="G9" i="1" s="1"/>
  <c r="F11" i="1"/>
  <c r="G11" i="1" s="1"/>
  <c r="O14" i="1"/>
  <c r="F27" i="1"/>
  <c r="G27" i="1" s="1"/>
  <c r="O33" i="1"/>
  <c r="P45" i="1"/>
  <c r="Q45" i="1" s="1"/>
  <c r="R45" i="1" s="1"/>
  <c r="D47" i="1"/>
  <c r="M59" i="1"/>
  <c r="D61" i="1"/>
  <c r="F61" i="1"/>
  <c r="G61" i="1" s="1"/>
  <c r="M66" i="1"/>
  <c r="D72" i="1"/>
  <c r="F72" i="1"/>
  <c r="G72" i="1" s="1"/>
  <c r="O12" i="1"/>
  <c r="O16" i="1"/>
  <c r="O27" i="1"/>
  <c r="O28" i="1"/>
  <c r="F32" i="1"/>
  <c r="G32" i="1" s="1"/>
  <c r="P32" i="1" s="1"/>
  <c r="Q32" i="1" s="1"/>
  <c r="R32" i="1" s="1"/>
  <c r="F34" i="1"/>
  <c r="G34" i="1" s="1"/>
  <c r="F37" i="1"/>
  <c r="G37" i="1" s="1"/>
  <c r="O37" i="1"/>
  <c r="F39" i="1"/>
  <c r="G39" i="1" s="1"/>
  <c r="O39" i="1"/>
  <c r="F41" i="1"/>
  <c r="G41" i="1" s="1"/>
  <c r="O41" i="1"/>
  <c r="F43" i="1"/>
  <c r="G43" i="1" s="1"/>
  <c r="O43" i="1"/>
  <c r="F44" i="1"/>
  <c r="G44" i="1" s="1"/>
  <c r="M53" i="1"/>
  <c r="D56" i="1"/>
  <c r="F56" i="1"/>
  <c r="G56" i="1" s="1"/>
  <c r="D57" i="1"/>
  <c r="F57" i="1"/>
  <c r="G57" i="1" s="1"/>
  <c r="D60" i="1"/>
  <c r="M62" i="1"/>
  <c r="M63" i="1"/>
  <c r="D65" i="1"/>
  <c r="F65" i="1"/>
  <c r="G65" i="1" s="1"/>
  <c r="P65" i="1" s="1"/>
  <c r="D68" i="1"/>
  <c r="F68" i="1"/>
  <c r="G68" i="1" s="1"/>
  <c r="F69" i="1"/>
  <c r="G69" i="1" s="1"/>
  <c r="D69" i="1"/>
  <c r="D76" i="1"/>
  <c r="F76" i="1"/>
  <c r="G76" i="1" s="1"/>
  <c r="F77" i="1"/>
  <c r="G77" i="1" s="1"/>
  <c r="D77" i="1"/>
  <c r="M87" i="1"/>
  <c r="F91" i="1"/>
  <c r="G91" i="1" s="1"/>
  <c r="F93" i="1"/>
  <c r="G93" i="1" s="1"/>
  <c r="M95" i="1"/>
  <c r="D106" i="1"/>
  <c r="F106" i="1"/>
  <c r="G106" i="1" s="1"/>
  <c r="M68" i="1"/>
  <c r="M70" i="1"/>
  <c r="M72" i="1"/>
  <c r="M74" i="1"/>
  <c r="M76" i="1"/>
  <c r="M78" i="1"/>
  <c r="D83" i="1"/>
  <c r="F83" i="1"/>
  <c r="G83" i="1" s="1"/>
  <c r="F86" i="1"/>
  <c r="G86" i="1" s="1"/>
  <c r="D86" i="1"/>
  <c r="F87" i="1"/>
  <c r="G87" i="1" s="1"/>
  <c r="D100" i="1"/>
  <c r="F100" i="1"/>
  <c r="G100" i="1" s="1"/>
  <c r="M108" i="1"/>
  <c r="M51" i="1"/>
  <c r="F53" i="1"/>
  <c r="G53" i="1" s="1"/>
  <c r="P53" i="1" s="1"/>
  <c r="Q53" i="1" s="1"/>
  <c r="R53" i="1" s="1"/>
  <c r="F55" i="1"/>
  <c r="G55" i="1" s="1"/>
  <c r="P55" i="1" s="1"/>
  <c r="Q55" i="1" s="1"/>
  <c r="R55" i="1" s="1"/>
  <c r="F82" i="1"/>
  <c r="G82" i="1" s="1"/>
  <c r="M83" i="1"/>
  <c r="F94" i="1"/>
  <c r="G94" i="1" s="1"/>
  <c r="F95" i="1"/>
  <c r="G95" i="1" s="1"/>
  <c r="M100" i="1"/>
  <c r="M103" i="1"/>
  <c r="M107" i="1"/>
  <c r="M111" i="1"/>
  <c r="M115" i="1"/>
  <c r="F124" i="1"/>
  <c r="G124" i="1" s="1"/>
  <c r="D124" i="1"/>
  <c r="M106" i="1"/>
  <c r="M110" i="1"/>
  <c r="M114" i="1"/>
  <c r="M118" i="1"/>
  <c r="D119" i="1"/>
  <c r="F119" i="1"/>
  <c r="G119" i="1" s="1"/>
  <c r="F120" i="1"/>
  <c r="G120" i="1" s="1"/>
  <c r="D120" i="1"/>
  <c r="D104" i="1"/>
  <c r="M104" i="1" s="1"/>
  <c r="F104" i="1"/>
  <c r="G104" i="1" s="1"/>
  <c r="D108" i="1"/>
  <c r="F108" i="1"/>
  <c r="G108" i="1" s="1"/>
  <c r="D112" i="1"/>
  <c r="F112" i="1"/>
  <c r="G112" i="1" s="1"/>
  <c r="D116" i="1"/>
  <c r="F116" i="1"/>
  <c r="G116" i="1" s="1"/>
  <c r="D121" i="1"/>
  <c r="F121" i="1"/>
  <c r="G121" i="1" s="1"/>
  <c r="F122" i="1"/>
  <c r="G122" i="1" s="1"/>
  <c r="D122" i="1"/>
  <c r="M119" i="1"/>
  <c r="M123" i="1"/>
  <c r="F101" i="1"/>
  <c r="G101" i="1" s="1"/>
  <c r="F103" i="1"/>
  <c r="G103" i="1" s="1"/>
  <c r="F105" i="1"/>
  <c r="G105" i="1" s="1"/>
  <c r="P105" i="1" s="1"/>
  <c r="Q105" i="1" s="1"/>
  <c r="R105" i="1" s="1"/>
  <c r="F107" i="1"/>
  <c r="G107" i="1" s="1"/>
  <c r="F109" i="1"/>
  <c r="G109" i="1" s="1"/>
  <c r="F111" i="1"/>
  <c r="G111" i="1" s="1"/>
  <c r="F113" i="1"/>
  <c r="G113" i="1" s="1"/>
  <c r="P113" i="1" s="1"/>
  <c r="Q113" i="1" s="1"/>
  <c r="R113" i="1" s="1"/>
  <c r="F115" i="1"/>
  <c r="G115" i="1" s="1"/>
  <c r="F117" i="1"/>
  <c r="G117" i="1" s="1"/>
  <c r="P43" i="1" l="1"/>
  <c r="Q43" i="1" s="1"/>
  <c r="R43" i="1" s="1"/>
  <c r="P39" i="1"/>
  <c r="Q39" i="1" s="1"/>
  <c r="R39" i="1" s="1"/>
  <c r="P118" i="1"/>
  <c r="Q118" i="1" s="1"/>
  <c r="R118" i="1" s="1"/>
  <c r="P95" i="1"/>
  <c r="Q95" i="1" s="1"/>
  <c r="P93" i="1"/>
  <c r="Q93" i="1" s="1"/>
  <c r="R93" i="1" s="1"/>
  <c r="P78" i="1"/>
  <c r="Q78" i="1" s="1"/>
  <c r="R78" i="1" s="1"/>
  <c r="P110" i="1"/>
  <c r="Q110" i="1" s="1"/>
  <c r="R110" i="1" s="1"/>
  <c r="P101" i="1"/>
  <c r="Q101" i="1" s="1"/>
  <c r="R101" i="1" s="1"/>
  <c r="P83" i="1"/>
  <c r="Q83" i="1" s="1"/>
  <c r="R83" i="1" s="1"/>
  <c r="P100" i="1"/>
  <c r="Q100" i="1" s="1"/>
  <c r="R100" i="1" s="1"/>
  <c r="P51" i="1"/>
  <c r="Q51" i="1" s="1"/>
  <c r="R51" i="1" s="1"/>
  <c r="P44" i="1"/>
  <c r="Q44" i="1" s="1"/>
  <c r="R44" i="1" s="1"/>
  <c r="P41" i="1"/>
  <c r="Q41" i="1" s="1"/>
  <c r="R41" i="1" s="1"/>
  <c r="P37" i="1"/>
  <c r="Q37" i="1" s="1"/>
  <c r="R37" i="1" s="1"/>
  <c r="P63" i="1"/>
  <c r="Q63" i="1" s="1"/>
  <c r="R63" i="1" s="1"/>
  <c r="P117" i="1"/>
  <c r="Q117" i="1" s="1"/>
  <c r="R117" i="1" s="1"/>
  <c r="P109" i="1"/>
  <c r="Q109" i="1" s="1"/>
  <c r="R109" i="1" s="1"/>
  <c r="P94" i="1"/>
  <c r="Q94" i="1" s="1"/>
  <c r="R94" i="1" s="1"/>
  <c r="P91" i="1"/>
  <c r="Q91" i="1" s="1"/>
  <c r="R91" i="1" s="1"/>
  <c r="P82" i="1"/>
  <c r="Q82" i="1" s="1"/>
  <c r="R82" i="1" s="1"/>
  <c r="P34" i="1"/>
  <c r="Q34" i="1" s="1"/>
  <c r="R34" i="1" s="1"/>
  <c r="P5" i="1"/>
  <c r="Q5" i="1" s="1"/>
  <c r="R5" i="1" s="1"/>
  <c r="P12" i="1"/>
  <c r="Q12" i="1" s="1"/>
  <c r="R12" i="1" s="1"/>
  <c r="Q35" i="1"/>
  <c r="Q65" i="1"/>
  <c r="M36" i="1"/>
  <c r="P36" i="1" s="1"/>
  <c r="Q36" i="1" s="1"/>
  <c r="R36" i="1" s="1"/>
  <c r="M90" i="1"/>
  <c r="P90" i="1" s="1"/>
  <c r="Q90" i="1" s="1"/>
  <c r="R90" i="1" s="1"/>
  <c r="P115" i="1"/>
  <c r="Q115" i="1" s="1"/>
  <c r="R115" i="1" s="1"/>
  <c r="P107" i="1"/>
  <c r="Q107" i="1" s="1"/>
  <c r="R107" i="1" s="1"/>
  <c r="M122" i="1"/>
  <c r="P108" i="1"/>
  <c r="Q108" i="1" s="1"/>
  <c r="R108" i="1" s="1"/>
  <c r="P87" i="1"/>
  <c r="Q87" i="1" s="1"/>
  <c r="R87" i="1" s="1"/>
  <c r="M49" i="1"/>
  <c r="P11" i="1"/>
  <c r="Q11" i="1" s="1"/>
  <c r="R11" i="1" s="1"/>
  <c r="R4" i="1"/>
  <c r="P123" i="1"/>
  <c r="Q123" i="1" s="1"/>
  <c r="R123" i="1" s="1"/>
  <c r="M81" i="1"/>
  <c r="P81" i="1" s="1"/>
  <c r="Q81" i="1" s="1"/>
  <c r="R81" i="1" s="1"/>
  <c r="M73" i="1"/>
  <c r="M56" i="1"/>
  <c r="P56" i="1" s="1"/>
  <c r="Q56" i="1" s="1"/>
  <c r="R56" i="1" s="1"/>
  <c r="P50" i="1"/>
  <c r="Q50" i="1" s="1"/>
  <c r="R50" i="1" s="1"/>
  <c r="M8" i="1"/>
  <c r="P8" i="1" s="1"/>
  <c r="Q8" i="1" s="1"/>
  <c r="R8" i="1" s="1"/>
  <c r="M13" i="1"/>
  <c r="M88" i="1"/>
  <c r="P88" i="1" s="1"/>
  <c r="Q88" i="1" s="1"/>
  <c r="R88" i="1" s="1"/>
  <c r="M16" i="1"/>
  <c r="P16" i="1" s="1"/>
  <c r="Q16" i="1" s="1"/>
  <c r="R16" i="1" s="1"/>
  <c r="M124" i="1"/>
  <c r="P124" i="1" s="1"/>
  <c r="Q124" i="1" s="1"/>
  <c r="R124" i="1" s="1"/>
  <c r="M75" i="1"/>
  <c r="P75" i="1" s="1"/>
  <c r="Q75" i="1" s="1"/>
  <c r="R75" i="1" s="1"/>
  <c r="M40" i="1"/>
  <c r="P40" i="1" s="1"/>
  <c r="Q40" i="1" s="1"/>
  <c r="R40" i="1" s="1"/>
  <c r="M46" i="1"/>
  <c r="P46" i="1" s="1"/>
  <c r="Q46" i="1" s="1"/>
  <c r="R46" i="1" s="1"/>
  <c r="P66" i="1"/>
  <c r="Q66" i="1" s="1"/>
  <c r="R66" i="1" s="1"/>
  <c r="P122" i="1"/>
  <c r="Q122" i="1" s="1"/>
  <c r="R122" i="1" s="1"/>
  <c r="M120" i="1"/>
  <c r="P120" i="1" s="1"/>
  <c r="Q120" i="1" s="1"/>
  <c r="R120" i="1" s="1"/>
  <c r="M116" i="1"/>
  <c r="P116" i="1" s="1"/>
  <c r="Q116" i="1" s="1"/>
  <c r="R116" i="1" s="1"/>
  <c r="M86" i="1"/>
  <c r="P86" i="1" s="1"/>
  <c r="Q86" i="1" s="1"/>
  <c r="R86" i="1" s="1"/>
  <c r="M80" i="1"/>
  <c r="P80" i="1" s="1"/>
  <c r="Q80" i="1" s="1"/>
  <c r="R80" i="1" s="1"/>
  <c r="P106" i="1"/>
  <c r="Q106" i="1" s="1"/>
  <c r="R106" i="1" s="1"/>
  <c r="P76" i="1"/>
  <c r="Q76" i="1" s="1"/>
  <c r="R76" i="1" s="1"/>
  <c r="P68" i="1"/>
  <c r="Q68" i="1" s="1"/>
  <c r="R68" i="1" s="1"/>
  <c r="P57" i="1"/>
  <c r="Q57" i="1" s="1"/>
  <c r="R57" i="1" s="1"/>
  <c r="P72" i="1"/>
  <c r="Q72" i="1" s="1"/>
  <c r="R72" i="1" s="1"/>
  <c r="P9" i="1"/>
  <c r="Q9" i="1" s="1"/>
  <c r="R9" i="1" s="1"/>
  <c r="M99" i="1"/>
  <c r="P99" i="1" s="1"/>
  <c r="Q99" i="1" s="1"/>
  <c r="R99" i="1" s="1"/>
  <c r="M84" i="1"/>
  <c r="P84" i="1" s="1"/>
  <c r="Q84" i="1" s="1"/>
  <c r="R84" i="1" s="1"/>
  <c r="M79" i="1"/>
  <c r="P79" i="1" s="1"/>
  <c r="Q79" i="1" s="1"/>
  <c r="R79" i="1" s="1"/>
  <c r="M71" i="1"/>
  <c r="P71" i="1" s="1"/>
  <c r="Q71" i="1" s="1"/>
  <c r="R71" i="1" s="1"/>
  <c r="P74" i="1"/>
  <c r="Q74" i="1" s="1"/>
  <c r="R74" i="1" s="1"/>
  <c r="P62" i="1"/>
  <c r="Q62" i="1" s="1"/>
  <c r="R62" i="1" s="1"/>
  <c r="M42" i="1"/>
  <c r="P42" i="1" s="1"/>
  <c r="Q42" i="1" s="1"/>
  <c r="R42" i="1" s="1"/>
  <c r="M38" i="1"/>
  <c r="P38" i="1" s="1"/>
  <c r="Q38" i="1" s="1"/>
  <c r="R38" i="1" s="1"/>
  <c r="P31" i="1"/>
  <c r="Q31" i="1" s="1"/>
  <c r="R31" i="1" s="1"/>
  <c r="P114" i="1"/>
  <c r="Q114" i="1" s="1"/>
  <c r="R114" i="1" s="1"/>
  <c r="M92" i="1"/>
  <c r="P92" i="1" s="1"/>
  <c r="Q92" i="1" s="1"/>
  <c r="R92" i="1" s="1"/>
  <c r="P85" i="1"/>
  <c r="Q85" i="1" s="1"/>
  <c r="R85" i="1" s="1"/>
  <c r="P73" i="1"/>
  <c r="Q73" i="1" s="1"/>
  <c r="R73" i="1" s="1"/>
  <c r="P60" i="1"/>
  <c r="Q60" i="1" s="1"/>
  <c r="R60" i="1" s="1"/>
  <c r="P48" i="1"/>
  <c r="Q48" i="1" s="1"/>
  <c r="R48" i="1" s="1"/>
  <c r="P70" i="1"/>
  <c r="Q70" i="1" s="1"/>
  <c r="R70" i="1" s="1"/>
  <c r="P59" i="1"/>
  <c r="Q59" i="1" s="1"/>
  <c r="R59" i="1" s="1"/>
  <c r="M33" i="1"/>
  <c r="P30" i="1"/>
  <c r="Q30" i="1" s="1"/>
  <c r="R30" i="1" s="1"/>
  <c r="M10" i="1"/>
  <c r="P10" i="1" s="1"/>
  <c r="Q10" i="1" s="1"/>
  <c r="R10" i="1" s="1"/>
  <c r="P49" i="1"/>
  <c r="Q49" i="1" s="1"/>
  <c r="R49" i="1" s="1"/>
  <c r="P13" i="1"/>
  <c r="Q13" i="1" s="1"/>
  <c r="R13" i="1" s="1"/>
  <c r="M96" i="1"/>
  <c r="P96" i="1" s="1"/>
  <c r="P89" i="1"/>
  <c r="Q89" i="1" s="1"/>
  <c r="R89" i="1" s="1"/>
  <c r="M6" i="1"/>
  <c r="P6" i="1" s="1"/>
  <c r="Q6" i="1" s="1"/>
  <c r="R6" i="1" s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P119" i="1"/>
  <c r="Q119" i="1" s="1"/>
  <c r="R119" i="1" s="1"/>
  <c r="M77" i="1"/>
  <c r="P77" i="1" s="1"/>
  <c r="Q77" i="1" s="1"/>
  <c r="R77" i="1" s="1"/>
  <c r="M69" i="1"/>
  <c r="P69" i="1" s="1"/>
  <c r="Q69" i="1" s="1"/>
  <c r="R69" i="1" s="1"/>
  <c r="M98" i="1"/>
  <c r="P98" i="1" s="1"/>
  <c r="Q98" i="1" s="1"/>
  <c r="R98" i="1" s="1"/>
  <c r="K19" i="1"/>
  <c r="L18" i="1"/>
  <c r="M18" i="1" s="1"/>
  <c r="P18" i="1" s="1"/>
  <c r="Q18" i="1" s="1"/>
  <c r="R18" i="1" s="1"/>
  <c r="P111" i="1"/>
  <c r="Q111" i="1" s="1"/>
  <c r="R111" i="1" s="1"/>
  <c r="P103" i="1"/>
  <c r="Q103" i="1" s="1"/>
  <c r="R103" i="1" s="1"/>
  <c r="M121" i="1"/>
  <c r="P121" i="1" s="1"/>
  <c r="Q121" i="1" s="1"/>
  <c r="R121" i="1" s="1"/>
  <c r="P104" i="1"/>
  <c r="Q104" i="1" s="1"/>
  <c r="R104" i="1" s="1"/>
  <c r="M112" i="1"/>
  <c r="P112" i="1" s="1"/>
  <c r="Q112" i="1" s="1"/>
  <c r="R112" i="1" s="1"/>
  <c r="P7" i="1"/>
  <c r="Q7" i="1" s="1"/>
  <c r="R7" i="1" s="1"/>
  <c r="M61" i="1"/>
  <c r="P61" i="1" s="1"/>
  <c r="Q61" i="1" s="1"/>
  <c r="R61" i="1" s="1"/>
  <c r="M67" i="1"/>
  <c r="P67" i="1" s="1"/>
  <c r="Q67" i="1" s="1"/>
  <c r="R67" i="1" s="1"/>
  <c r="M58" i="1"/>
  <c r="P58" i="1" s="1"/>
  <c r="Q58" i="1" s="1"/>
  <c r="R58" i="1" s="1"/>
  <c r="M47" i="1"/>
  <c r="P47" i="1" s="1"/>
  <c r="Q47" i="1" s="1"/>
  <c r="R47" i="1" s="1"/>
  <c r="P15" i="1"/>
  <c r="Q15" i="1" s="1"/>
  <c r="R15" i="1" s="1"/>
  <c r="P33" i="1"/>
  <c r="Q33" i="1" s="1"/>
  <c r="R33" i="1" s="1"/>
  <c r="P17" i="1"/>
  <c r="Q17" i="1" s="1"/>
  <c r="R17" i="1" s="1"/>
  <c r="P97" i="1"/>
  <c r="Q97" i="1" s="1"/>
  <c r="R97" i="1" s="1"/>
  <c r="M14" i="1"/>
  <c r="P14" i="1" s="1"/>
  <c r="Q14" i="1" s="1"/>
  <c r="R14" i="1" s="1"/>
  <c r="Q96" i="1" l="1"/>
  <c r="R96" i="1" s="1"/>
  <c r="AE33" i="1"/>
  <c r="AF33" i="1" s="1"/>
  <c r="AE31" i="1"/>
  <c r="AF31" i="1" s="1"/>
  <c r="R95" i="1"/>
  <c r="AC33" i="1"/>
  <c r="AC31" i="1"/>
  <c r="AE21" i="1"/>
  <c r="AF21" i="1" s="1"/>
  <c r="AE28" i="1"/>
  <c r="AF28" i="1" s="1"/>
  <c r="AE23" i="1"/>
  <c r="AF23" i="1" s="1"/>
  <c r="AE26" i="1"/>
  <c r="AF26" i="1" s="1"/>
  <c r="L19" i="1"/>
  <c r="M19" i="1" s="1"/>
  <c r="P19" i="1" s="1"/>
  <c r="Q19" i="1" s="1"/>
  <c r="R19" i="1" s="1"/>
  <c r="K20" i="1"/>
  <c r="AC26" i="1"/>
  <c r="AC28" i="1"/>
  <c r="R65" i="1"/>
  <c r="AC23" i="1"/>
  <c r="AC21" i="1"/>
  <c r="R35" i="1"/>
  <c r="K21" i="1" l="1"/>
  <c r="L20" i="1"/>
  <c r="M20" i="1" s="1"/>
  <c r="P20" i="1" s="1"/>
  <c r="Q20" i="1" l="1"/>
  <c r="L21" i="1"/>
  <c r="M21" i="1" s="1"/>
  <c r="P21" i="1" s="1"/>
  <c r="K22" i="1"/>
  <c r="Q21" i="1" l="1"/>
  <c r="R21" i="1" s="1"/>
  <c r="K23" i="1"/>
  <c r="L22" i="1"/>
  <c r="M22" i="1" s="1"/>
  <c r="P22" i="1" s="1"/>
  <c r="Q22" i="1" s="1"/>
  <c r="R22" i="1" s="1"/>
  <c r="R20" i="1"/>
  <c r="K24" i="1" l="1"/>
  <c r="L23" i="1"/>
  <c r="M23" i="1" s="1"/>
  <c r="P23" i="1" s="1"/>
  <c r="Q23" i="1" s="1"/>
  <c r="R23" i="1" l="1"/>
  <c r="K25" i="1"/>
  <c r="L24" i="1"/>
  <c r="M24" i="1" s="1"/>
  <c r="P24" i="1" s="1"/>
  <c r="Q24" i="1" s="1"/>
  <c r="R24" i="1" s="1"/>
  <c r="K26" i="1" l="1"/>
  <c r="L25" i="1"/>
  <c r="M25" i="1" s="1"/>
  <c r="P25" i="1" s="1"/>
  <c r="Q25" i="1" s="1"/>
  <c r="R25" i="1" s="1"/>
  <c r="L26" i="1" l="1"/>
  <c r="M26" i="1" s="1"/>
  <c r="P26" i="1" s="1"/>
  <c r="Q26" i="1" s="1"/>
  <c r="R26" i="1" s="1"/>
  <c r="K27" i="1"/>
  <c r="L27" i="1" l="1"/>
  <c r="M27" i="1" s="1"/>
  <c r="P27" i="1" s="1"/>
  <c r="Q27" i="1" s="1"/>
  <c r="R27" i="1" s="1"/>
  <c r="K28" i="1"/>
  <c r="L28" i="1" l="1"/>
  <c r="M28" i="1" s="1"/>
  <c r="P28" i="1" s="1"/>
  <c r="Q28" i="1" s="1"/>
  <c r="R28" i="1" s="1"/>
  <c r="L29" i="1"/>
  <c r="M29" i="1" s="1"/>
  <c r="P29" i="1" s="1"/>
  <c r="Q29" i="1" l="1"/>
  <c r="Z20" i="1"/>
  <c r="AA20" i="1" s="1"/>
  <c r="Z19" i="1"/>
  <c r="AA19" i="1" s="1"/>
  <c r="AE18" i="1"/>
  <c r="AF18" i="1" s="1"/>
  <c r="AE16" i="1"/>
  <c r="AF16" i="1" s="1"/>
  <c r="Z25" i="1"/>
  <c r="R29" i="1" l="1"/>
  <c r="Z23" i="1"/>
  <c r="Z17" i="1" s="1"/>
  <c r="AA17" i="1" s="1"/>
  <c r="AC18" i="1"/>
  <c r="AC16" i="1"/>
  <c r="Z22" i="1"/>
  <c r="Z16" i="1" s="1"/>
  <c r="AA16" i="1" s="1"/>
</calcChain>
</file>

<file path=xl/sharedStrings.xml><?xml version="1.0" encoding="utf-8"?>
<sst xmlns="http://schemas.openxmlformats.org/spreadsheetml/2006/main" count="102" uniqueCount="100">
  <si>
    <t>10MPH (16km/h)</t>
  </si>
  <si>
    <t>15MPH (24km/h)</t>
  </si>
  <si>
    <t>22MPH (35km/h)</t>
  </si>
  <si>
    <t>29MPH (47 km/h)</t>
  </si>
  <si>
    <t>Speed MPH (km/h)</t>
  </si>
  <si>
    <t>Mode</t>
  </si>
  <si>
    <t>EFI fuel injected 149cc engine</t>
  </si>
  <si>
    <t>Weight (Kg)</t>
  </si>
  <si>
    <t>Time (s)</t>
  </si>
  <si>
    <t>Rolling Resistance (N)</t>
  </si>
  <si>
    <t>Aerodynamic Resistance (N)</t>
  </si>
  <si>
    <t>Gradient Resistance (N)</t>
  </si>
  <si>
    <t>Av. Person Weight (Kg)</t>
  </si>
  <si>
    <t>Section 1</t>
  </si>
  <si>
    <t>Section 2</t>
  </si>
  <si>
    <t>Section 3</t>
  </si>
  <si>
    <t>Section 4</t>
  </si>
  <si>
    <t>Grass</t>
  </si>
  <si>
    <t>Sand</t>
  </si>
  <si>
    <t>Tarmac</t>
  </si>
  <si>
    <t>Key</t>
  </si>
  <si>
    <t>Wheel Radius (m)</t>
  </si>
  <si>
    <t>Speed m/s</t>
  </si>
  <si>
    <t>Total Mass</t>
  </si>
  <si>
    <t>cd</t>
  </si>
  <si>
    <t>https://www.engineeringtoolbox.com/rolling-friction-resistance-d_1303.html</t>
  </si>
  <si>
    <t>Gradient Height (m)</t>
  </si>
  <si>
    <t>Distance (m)</t>
  </si>
  <si>
    <t>Gravity</t>
  </si>
  <si>
    <t>Air Density</t>
  </si>
  <si>
    <t>Vehicle Speed (mph)</t>
  </si>
  <si>
    <t>Velocity (m/s)</t>
  </si>
  <si>
    <t>Vehicle Speed (Km/h)</t>
  </si>
  <si>
    <t xml:space="preserve">Acceleration Resistance (N) </t>
  </si>
  <si>
    <t>Area of the Buggy</t>
  </si>
  <si>
    <t>Gravel</t>
  </si>
  <si>
    <t>Total Resistance (N)</t>
  </si>
  <si>
    <t>Power (W)</t>
  </si>
  <si>
    <t xml:space="preserve">Acceleration= (Current velocity -previous velocity)/1 </t>
  </si>
  <si>
    <t>Acceleration Resistance=Total Mass*Acceleration</t>
  </si>
  <si>
    <t>Rolling Resistance=Total Mass*Gravity*Coefficient of rolling resistance for terrain</t>
  </si>
  <si>
    <t>Total Resistance=Acceleration Resistance+Gradient Resistance+Rolling Resistance+Aerodynamic Resistance</t>
  </si>
  <si>
    <t>Power=Total Current Resistance*Current Velocity</t>
  </si>
  <si>
    <t>Total Distance (m)</t>
  </si>
  <si>
    <t>Power (Kw)</t>
  </si>
  <si>
    <t>Length (m)</t>
  </si>
  <si>
    <t>Height (m)</t>
  </si>
  <si>
    <t>Width (m)</t>
  </si>
  <si>
    <t>Max Velocity for 29MPH (m/s)</t>
  </si>
  <si>
    <t xml:space="preserve">Rolling Resistance Coefficient </t>
  </si>
  <si>
    <t xml:space="preserve">Aero Resistance Coefficient </t>
  </si>
  <si>
    <t>Section 1  max power (W)</t>
  </si>
  <si>
    <t>Section 1 average power (W)</t>
  </si>
  <si>
    <t>Section 2 max power (W)</t>
  </si>
  <si>
    <t>Section 2 average power (W)</t>
  </si>
  <si>
    <t>Section 3 max power (W)</t>
  </si>
  <si>
    <t>Section 3 average power (W)</t>
  </si>
  <si>
    <t>Section 4 max power (W)</t>
  </si>
  <si>
    <t>Section 4 average power (W)</t>
  </si>
  <si>
    <t>(Kw)</t>
  </si>
  <si>
    <t>(KN)</t>
  </si>
  <si>
    <t>Section 1 max resistance (N)</t>
  </si>
  <si>
    <t>Section 1 average resistance (N)</t>
  </si>
  <si>
    <t>Section 2 max resistance (N)</t>
  </si>
  <si>
    <t>Section 2 average resistance (N)</t>
  </si>
  <si>
    <t>Section 3 max resistance (N)</t>
  </si>
  <si>
    <t>Section 3 average resistance (N)</t>
  </si>
  <si>
    <t>Section 4 max resistance (N)</t>
  </si>
  <si>
    <t xml:space="preserve">Section 4 average resistance (N) </t>
  </si>
  <si>
    <t>Kilowatts (Kw)</t>
  </si>
  <si>
    <t>Average power</t>
  </si>
  <si>
    <t>Maximum power</t>
  </si>
  <si>
    <t xml:space="preserve">Average Total Resistance </t>
  </si>
  <si>
    <t>Maximum Total Resistance</t>
  </si>
  <si>
    <t>Horsepower (HP)</t>
  </si>
  <si>
    <t>1 HORSEPOWER = 745.69987 WATTS/0.745Kw</t>
  </si>
  <si>
    <t>Conversion factor</t>
  </si>
  <si>
    <t>Kilo-Newtons</t>
  </si>
  <si>
    <t>Newtons (N)</t>
  </si>
  <si>
    <t>Gradient Resistance=(Total Mass*Gravity)*SIN((TAN(Gradient height/distance)))</t>
  </si>
  <si>
    <t>Aerodynamic Resistance=0.5*area of the vehicle*coefficient of drag*air density*((current velocity)^2)</t>
  </si>
  <si>
    <t>Acceleration=</t>
  </si>
  <si>
    <t>Acceleration Resistance=</t>
  </si>
  <si>
    <t>Rolling Resistance=</t>
  </si>
  <si>
    <t>Gradient Resistance=</t>
  </si>
  <si>
    <t>Aerodynamic Resistance=</t>
  </si>
  <si>
    <t>Total Resistance=</t>
  </si>
  <si>
    <t>Power=</t>
  </si>
  <si>
    <t>Total Mass*Acceleration</t>
  </si>
  <si>
    <t>(Total Mass*Gravity)*SIN((TAN(Gradient height/distance)))</t>
  </si>
  <si>
    <t>Total Mass*Gravity*Coefficient of rolling resistance for terrain</t>
  </si>
  <si>
    <t>0.5*area of the vehicle*coefficient of drag*air density*((current velocity)^2)</t>
  </si>
  <si>
    <t>Acceleration Resistance+Gradient Resistance+Rolling Resistance+Aerodynamic Resistance</t>
  </si>
  <si>
    <t>Total Current Resistance*Current Velocity</t>
  </si>
  <si>
    <t xml:space="preserve">(Current velocity -previous velocity)/1 </t>
  </si>
  <si>
    <t>Total</t>
  </si>
  <si>
    <t>Change in Gradient Height (m)</t>
  </si>
  <si>
    <t>Area (m²)</t>
  </si>
  <si>
    <t>Acceleration (m/s²)</t>
  </si>
  <si>
    <t>Section Length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</si>
</sst>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666666"/>
      <name val="Times New Roman"/>
      <family val="1"/>
    </font>
    <font>
      <b/>
      <sz val="11"/>
      <color rgb="FF99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0" fillId="0" borderId="0" xfId="0" applyNumberFormat="1" applyBorder="1"/>
    <xf numFmtId="2" fontId="0" fillId="0" borderId="0" xfId="0" applyNumberFormat="1" applyFill="1" applyBorder="1"/>
    <xf numFmtId="2" fontId="0" fillId="0" borderId="0" xfId="0" applyNumberFormat="1"/>
    <xf numFmtId="2" fontId="2" fillId="0" borderId="0" xfId="0" applyNumberFormat="1" applyFont="1"/>
    <xf numFmtId="2" fontId="0" fillId="0" borderId="0" xfId="0" applyNumberFormat="1" applyFill="1" applyBorder="1" applyAlignment="1">
      <alignment horizontal="left"/>
    </xf>
    <xf numFmtId="0" fontId="0" fillId="0" borderId="0" xfId="0" applyBorder="1"/>
    <xf numFmtId="2" fontId="1" fillId="0" borderId="0" xfId="0" applyNumberFormat="1" applyFont="1" applyBorder="1" applyAlignment="1">
      <alignment wrapText="1"/>
    </xf>
    <xf numFmtId="2" fontId="0" fillId="0" borderId="0" xfId="0" applyNumberFormat="1" applyBorder="1" applyAlignment="1">
      <alignment horizontal="left"/>
    </xf>
    <xf numFmtId="0" fontId="3" fillId="0" borderId="0" xfId="0" applyFont="1" applyBorder="1"/>
    <xf numFmtId="2" fontId="3" fillId="0" borderId="0" xfId="0" applyNumberFormat="1" applyFont="1" applyBorder="1"/>
    <xf numFmtId="2" fontId="3" fillId="0" borderId="0" xfId="0" applyNumberFormat="1" applyFont="1" applyFill="1" applyBorder="1"/>
    <xf numFmtId="2" fontId="0" fillId="0" borderId="0" xfId="0" applyNumberFormat="1" applyFont="1" applyBorder="1" applyAlignment="1">
      <alignment horizontal="left"/>
    </xf>
    <xf numFmtId="2" fontId="0" fillId="0" borderId="0" xfId="0" applyNumberFormat="1" applyFont="1" applyFill="1" applyBorder="1" applyAlignment="1">
      <alignment horizontal="left"/>
    </xf>
    <xf numFmtId="2" fontId="0" fillId="0" borderId="0" xfId="0" applyNumberFormat="1" applyFont="1"/>
    <xf numFmtId="0" fontId="2" fillId="0" borderId="0" xfId="0" applyFont="1"/>
    <xf numFmtId="2" fontId="4" fillId="0" borderId="0" xfId="0" applyNumberFormat="1" applyFont="1"/>
    <xf numFmtId="2" fontId="2" fillId="0" borderId="0" xfId="0" applyNumberFormat="1" applyFont="1" applyFill="1" applyBorder="1" applyAlignment="1"/>
    <xf numFmtId="2" fontId="4" fillId="0" borderId="0" xfId="0" applyNumberFormat="1" applyFont="1" applyAlignment="1"/>
    <xf numFmtId="2" fontId="5" fillId="0" borderId="0" xfId="0" applyNumberFormat="1" applyFont="1" applyAlignment="1">
      <alignment horizontal="left" vertical="center"/>
    </xf>
    <xf numFmtId="2" fontId="2" fillId="0" borderId="0" xfId="0" applyNumberFormat="1" applyFont="1" applyFill="1" applyBorder="1"/>
    <xf numFmtId="2" fontId="5" fillId="0" borderId="0" xfId="0" applyNumberFormat="1" applyFont="1"/>
    <xf numFmtId="2" fontId="2" fillId="0" borderId="0" xfId="0" applyNumberFormat="1" applyFont="1" applyFill="1"/>
    <xf numFmtId="0" fontId="2" fillId="0" borderId="0" xfId="0" applyFont="1" applyAlignment="1">
      <alignment horizontal="left"/>
    </xf>
    <xf numFmtId="2" fontId="2" fillId="0" borderId="0" xfId="0" applyNumberFormat="1" applyFont="1" applyFill="1" applyBorder="1" applyAlignment="1">
      <alignment horizontal="left"/>
    </xf>
    <xf numFmtId="2" fontId="2" fillId="0" borderId="0" xfId="0" applyNumberFormat="1" applyFont="1" applyBorder="1"/>
    <xf numFmtId="2" fontId="4" fillId="0" borderId="4" xfId="0" applyNumberFormat="1" applyFont="1" applyBorder="1" applyAlignment="1">
      <alignment wrapText="1"/>
    </xf>
    <xf numFmtId="2" fontId="4" fillId="0" borderId="4" xfId="0" applyNumberFormat="1" applyFont="1" applyFill="1" applyBorder="1" applyAlignment="1">
      <alignment wrapText="1"/>
    </xf>
    <xf numFmtId="2" fontId="2" fillId="0" borderId="10" xfId="0" applyNumberFormat="1" applyFont="1" applyBorder="1"/>
    <xf numFmtId="2" fontId="2" fillId="0" borderId="11" xfId="0" applyNumberFormat="1" applyFont="1" applyBorder="1"/>
    <xf numFmtId="0" fontId="2" fillId="0" borderId="5" xfId="0" applyFont="1" applyBorder="1" applyAlignment="1">
      <alignment horizontal="left"/>
    </xf>
    <xf numFmtId="2" fontId="2" fillId="0" borderId="5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2" fontId="2" fillId="0" borderId="11" xfId="0" applyNumberFormat="1" applyFont="1" applyBorder="1" applyAlignment="1">
      <alignment horizontal="left"/>
    </xf>
    <xf numFmtId="2" fontId="2" fillId="0" borderId="12" xfId="0" applyNumberFormat="1" applyFont="1" applyBorder="1"/>
    <xf numFmtId="2" fontId="2" fillId="0" borderId="6" xfId="0" applyNumberFormat="1" applyFont="1" applyBorder="1" applyAlignment="1">
      <alignment horizontal="left"/>
    </xf>
    <xf numFmtId="2" fontId="2" fillId="0" borderId="0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left"/>
    </xf>
    <xf numFmtId="2" fontId="2" fillId="0" borderId="2" xfId="0" applyNumberFormat="1" applyFont="1" applyFill="1" applyBorder="1"/>
    <xf numFmtId="2" fontId="2" fillId="0" borderId="9" xfId="0" applyNumberFormat="1" applyFont="1" applyBorder="1"/>
    <xf numFmtId="2" fontId="2" fillId="0" borderId="3" xfId="0" applyNumberFormat="1" applyFont="1" applyFill="1" applyBorder="1"/>
    <xf numFmtId="2" fontId="2" fillId="0" borderId="7" xfId="0" applyNumberFormat="1" applyFont="1" applyBorder="1" applyAlignment="1">
      <alignment horizontal="left"/>
    </xf>
    <xf numFmtId="2" fontId="2" fillId="0" borderId="9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2" fontId="2" fillId="0" borderId="3" xfId="0" applyNumberFormat="1" applyFont="1" applyBorder="1" applyAlignment="1">
      <alignment horizontal="left"/>
    </xf>
    <xf numFmtId="2" fontId="2" fillId="0" borderId="2" xfId="0" applyNumberFormat="1" applyFont="1" applyBorder="1"/>
    <xf numFmtId="2" fontId="2" fillId="0" borderId="8" xfId="0" applyNumberFormat="1" applyFont="1" applyBorder="1" applyAlignment="1">
      <alignment horizontal="left"/>
    </xf>
    <xf numFmtId="2" fontId="2" fillId="0" borderId="6" xfId="0" applyNumberFormat="1" applyFont="1" applyFill="1" applyBorder="1" applyAlignment="1">
      <alignment horizontal="left"/>
    </xf>
    <xf numFmtId="2" fontId="2" fillId="0" borderId="3" xfId="0" applyNumberFormat="1" applyFont="1" applyBorder="1"/>
    <xf numFmtId="2" fontId="2" fillId="0" borderId="7" xfId="0" applyNumberFormat="1" applyFont="1" applyFill="1" applyBorder="1" applyAlignment="1">
      <alignment horizontal="left"/>
    </xf>
    <xf numFmtId="2" fontId="2" fillId="0" borderId="8" xfId="0" applyNumberFormat="1" applyFont="1" applyBorder="1"/>
    <xf numFmtId="2" fontId="2" fillId="0" borderId="0" xfId="0" applyNumberFormat="1" applyFont="1" applyFill="1" applyBorder="1" applyAlignment="1">
      <alignment horizontal="left" vertical="center" wrapText="1" indent="1"/>
    </xf>
    <xf numFmtId="2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/>
    <xf numFmtId="2" fontId="0" fillId="0" borderId="0" xfId="0" applyNumberFormat="1" applyFont="1" applyBorder="1"/>
    <xf numFmtId="2" fontId="0" fillId="0" borderId="0" xfId="0" applyNumberFormat="1" applyFont="1" applyBorder="1" applyAlignment="1">
      <alignment wrapText="1"/>
    </xf>
    <xf numFmtId="0" fontId="0" fillId="0" borderId="0" xfId="0" applyFont="1" applyBorder="1"/>
    <xf numFmtId="2" fontId="4" fillId="0" borderId="10" xfId="0" applyNumberFormat="1" applyFont="1" applyBorder="1"/>
    <xf numFmtId="2" fontId="2" fillId="0" borderId="11" xfId="0" applyNumberFormat="1" applyFont="1" applyFill="1" applyBorder="1" applyAlignment="1">
      <alignment horizontal="center"/>
    </xf>
    <xf numFmtId="2" fontId="4" fillId="0" borderId="12" xfId="0" applyNumberFormat="1" applyFont="1" applyBorder="1" applyAlignment="1">
      <alignment wrapText="1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4" fillId="0" borderId="12" xfId="0" applyNumberFormat="1" applyFont="1" applyBorder="1"/>
    <xf numFmtId="2" fontId="4" fillId="0" borderId="9" xfId="0" applyNumberFormat="1" applyFont="1" applyBorder="1"/>
    <xf numFmtId="2" fontId="2" fillId="0" borderId="3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2" fontId="4" fillId="0" borderId="12" xfId="0" applyNumberFormat="1" applyFont="1" applyFill="1" applyBorder="1"/>
    <xf numFmtId="2" fontId="4" fillId="0" borderId="9" xfId="0" applyNumberFormat="1" applyFont="1" applyFill="1" applyBorder="1"/>
    <xf numFmtId="2" fontId="2" fillId="0" borderId="3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left" vertical="top" wrapText="1" indent="1"/>
    </xf>
    <xf numFmtId="2" fontId="4" fillId="0" borderId="9" xfId="0" applyNumberFormat="1" applyFont="1" applyFill="1" applyBorder="1" applyAlignment="1">
      <alignment horizontal="left" vertical="top" wrapText="1" indent="1"/>
    </xf>
    <xf numFmtId="2" fontId="4" fillId="0" borderId="10" xfId="0" applyNumberFormat="1" applyFont="1" applyFill="1" applyBorder="1"/>
    <xf numFmtId="2" fontId="4" fillId="0" borderId="8" xfId="0" applyNumberFormat="1" applyFont="1" applyFill="1" applyBorder="1"/>
    <xf numFmtId="2" fontId="4" fillId="0" borderId="11" xfId="0" applyNumberFormat="1" applyFont="1" applyBorder="1"/>
    <xf numFmtId="1" fontId="2" fillId="0" borderId="12" xfId="0" applyNumberFormat="1" applyFont="1" applyFill="1" applyBorder="1" applyAlignment="1">
      <alignment horizontal="left"/>
    </xf>
    <xf numFmtId="1" fontId="2" fillId="0" borderId="9" xfId="0" applyNumberFormat="1" applyFont="1" applyFill="1" applyBorder="1" applyAlignment="1">
      <alignment horizontal="left"/>
    </xf>
    <xf numFmtId="2" fontId="2" fillId="0" borderId="1" xfId="0" applyNumberFormat="1" applyFont="1" applyFill="1" applyBorder="1" applyAlignment="1"/>
    <xf numFmtId="2" fontId="4" fillId="0" borderId="10" xfId="0" applyNumberFormat="1" applyFont="1" applyFill="1" applyBorder="1" applyAlignment="1">
      <alignment horizontal="left" vertical="center"/>
    </xf>
    <xf numFmtId="2" fontId="4" fillId="0" borderId="8" xfId="0" applyNumberFormat="1" applyFont="1" applyFill="1" applyBorder="1" applyAlignment="1">
      <alignment horizontal="left" vertical="center"/>
    </xf>
    <xf numFmtId="2" fontId="4" fillId="0" borderId="11" xfId="0" applyNumberFormat="1" applyFont="1" applyBorder="1" applyAlignment="1">
      <alignment vertical="center"/>
    </xf>
    <xf numFmtId="2" fontId="2" fillId="0" borderId="12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0" xfId="0" applyFont="1" applyBorder="1"/>
    <xf numFmtId="2" fontId="4" fillId="0" borderId="8" xfId="0" applyNumberFormat="1" applyFont="1" applyBorder="1"/>
    <xf numFmtId="0" fontId="4" fillId="0" borderId="11" xfId="0" applyFont="1" applyBorder="1"/>
    <xf numFmtId="2" fontId="4" fillId="0" borderId="12" xfId="0" applyNumberFormat="1" applyFont="1" applyBorder="1" applyAlignment="1"/>
    <xf numFmtId="2" fontId="2" fillId="2" borderId="0" xfId="0" applyNumberFormat="1" applyFont="1" applyFill="1" applyBorder="1" applyAlignment="1">
      <alignment horizontal="center"/>
    </xf>
    <xf numFmtId="0" fontId="2" fillId="0" borderId="2" xfId="0" applyFont="1" applyBorder="1"/>
    <xf numFmtId="2" fontId="4" fillId="0" borderId="0" xfId="0" applyNumberFormat="1" applyFont="1" applyBorder="1" applyAlignment="1">
      <alignment horizontal="left"/>
    </xf>
    <xf numFmtId="0" fontId="4" fillId="0" borderId="2" xfId="0" applyFont="1" applyBorder="1"/>
    <xf numFmtId="0" fontId="2" fillId="0" borderId="3" xfId="0" applyFont="1" applyBorder="1"/>
    <xf numFmtId="0" fontId="4" fillId="0" borderId="10" xfId="0" applyFont="1" applyBorder="1"/>
    <xf numFmtId="2" fontId="2" fillId="2" borderId="11" xfId="0" applyNumberFormat="1" applyFont="1" applyFill="1" applyBorder="1"/>
    <xf numFmtId="0" fontId="2" fillId="0" borderId="12" xfId="0" applyFont="1" applyBorder="1"/>
    <xf numFmtId="2" fontId="2" fillId="2" borderId="2" xfId="0" applyNumberFormat="1" applyFont="1" applyFill="1" applyBorder="1"/>
    <xf numFmtId="0" fontId="4" fillId="0" borderId="10" xfId="0" applyFont="1" applyBorder="1" applyAlignment="1">
      <alignment horizontal="left"/>
    </xf>
    <xf numFmtId="2" fontId="4" fillId="0" borderId="8" xfId="0" applyNumberFormat="1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2" fontId="2" fillId="0" borderId="12" xfId="0" applyNumberFormat="1" applyFont="1" applyBorder="1" applyAlignment="1">
      <alignment horizontal="left"/>
    </xf>
    <xf numFmtId="2" fontId="4" fillId="0" borderId="12" xfId="0" applyNumberFormat="1" applyFont="1" applyBorder="1" applyAlignment="1">
      <alignment horizontal="left"/>
    </xf>
    <xf numFmtId="0" fontId="0" fillId="0" borderId="8" xfId="0" applyBorder="1"/>
    <xf numFmtId="0" fontId="2" fillId="0" borderId="0" xfId="0" applyFont="1" applyBorder="1"/>
    <xf numFmtId="0" fontId="0" fillId="0" borderId="2" xfId="0" applyBorder="1"/>
    <xf numFmtId="0" fontId="2" fillId="0" borderId="9" xfId="0" applyFont="1" applyBorder="1" applyAlignment="1"/>
    <xf numFmtId="0" fontId="2" fillId="0" borderId="1" xfId="0" applyFont="1" applyBorder="1"/>
    <xf numFmtId="2" fontId="2" fillId="0" borderId="1" xfId="0" applyNumberFormat="1" applyFont="1" applyBorder="1"/>
    <xf numFmtId="0" fontId="0" fillId="0" borderId="1" xfId="0" applyBorder="1"/>
    <xf numFmtId="2" fontId="2" fillId="0" borderId="10" xfId="0" applyNumberFormat="1" applyFont="1" applyBorder="1" applyAlignment="1"/>
    <xf numFmtId="2" fontId="2" fillId="0" borderId="12" xfId="0" applyNumberFormat="1" applyFont="1" applyBorder="1" applyAlignment="1"/>
    <xf numFmtId="2" fontId="2" fillId="0" borderId="9" xfId="0" applyNumberFormat="1" applyFont="1" applyBorder="1" applyAlignment="1"/>
    <xf numFmtId="2" fontId="2" fillId="0" borderId="6" xfId="0" applyNumberFormat="1" applyFont="1" applyBorder="1"/>
    <xf numFmtId="0" fontId="0" fillId="0" borderId="4" xfId="0" applyBorder="1"/>
    <xf numFmtId="2" fontId="2" fillId="0" borderId="4" xfId="0" applyNumberFormat="1" applyFont="1" applyBorder="1"/>
    <xf numFmtId="2" fontId="4" fillId="0" borderId="13" xfId="0" applyNumberFormat="1" applyFont="1" applyBorder="1"/>
    <xf numFmtId="2" fontId="2" fillId="0" borderId="14" xfId="0" applyNumberFormat="1" applyFont="1" applyBorder="1"/>
    <xf numFmtId="2" fontId="4" fillId="0" borderId="4" xfId="0" applyNumberFormat="1" applyFont="1" applyBorder="1"/>
    <xf numFmtId="2" fontId="6" fillId="0" borderId="0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205007389293234E-2"/>
          <c:y val="0.202204048009575"/>
          <c:w val="0.95233973963588869"/>
          <c:h val="0.59065333522570151"/>
        </c:manualLayout>
      </c:layout>
      <c:lineChart>
        <c:grouping val="standard"/>
        <c:varyColors val="0"/>
        <c:ser>
          <c:idx val="0"/>
          <c:order val="0"/>
          <c:tx>
            <c:strRef>
              <c:f>Sheet1!$C$3:$C$124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1.00</c:v>
                </c:pt>
                <c:pt idx="3">
                  <c:v>2.00</c:v>
                </c:pt>
                <c:pt idx="4">
                  <c:v>3.00</c:v>
                </c:pt>
                <c:pt idx="5">
                  <c:v>4.00</c:v>
                </c:pt>
                <c:pt idx="6">
                  <c:v>5.00</c:v>
                </c:pt>
                <c:pt idx="7">
                  <c:v>6.00</c:v>
                </c:pt>
                <c:pt idx="8">
                  <c:v>7.00</c:v>
                </c:pt>
                <c:pt idx="9">
                  <c:v>8.00</c:v>
                </c:pt>
                <c:pt idx="10">
                  <c:v>9.00</c:v>
                </c:pt>
                <c:pt idx="11">
                  <c:v>10.00</c:v>
                </c:pt>
                <c:pt idx="12">
                  <c:v>11.00</c:v>
                </c:pt>
                <c:pt idx="13">
                  <c:v>12.00</c:v>
                </c:pt>
                <c:pt idx="14">
                  <c:v>13.00</c:v>
                </c:pt>
                <c:pt idx="15">
                  <c:v>14.00</c:v>
                </c:pt>
                <c:pt idx="16">
                  <c:v>15.00</c:v>
                </c:pt>
                <c:pt idx="17">
                  <c:v>16.00</c:v>
                </c:pt>
                <c:pt idx="18">
                  <c:v>17.00</c:v>
                </c:pt>
                <c:pt idx="19">
                  <c:v>18.00</c:v>
                </c:pt>
                <c:pt idx="20">
                  <c:v>19.00</c:v>
                </c:pt>
                <c:pt idx="21">
                  <c:v>20.00</c:v>
                </c:pt>
                <c:pt idx="22">
                  <c:v>21.00</c:v>
                </c:pt>
                <c:pt idx="23">
                  <c:v>22.00</c:v>
                </c:pt>
                <c:pt idx="24">
                  <c:v>23.00</c:v>
                </c:pt>
                <c:pt idx="25">
                  <c:v>24.00</c:v>
                </c:pt>
                <c:pt idx="26">
                  <c:v>25.00</c:v>
                </c:pt>
                <c:pt idx="27">
                  <c:v>26.00</c:v>
                </c:pt>
                <c:pt idx="28">
                  <c:v>27.00</c:v>
                </c:pt>
                <c:pt idx="29">
                  <c:v>28.00</c:v>
                </c:pt>
                <c:pt idx="30">
                  <c:v>29.00</c:v>
                </c:pt>
                <c:pt idx="31">
                  <c:v>30.00</c:v>
                </c:pt>
                <c:pt idx="32">
                  <c:v>31.00</c:v>
                </c:pt>
                <c:pt idx="33">
                  <c:v>32.00</c:v>
                </c:pt>
                <c:pt idx="34">
                  <c:v>33.00</c:v>
                </c:pt>
                <c:pt idx="35">
                  <c:v>34.00</c:v>
                </c:pt>
                <c:pt idx="36">
                  <c:v>35.00</c:v>
                </c:pt>
                <c:pt idx="37">
                  <c:v>36.00</c:v>
                </c:pt>
                <c:pt idx="38">
                  <c:v>37.00</c:v>
                </c:pt>
                <c:pt idx="39">
                  <c:v>38.00</c:v>
                </c:pt>
                <c:pt idx="40">
                  <c:v>39.00</c:v>
                </c:pt>
                <c:pt idx="41">
                  <c:v>40.00</c:v>
                </c:pt>
                <c:pt idx="42">
                  <c:v>41.00</c:v>
                </c:pt>
                <c:pt idx="43">
                  <c:v>42.00</c:v>
                </c:pt>
                <c:pt idx="44">
                  <c:v>43.00</c:v>
                </c:pt>
                <c:pt idx="45">
                  <c:v>44.00</c:v>
                </c:pt>
                <c:pt idx="46">
                  <c:v>45.00</c:v>
                </c:pt>
                <c:pt idx="47">
                  <c:v>46.00</c:v>
                </c:pt>
                <c:pt idx="48">
                  <c:v>47.00</c:v>
                </c:pt>
                <c:pt idx="49">
                  <c:v>48.00</c:v>
                </c:pt>
                <c:pt idx="50">
                  <c:v>49.00</c:v>
                </c:pt>
                <c:pt idx="51">
                  <c:v>50.00</c:v>
                </c:pt>
                <c:pt idx="52">
                  <c:v>51.00</c:v>
                </c:pt>
                <c:pt idx="53">
                  <c:v>52.00</c:v>
                </c:pt>
                <c:pt idx="54">
                  <c:v>53.00</c:v>
                </c:pt>
                <c:pt idx="55">
                  <c:v>54.00</c:v>
                </c:pt>
                <c:pt idx="56">
                  <c:v>55.00</c:v>
                </c:pt>
                <c:pt idx="57">
                  <c:v>56.00</c:v>
                </c:pt>
                <c:pt idx="58">
                  <c:v>57.00</c:v>
                </c:pt>
                <c:pt idx="59">
                  <c:v>58.00</c:v>
                </c:pt>
                <c:pt idx="60">
                  <c:v>59.00</c:v>
                </c:pt>
                <c:pt idx="61">
                  <c:v>60.00</c:v>
                </c:pt>
                <c:pt idx="62">
                  <c:v>61.00</c:v>
                </c:pt>
                <c:pt idx="63">
                  <c:v>62.00</c:v>
                </c:pt>
                <c:pt idx="64">
                  <c:v>63.00</c:v>
                </c:pt>
                <c:pt idx="65">
                  <c:v>64.00</c:v>
                </c:pt>
                <c:pt idx="66">
                  <c:v>65.00</c:v>
                </c:pt>
                <c:pt idx="67">
                  <c:v>66.00</c:v>
                </c:pt>
                <c:pt idx="68">
                  <c:v>67.00</c:v>
                </c:pt>
                <c:pt idx="69">
                  <c:v>68.00</c:v>
                </c:pt>
                <c:pt idx="70">
                  <c:v>69.00</c:v>
                </c:pt>
                <c:pt idx="71">
                  <c:v>70.00</c:v>
                </c:pt>
                <c:pt idx="72">
                  <c:v>71.00</c:v>
                </c:pt>
                <c:pt idx="73">
                  <c:v>72.00</c:v>
                </c:pt>
                <c:pt idx="74">
                  <c:v>73.00</c:v>
                </c:pt>
                <c:pt idx="75">
                  <c:v>74.00</c:v>
                </c:pt>
                <c:pt idx="76">
                  <c:v>75.00</c:v>
                </c:pt>
                <c:pt idx="77">
                  <c:v>76.00</c:v>
                </c:pt>
                <c:pt idx="78">
                  <c:v>77.00</c:v>
                </c:pt>
                <c:pt idx="79">
                  <c:v>78.00</c:v>
                </c:pt>
                <c:pt idx="80">
                  <c:v>79.00</c:v>
                </c:pt>
                <c:pt idx="81">
                  <c:v>80.00</c:v>
                </c:pt>
                <c:pt idx="82">
                  <c:v>81.00</c:v>
                </c:pt>
                <c:pt idx="83">
                  <c:v>82.00</c:v>
                </c:pt>
                <c:pt idx="84">
                  <c:v>83.00</c:v>
                </c:pt>
                <c:pt idx="85">
                  <c:v>84.00</c:v>
                </c:pt>
                <c:pt idx="86">
                  <c:v>85.00</c:v>
                </c:pt>
                <c:pt idx="87">
                  <c:v>86.00</c:v>
                </c:pt>
                <c:pt idx="88">
                  <c:v>87.00</c:v>
                </c:pt>
                <c:pt idx="89">
                  <c:v>88.00</c:v>
                </c:pt>
                <c:pt idx="90">
                  <c:v>89.00</c:v>
                </c:pt>
                <c:pt idx="91">
                  <c:v>90.00</c:v>
                </c:pt>
                <c:pt idx="92">
                  <c:v>91.00</c:v>
                </c:pt>
                <c:pt idx="93">
                  <c:v>92.00</c:v>
                </c:pt>
                <c:pt idx="94">
                  <c:v>93.00</c:v>
                </c:pt>
                <c:pt idx="95">
                  <c:v>94.00</c:v>
                </c:pt>
                <c:pt idx="96">
                  <c:v>95.00</c:v>
                </c:pt>
                <c:pt idx="97">
                  <c:v>96.00</c:v>
                </c:pt>
                <c:pt idx="98">
                  <c:v>97.00</c:v>
                </c:pt>
                <c:pt idx="99">
                  <c:v>98.00</c:v>
                </c:pt>
                <c:pt idx="100">
                  <c:v>99.00</c:v>
                </c:pt>
                <c:pt idx="101">
                  <c:v>100.00</c:v>
                </c:pt>
                <c:pt idx="102">
                  <c:v>101.00</c:v>
                </c:pt>
                <c:pt idx="103">
                  <c:v>102.00</c:v>
                </c:pt>
                <c:pt idx="104">
                  <c:v>103.00</c:v>
                </c:pt>
                <c:pt idx="105">
                  <c:v>104.00</c:v>
                </c:pt>
                <c:pt idx="106">
                  <c:v>105.00</c:v>
                </c:pt>
                <c:pt idx="107">
                  <c:v>106.00</c:v>
                </c:pt>
                <c:pt idx="108">
                  <c:v>107.00</c:v>
                </c:pt>
                <c:pt idx="109">
                  <c:v>108.00</c:v>
                </c:pt>
                <c:pt idx="110">
                  <c:v>109.00</c:v>
                </c:pt>
                <c:pt idx="111">
                  <c:v>110.00</c:v>
                </c:pt>
                <c:pt idx="112">
                  <c:v>111.00</c:v>
                </c:pt>
                <c:pt idx="113">
                  <c:v>112.00</c:v>
                </c:pt>
                <c:pt idx="114">
                  <c:v>113.00</c:v>
                </c:pt>
                <c:pt idx="115">
                  <c:v>114.00</c:v>
                </c:pt>
                <c:pt idx="116">
                  <c:v>115.00</c:v>
                </c:pt>
                <c:pt idx="117">
                  <c:v>116.00</c:v>
                </c:pt>
                <c:pt idx="118">
                  <c:v>117.00</c:v>
                </c:pt>
                <c:pt idx="119">
                  <c:v>118.00</c:v>
                </c:pt>
                <c:pt idx="120">
                  <c:v>119.00</c:v>
                </c:pt>
                <c:pt idx="121">
                  <c:v>120.00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Sheet1!$K$4:$K$124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  <c:pt idx="24">
                  <c:v>14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17</c:v>
                </c:pt>
                <c:pt idx="44">
                  <c:v>18</c:v>
                </c:pt>
                <c:pt idx="45">
                  <c:v>19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19</c:v>
                </c:pt>
                <c:pt idx="51">
                  <c:v>17</c:v>
                </c:pt>
                <c:pt idx="52">
                  <c:v>15</c:v>
                </c:pt>
                <c:pt idx="53">
                  <c:v>14</c:v>
                </c:pt>
                <c:pt idx="54">
                  <c:v>13</c:v>
                </c:pt>
                <c:pt idx="55">
                  <c:v>12</c:v>
                </c:pt>
                <c:pt idx="56">
                  <c:v>11</c:v>
                </c:pt>
                <c:pt idx="57">
                  <c:v>10</c:v>
                </c:pt>
                <c:pt idx="58">
                  <c:v>9</c:v>
                </c:pt>
                <c:pt idx="59">
                  <c:v>8</c:v>
                </c:pt>
                <c:pt idx="60">
                  <c:v>7</c:v>
                </c:pt>
                <c:pt idx="61">
                  <c:v>6</c:v>
                </c:pt>
                <c:pt idx="62">
                  <c:v>5</c:v>
                </c:pt>
                <c:pt idx="63">
                  <c:v>4</c:v>
                </c:pt>
                <c:pt idx="64">
                  <c:v>3</c:v>
                </c:pt>
                <c:pt idx="65">
                  <c:v>2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2</c:v>
                </c:pt>
                <c:pt idx="83">
                  <c:v>3</c:v>
                </c:pt>
                <c:pt idx="84">
                  <c:v>4</c:v>
                </c:pt>
                <c:pt idx="85">
                  <c:v>5</c:v>
                </c:pt>
                <c:pt idx="86">
                  <c:v>6</c:v>
                </c:pt>
                <c:pt idx="87">
                  <c:v>7</c:v>
                </c:pt>
                <c:pt idx="88">
                  <c:v>8</c:v>
                </c:pt>
                <c:pt idx="89">
                  <c:v>9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11</c:v>
                </c:pt>
                <c:pt idx="94">
                  <c:v>12</c:v>
                </c:pt>
                <c:pt idx="95">
                  <c:v>13</c:v>
                </c:pt>
                <c:pt idx="96">
                  <c:v>14</c:v>
                </c:pt>
                <c:pt idx="97">
                  <c:v>14</c:v>
                </c:pt>
                <c:pt idx="98">
                  <c:v>14</c:v>
                </c:pt>
                <c:pt idx="99">
                  <c:v>13</c:v>
                </c:pt>
                <c:pt idx="100">
                  <c:v>12</c:v>
                </c:pt>
                <c:pt idx="101">
                  <c:v>11</c:v>
                </c:pt>
                <c:pt idx="102">
                  <c:v>10</c:v>
                </c:pt>
                <c:pt idx="103">
                  <c:v>9</c:v>
                </c:pt>
                <c:pt idx="104">
                  <c:v>8</c:v>
                </c:pt>
                <c:pt idx="105">
                  <c:v>6</c:v>
                </c:pt>
                <c:pt idx="106">
                  <c:v>4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39-4823-A0B1-71E2EC890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317376"/>
        <c:axId val="398271352"/>
      </c:lineChart>
      <c:catAx>
        <c:axId val="39931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22181901054456"/>
              <c:y val="0.874973480021128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71352"/>
        <c:crosses val="autoZero"/>
        <c:auto val="1"/>
        <c:lblAlgn val="ctr"/>
        <c:lblOffset val="100"/>
        <c:noMultiLvlLbl val="0"/>
      </c:catAx>
      <c:valAx>
        <c:axId val="39827135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317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214599942779924E-2"/>
          <c:y val="0.16666666666666666"/>
          <c:w val="0.95232600912017973"/>
          <c:h val="0.64200568678915138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Sheet1!$J$4:$J$124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0.89444444444444449</c:v>
                </c:pt>
                <c:pt idx="2">
                  <c:v>1.788888888888889</c:v>
                </c:pt>
                <c:pt idx="3">
                  <c:v>2.6833333333333331</c:v>
                </c:pt>
                <c:pt idx="4">
                  <c:v>3.5777777777777779</c:v>
                </c:pt>
                <c:pt idx="5">
                  <c:v>4.4722222222222223</c:v>
                </c:pt>
                <c:pt idx="6">
                  <c:v>5.3666666666666663</c:v>
                </c:pt>
                <c:pt idx="7">
                  <c:v>6.261111111111112</c:v>
                </c:pt>
                <c:pt idx="8">
                  <c:v>7.1555555555555559</c:v>
                </c:pt>
                <c:pt idx="9">
                  <c:v>8.0500000000000007</c:v>
                </c:pt>
                <c:pt idx="10">
                  <c:v>8.9444444444444446</c:v>
                </c:pt>
                <c:pt idx="11">
                  <c:v>8.4972222222222236</c:v>
                </c:pt>
                <c:pt idx="12">
                  <c:v>8.0500000000000007</c:v>
                </c:pt>
                <c:pt idx="13">
                  <c:v>7.6027777777777779</c:v>
                </c:pt>
                <c:pt idx="14">
                  <c:v>7.1555555555555559</c:v>
                </c:pt>
                <c:pt idx="15">
                  <c:v>6.7083333333333339</c:v>
                </c:pt>
                <c:pt idx="16">
                  <c:v>6.261111111111112</c:v>
                </c:pt>
                <c:pt idx="17">
                  <c:v>5.8138888888888891</c:v>
                </c:pt>
                <c:pt idx="18">
                  <c:v>5.3666666666666663</c:v>
                </c:pt>
                <c:pt idx="19">
                  <c:v>4.9194444444444443</c:v>
                </c:pt>
                <c:pt idx="20">
                  <c:v>4.4722222222222223</c:v>
                </c:pt>
                <c:pt idx="21">
                  <c:v>4.4722222222222223</c:v>
                </c:pt>
                <c:pt idx="22">
                  <c:v>4.4722222222222223</c:v>
                </c:pt>
                <c:pt idx="23">
                  <c:v>4.4722222222222223</c:v>
                </c:pt>
                <c:pt idx="24">
                  <c:v>4.4722222222222223</c:v>
                </c:pt>
                <c:pt idx="25">
                  <c:v>4.4722222222222223</c:v>
                </c:pt>
                <c:pt idx="26">
                  <c:v>5.3666666666666663</c:v>
                </c:pt>
                <c:pt idx="27">
                  <c:v>5.8138888888888891</c:v>
                </c:pt>
                <c:pt idx="28">
                  <c:v>6.261111111111112</c:v>
                </c:pt>
                <c:pt idx="29">
                  <c:v>6.7083333333333339</c:v>
                </c:pt>
                <c:pt idx="30">
                  <c:v>6.7083333333333339</c:v>
                </c:pt>
                <c:pt idx="31">
                  <c:v>7.1555555555555559</c:v>
                </c:pt>
                <c:pt idx="32">
                  <c:v>7.6027777777777779</c:v>
                </c:pt>
                <c:pt idx="33">
                  <c:v>8.0500000000000007</c:v>
                </c:pt>
                <c:pt idx="34">
                  <c:v>8.4972222222222236</c:v>
                </c:pt>
                <c:pt idx="35">
                  <c:v>8.9444444444444446</c:v>
                </c:pt>
                <c:pt idx="36">
                  <c:v>9.3916666666666675</c:v>
                </c:pt>
                <c:pt idx="37">
                  <c:v>9.8388888888888886</c:v>
                </c:pt>
                <c:pt idx="38">
                  <c:v>10.286111111111111</c:v>
                </c:pt>
                <c:pt idx="39">
                  <c:v>10.733333333333333</c:v>
                </c:pt>
                <c:pt idx="40">
                  <c:v>10.733333333333333</c:v>
                </c:pt>
                <c:pt idx="41">
                  <c:v>10.286111111111111</c:v>
                </c:pt>
                <c:pt idx="42">
                  <c:v>10.286111111111111</c:v>
                </c:pt>
                <c:pt idx="43">
                  <c:v>10.286111111111111</c:v>
                </c:pt>
                <c:pt idx="44">
                  <c:v>10.286111111111111</c:v>
                </c:pt>
                <c:pt idx="45">
                  <c:v>10.286111111111111</c:v>
                </c:pt>
                <c:pt idx="46">
                  <c:v>9.8388888888888886</c:v>
                </c:pt>
                <c:pt idx="47">
                  <c:v>10.286111111111111</c:v>
                </c:pt>
                <c:pt idx="48">
                  <c:v>10.733333333333333</c:v>
                </c:pt>
                <c:pt idx="49">
                  <c:v>11.180555555555555</c:v>
                </c:pt>
                <c:pt idx="50">
                  <c:v>11.627777777777778</c:v>
                </c:pt>
                <c:pt idx="51">
                  <c:v>12.075000000000003</c:v>
                </c:pt>
                <c:pt idx="52">
                  <c:v>12.522222222222224</c:v>
                </c:pt>
                <c:pt idx="53">
                  <c:v>12.522222222222224</c:v>
                </c:pt>
                <c:pt idx="54">
                  <c:v>12.522222222222224</c:v>
                </c:pt>
                <c:pt idx="55">
                  <c:v>12.522222222222224</c:v>
                </c:pt>
                <c:pt idx="56">
                  <c:v>12.522222222222224</c:v>
                </c:pt>
                <c:pt idx="57">
                  <c:v>12.522222222222224</c:v>
                </c:pt>
                <c:pt idx="58">
                  <c:v>12.522222222222224</c:v>
                </c:pt>
                <c:pt idx="59">
                  <c:v>12.522222222222224</c:v>
                </c:pt>
                <c:pt idx="60">
                  <c:v>12.522222222222224</c:v>
                </c:pt>
                <c:pt idx="61">
                  <c:v>11.627777777777778</c:v>
                </c:pt>
                <c:pt idx="62">
                  <c:v>10.733333333333333</c:v>
                </c:pt>
                <c:pt idx="63">
                  <c:v>8.9444444444444446</c:v>
                </c:pt>
                <c:pt idx="64">
                  <c:v>8.0500000000000007</c:v>
                </c:pt>
                <c:pt idx="65">
                  <c:v>8.9444444444444446</c:v>
                </c:pt>
                <c:pt idx="66">
                  <c:v>9.8388888888888886</c:v>
                </c:pt>
                <c:pt idx="67">
                  <c:v>9.8388888888888886</c:v>
                </c:pt>
                <c:pt idx="68">
                  <c:v>9.8388888888888886</c:v>
                </c:pt>
                <c:pt idx="69">
                  <c:v>9.8388888888888886</c:v>
                </c:pt>
                <c:pt idx="70">
                  <c:v>9.8388888888888886</c:v>
                </c:pt>
                <c:pt idx="71">
                  <c:v>9.8388888888888886</c:v>
                </c:pt>
                <c:pt idx="72">
                  <c:v>9.8388888888888886</c:v>
                </c:pt>
                <c:pt idx="73">
                  <c:v>9.8388888888888886</c:v>
                </c:pt>
                <c:pt idx="74">
                  <c:v>9.8388888888888886</c:v>
                </c:pt>
                <c:pt idx="75">
                  <c:v>9.8388888888888886</c:v>
                </c:pt>
                <c:pt idx="76">
                  <c:v>9.8388888888888886</c:v>
                </c:pt>
                <c:pt idx="77">
                  <c:v>9.8388888888888886</c:v>
                </c:pt>
                <c:pt idx="78">
                  <c:v>9.8388888888888886</c:v>
                </c:pt>
                <c:pt idx="79">
                  <c:v>8.9444444444444446</c:v>
                </c:pt>
                <c:pt idx="80">
                  <c:v>8.0500000000000007</c:v>
                </c:pt>
                <c:pt idx="81">
                  <c:v>7.6027777777777779</c:v>
                </c:pt>
                <c:pt idx="82">
                  <c:v>7.1555555555555559</c:v>
                </c:pt>
                <c:pt idx="83">
                  <c:v>7.1555555555555559</c:v>
                </c:pt>
                <c:pt idx="84">
                  <c:v>7.1555555555555559</c:v>
                </c:pt>
                <c:pt idx="85">
                  <c:v>7.1555555555555559</c:v>
                </c:pt>
                <c:pt idx="86">
                  <c:v>7.1555555555555559</c:v>
                </c:pt>
                <c:pt idx="87">
                  <c:v>7.1555555555555559</c:v>
                </c:pt>
                <c:pt idx="88">
                  <c:v>7.1555555555555559</c:v>
                </c:pt>
                <c:pt idx="89">
                  <c:v>6.7083333333333339</c:v>
                </c:pt>
                <c:pt idx="90">
                  <c:v>6.261111111111112</c:v>
                </c:pt>
                <c:pt idx="91">
                  <c:v>6.261111111111112</c:v>
                </c:pt>
                <c:pt idx="92">
                  <c:v>6.261111111111112</c:v>
                </c:pt>
                <c:pt idx="93">
                  <c:v>6.261111111111112</c:v>
                </c:pt>
                <c:pt idx="94">
                  <c:v>6.261111111111112</c:v>
                </c:pt>
                <c:pt idx="95">
                  <c:v>6.261111111111112</c:v>
                </c:pt>
                <c:pt idx="96">
                  <c:v>6.7083333333333339</c:v>
                </c:pt>
                <c:pt idx="97">
                  <c:v>7.6027777777777779</c:v>
                </c:pt>
                <c:pt idx="98">
                  <c:v>8.4972222222222236</c:v>
                </c:pt>
                <c:pt idx="99">
                  <c:v>8.9444444444444446</c:v>
                </c:pt>
                <c:pt idx="100">
                  <c:v>10.733333333333333</c:v>
                </c:pt>
                <c:pt idx="101">
                  <c:v>12.075000000000003</c:v>
                </c:pt>
                <c:pt idx="102">
                  <c:v>12.969444444444447</c:v>
                </c:pt>
                <c:pt idx="103">
                  <c:v>12.969444444444447</c:v>
                </c:pt>
                <c:pt idx="104">
                  <c:v>12.969444444444447</c:v>
                </c:pt>
                <c:pt idx="105">
                  <c:v>12.969444444444447</c:v>
                </c:pt>
                <c:pt idx="106">
                  <c:v>12.969444444444447</c:v>
                </c:pt>
                <c:pt idx="107">
                  <c:v>12.969444444444447</c:v>
                </c:pt>
                <c:pt idx="108">
                  <c:v>12.969444444444447</c:v>
                </c:pt>
                <c:pt idx="109">
                  <c:v>12.969444444444447</c:v>
                </c:pt>
                <c:pt idx="110">
                  <c:v>12.969444444444447</c:v>
                </c:pt>
                <c:pt idx="111">
                  <c:v>12.969444444444447</c:v>
                </c:pt>
                <c:pt idx="112">
                  <c:v>12.969444444444447</c:v>
                </c:pt>
                <c:pt idx="113">
                  <c:v>12.969444444444447</c:v>
                </c:pt>
                <c:pt idx="114">
                  <c:v>12.969444444444447</c:v>
                </c:pt>
                <c:pt idx="115">
                  <c:v>12.969444444444447</c:v>
                </c:pt>
                <c:pt idx="116">
                  <c:v>12.969444444444447</c:v>
                </c:pt>
                <c:pt idx="117">
                  <c:v>12.969444444444447</c:v>
                </c:pt>
                <c:pt idx="118">
                  <c:v>12.969444444444447</c:v>
                </c:pt>
                <c:pt idx="119">
                  <c:v>12.969444444444447</c:v>
                </c:pt>
                <c:pt idx="120">
                  <c:v>12.969444444444447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DD-4D10-8173-88F37DC644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671240"/>
        <c:axId val="498674520"/>
      </c:lineChart>
      <c:catAx>
        <c:axId val="498671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46956726005641"/>
              <c:y val="0.888958151064450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674520"/>
        <c:crosses val="autoZero"/>
        <c:auto val="1"/>
        <c:lblAlgn val="ctr"/>
        <c:lblOffset val="100"/>
        <c:noMultiLvlLbl val="0"/>
      </c:catAx>
      <c:valAx>
        <c:axId val="4986745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671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732809121294619E-2"/>
          <c:y val="0.19643518518518518"/>
          <c:w val="0.93545920046377373"/>
          <c:h val="0.69252296587926498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Sheet1!$P$4:$P$124</c:f>
              <c:numCache>
                <c:formatCode>0.00</c:formatCode>
                <c:ptCount val="121"/>
                <c:pt idx="0">
                  <c:v>0</c:v>
                </c:pt>
                <c:pt idx="1">
                  <c:v>357.9433454903812</c:v>
                </c:pt>
                <c:pt idx="2">
                  <c:v>361.85118196152484</c:v>
                </c:pt>
                <c:pt idx="3">
                  <c:v>368.36424274676409</c:v>
                </c:pt>
                <c:pt idx="4">
                  <c:v>377.4825278460994</c:v>
                </c:pt>
                <c:pt idx="5">
                  <c:v>389.20603725953009</c:v>
                </c:pt>
                <c:pt idx="6">
                  <c:v>403.53477098705656</c:v>
                </c:pt>
                <c:pt idx="7">
                  <c:v>420.46872902867949</c:v>
                </c:pt>
                <c:pt idx="8">
                  <c:v>440.007911384397</c:v>
                </c:pt>
                <c:pt idx="9">
                  <c:v>462.15231805421115</c:v>
                </c:pt>
                <c:pt idx="10">
                  <c:v>486.90194903812039</c:v>
                </c:pt>
                <c:pt idx="11">
                  <c:v>413.86589206187654</c:v>
                </c:pt>
                <c:pt idx="12">
                  <c:v>422.94292401630457</c:v>
                </c:pt>
                <c:pt idx="13">
                  <c:v>435.17672827444187</c:v>
                </c:pt>
                <c:pt idx="14">
                  <c:v>451.04253431909387</c:v>
                </c:pt>
                <c:pt idx="15">
                  <c:v>471.14428649697618</c:v>
                </c:pt>
                <c:pt idx="16">
                  <c:v>496.26154728513706</c:v>
                </c:pt>
                <c:pt idx="17">
                  <c:v>527.41860101744601</c:v>
                </c:pt>
                <c:pt idx="18">
                  <c:v>565.98911433713124</c:v>
                </c:pt>
                <c:pt idx="19">
                  <c:v>613.85978917532259</c:v>
                </c:pt>
                <c:pt idx="20">
                  <c:v>673.69599632100608</c:v>
                </c:pt>
                <c:pt idx="21">
                  <c:v>819.93766298767264</c:v>
                </c:pt>
                <c:pt idx="22">
                  <c:v>819.93766298767264</c:v>
                </c:pt>
                <c:pt idx="23">
                  <c:v>819.93766298767264</c:v>
                </c:pt>
                <c:pt idx="24">
                  <c:v>819.93766298767264</c:v>
                </c:pt>
                <c:pt idx="25">
                  <c:v>96.722703926196814</c:v>
                </c:pt>
                <c:pt idx="26">
                  <c:v>1004.7141143371314</c:v>
                </c:pt>
                <c:pt idx="27">
                  <c:v>819.90193435077981</c:v>
                </c:pt>
                <c:pt idx="28">
                  <c:v>788.74488061847057</c:v>
                </c:pt>
                <c:pt idx="29">
                  <c:v>763.62761983030941</c:v>
                </c:pt>
                <c:pt idx="30">
                  <c:v>1107.7528840839163</c:v>
                </c:pt>
                <c:pt idx="31">
                  <c:v>357.91884471773045</c:v>
                </c:pt>
                <c:pt idx="32">
                  <c:v>368.66539501337542</c:v>
                </c:pt>
                <c:pt idx="33">
                  <c:v>380.06325138754448</c:v>
                </c:pt>
                <c:pt idx="34">
                  <c:v>392.11241384023737</c:v>
                </c:pt>
                <c:pt idx="35">
                  <c:v>404.8128823714535</c:v>
                </c:pt>
                <c:pt idx="36">
                  <c:v>418.16465698119475</c:v>
                </c:pt>
                <c:pt idx="37">
                  <c:v>432.1677376694588</c:v>
                </c:pt>
                <c:pt idx="38">
                  <c:v>446.82212443624798</c:v>
                </c:pt>
                <c:pt idx="39">
                  <c:v>462.12781728155983</c:v>
                </c:pt>
                <c:pt idx="40">
                  <c:v>16.584472463495587</c:v>
                </c:pt>
                <c:pt idx="41">
                  <c:v>-158.01597669473188</c:v>
                </c:pt>
                <c:pt idx="42">
                  <c:v>-11.774310028065599</c:v>
                </c:pt>
                <c:pt idx="43">
                  <c:v>300.58045776958113</c:v>
                </c:pt>
                <c:pt idx="44">
                  <c:v>612.93522556722792</c:v>
                </c:pt>
                <c:pt idx="45">
                  <c:v>612.93522556722792</c:v>
                </c:pt>
                <c:pt idx="46">
                  <c:v>466.28472098619557</c:v>
                </c:pt>
                <c:pt idx="47">
                  <c:v>446.82212443624798</c:v>
                </c:pt>
                <c:pt idx="48">
                  <c:v>462.12781728155983</c:v>
                </c:pt>
                <c:pt idx="49">
                  <c:v>478.08481620539686</c:v>
                </c:pt>
                <c:pt idx="50">
                  <c:v>218.47354379264573</c:v>
                </c:pt>
                <c:pt idx="51">
                  <c:v>-21.79025536850429</c:v>
                </c:pt>
                <c:pt idx="52">
                  <c:v>15.345831191591486</c:v>
                </c:pt>
                <c:pt idx="53">
                  <c:v>127.17578417436076</c:v>
                </c:pt>
                <c:pt idx="54">
                  <c:v>127.17578417436076</c:v>
                </c:pt>
                <c:pt idx="55">
                  <c:v>127.17578417436076</c:v>
                </c:pt>
                <c:pt idx="56">
                  <c:v>127.17578417436076</c:v>
                </c:pt>
                <c:pt idx="57">
                  <c:v>127.17578417436076</c:v>
                </c:pt>
                <c:pt idx="58">
                  <c:v>127.17578417436076</c:v>
                </c:pt>
                <c:pt idx="59">
                  <c:v>127.17578417436076</c:v>
                </c:pt>
                <c:pt idx="60">
                  <c:v>127.17578417436076</c:v>
                </c:pt>
                <c:pt idx="61">
                  <c:v>-91.931456207354898</c:v>
                </c:pt>
                <c:pt idx="62">
                  <c:v>-147.57886086983817</c:v>
                </c:pt>
                <c:pt idx="63">
                  <c:v>-557.46500833255334</c:v>
                </c:pt>
                <c:pt idx="64">
                  <c:v>-329.85735457454928</c:v>
                </c:pt>
                <c:pt idx="65">
                  <c:v>319.98499166744625</c:v>
                </c:pt>
                <c:pt idx="66">
                  <c:v>380.12908768605575</c:v>
                </c:pt>
                <c:pt idx="67">
                  <c:v>414.24607100279252</c:v>
                </c:pt>
                <c:pt idx="68">
                  <c:v>414.24607100279252</c:v>
                </c:pt>
                <c:pt idx="69">
                  <c:v>87.645754352722577</c:v>
                </c:pt>
                <c:pt idx="70">
                  <c:v>414.24607100279252</c:v>
                </c:pt>
                <c:pt idx="71">
                  <c:v>414.24607100279252</c:v>
                </c:pt>
                <c:pt idx="72">
                  <c:v>414.24607100279252</c:v>
                </c:pt>
                <c:pt idx="73">
                  <c:v>414.24607100279252</c:v>
                </c:pt>
                <c:pt idx="74">
                  <c:v>414.24607100279252</c:v>
                </c:pt>
                <c:pt idx="75">
                  <c:v>414.24607100279252</c:v>
                </c:pt>
                <c:pt idx="76">
                  <c:v>414.24607100279252</c:v>
                </c:pt>
                <c:pt idx="77">
                  <c:v>414.24607100279252</c:v>
                </c:pt>
                <c:pt idx="78">
                  <c:v>414.24607100279252</c:v>
                </c:pt>
                <c:pt idx="79">
                  <c:v>94.407882371454036</c:v>
                </c:pt>
                <c:pt idx="80">
                  <c:v>69.658251387544482</c:v>
                </c:pt>
                <c:pt idx="81">
                  <c:v>627.64932827444181</c:v>
                </c:pt>
                <c:pt idx="82">
                  <c:v>643.51513431909393</c:v>
                </c:pt>
                <c:pt idx="83">
                  <c:v>789.75680098576049</c:v>
                </c:pt>
                <c:pt idx="84">
                  <c:v>789.75680098576049</c:v>
                </c:pt>
                <c:pt idx="85">
                  <c:v>789.75680098576049</c:v>
                </c:pt>
                <c:pt idx="86">
                  <c:v>789.75680098576049</c:v>
                </c:pt>
                <c:pt idx="87">
                  <c:v>789.75680098576049</c:v>
                </c:pt>
                <c:pt idx="88">
                  <c:v>789.75680098576049</c:v>
                </c:pt>
                <c:pt idx="89">
                  <c:v>663.61688649697624</c:v>
                </c:pt>
                <c:pt idx="90">
                  <c:v>688.73414728513706</c:v>
                </c:pt>
                <c:pt idx="91">
                  <c:v>111.94604569534576</c:v>
                </c:pt>
                <c:pt idx="92">
                  <c:v>111.94604569534576</c:v>
                </c:pt>
                <c:pt idx="93">
                  <c:v>626.46386395180366</c:v>
                </c:pt>
                <c:pt idx="94">
                  <c:v>626.46386395180366</c:v>
                </c:pt>
                <c:pt idx="95">
                  <c:v>626.46386395180366</c:v>
                </c:pt>
                <c:pt idx="96">
                  <c:v>747.5882698303094</c:v>
                </c:pt>
                <c:pt idx="97">
                  <c:v>434.71511168004196</c:v>
                </c:pt>
                <c:pt idx="98">
                  <c:v>458.16213050690425</c:v>
                </c:pt>
                <c:pt idx="99">
                  <c:v>-34.768624999220606</c:v>
                </c:pt>
                <c:pt idx="100">
                  <c:v>521.35918913016189</c:v>
                </c:pt>
                <c:pt idx="101">
                  <c:v>458.27864938910011</c:v>
                </c:pt>
                <c:pt idx="102">
                  <c:v>366.89014755894084</c:v>
                </c:pt>
                <c:pt idx="103">
                  <c:v>74.406814225607661</c:v>
                </c:pt>
                <c:pt idx="104">
                  <c:v>74.406814225607661</c:v>
                </c:pt>
                <c:pt idx="105">
                  <c:v>-174.64216521821055</c:v>
                </c:pt>
                <c:pt idx="106">
                  <c:v>-174.64216521821055</c:v>
                </c:pt>
                <c:pt idx="107">
                  <c:v>-174.64216521821055</c:v>
                </c:pt>
                <c:pt idx="108">
                  <c:v>-174.64216521821055</c:v>
                </c:pt>
                <c:pt idx="109">
                  <c:v>321.99225601931522</c:v>
                </c:pt>
                <c:pt idx="110">
                  <c:v>321.99225601931522</c:v>
                </c:pt>
                <c:pt idx="111">
                  <c:v>321.99225601931522</c:v>
                </c:pt>
                <c:pt idx="112">
                  <c:v>321.99225601931522</c:v>
                </c:pt>
                <c:pt idx="113">
                  <c:v>321.99225601931522</c:v>
                </c:pt>
                <c:pt idx="114">
                  <c:v>321.99225601931522</c:v>
                </c:pt>
                <c:pt idx="115">
                  <c:v>321.99225601931522</c:v>
                </c:pt>
                <c:pt idx="116">
                  <c:v>321.99225601931522</c:v>
                </c:pt>
                <c:pt idx="117">
                  <c:v>321.99225601931522</c:v>
                </c:pt>
                <c:pt idx="118">
                  <c:v>321.99225601931522</c:v>
                </c:pt>
                <c:pt idx="119">
                  <c:v>321.99225601931522</c:v>
                </c:pt>
                <c:pt idx="120">
                  <c:v>321.99225601931522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2F-444B-8C3F-342388356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7755136"/>
        <c:axId val="607760712"/>
      </c:lineChart>
      <c:catAx>
        <c:axId val="607755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236699338944283"/>
              <c:y val="0.90284703995333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760712"/>
        <c:crosses val="autoZero"/>
        <c:auto val="1"/>
        <c:lblAlgn val="ctr"/>
        <c:lblOffset val="100"/>
        <c:noMultiLvlLbl val="0"/>
      </c:catAx>
      <c:valAx>
        <c:axId val="6077607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7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003616305491725E-2"/>
          <c:y val="0.14814814814814814"/>
          <c:w val="0.95156025321004922"/>
          <c:h val="0.73618037328667241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Sheet1!$F$4:$F$124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0.89444444444444449</c:v>
                </c:pt>
                <c:pt idx="2">
                  <c:v>0.89444444444444449</c:v>
                </c:pt>
                <c:pt idx="3">
                  <c:v>0.89444444444444415</c:v>
                </c:pt>
                <c:pt idx="4">
                  <c:v>0.89444444444444482</c:v>
                </c:pt>
                <c:pt idx="5">
                  <c:v>0.89444444444444438</c:v>
                </c:pt>
                <c:pt idx="6">
                  <c:v>0.89444444444444393</c:v>
                </c:pt>
                <c:pt idx="7">
                  <c:v>0.89444444444444571</c:v>
                </c:pt>
                <c:pt idx="8">
                  <c:v>0.89444444444444393</c:v>
                </c:pt>
                <c:pt idx="9">
                  <c:v>0.89444444444444482</c:v>
                </c:pt>
                <c:pt idx="10">
                  <c:v>0.89444444444444393</c:v>
                </c:pt>
                <c:pt idx="11">
                  <c:v>-0.44722222222222108</c:v>
                </c:pt>
                <c:pt idx="12">
                  <c:v>-0.44722222222222285</c:v>
                </c:pt>
                <c:pt idx="13">
                  <c:v>-0.44722222222222285</c:v>
                </c:pt>
                <c:pt idx="14">
                  <c:v>-0.44722222222222197</c:v>
                </c:pt>
                <c:pt idx="15">
                  <c:v>-0.44722222222222197</c:v>
                </c:pt>
                <c:pt idx="16">
                  <c:v>-0.44722222222222197</c:v>
                </c:pt>
                <c:pt idx="17">
                  <c:v>-0.44722222222222285</c:v>
                </c:pt>
                <c:pt idx="18">
                  <c:v>-0.44722222222222285</c:v>
                </c:pt>
                <c:pt idx="19">
                  <c:v>-0.44722222222222197</c:v>
                </c:pt>
                <c:pt idx="20">
                  <c:v>-0.44722222222222197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0.89444444444444393</c:v>
                </c:pt>
                <c:pt idx="27">
                  <c:v>0.44722222222222285</c:v>
                </c:pt>
                <c:pt idx="28">
                  <c:v>0.44722222222222285</c:v>
                </c:pt>
                <c:pt idx="29">
                  <c:v>0.44722222222222197</c:v>
                </c:pt>
                <c:pt idx="30">
                  <c:v>0</c:v>
                </c:pt>
                <c:pt idx="31">
                  <c:v>0.44722222222222197</c:v>
                </c:pt>
                <c:pt idx="32">
                  <c:v>0.44722222222222197</c:v>
                </c:pt>
                <c:pt idx="33">
                  <c:v>0.44722222222222285</c:v>
                </c:pt>
                <c:pt idx="34">
                  <c:v>0.44722222222222285</c:v>
                </c:pt>
                <c:pt idx="35">
                  <c:v>0.44722222222222108</c:v>
                </c:pt>
                <c:pt idx="36">
                  <c:v>0.44722222222222285</c:v>
                </c:pt>
                <c:pt idx="37">
                  <c:v>0.44722222222222108</c:v>
                </c:pt>
                <c:pt idx="38">
                  <c:v>0.44722222222222285</c:v>
                </c:pt>
                <c:pt idx="39">
                  <c:v>0.44722222222222108</c:v>
                </c:pt>
                <c:pt idx="40">
                  <c:v>0</c:v>
                </c:pt>
                <c:pt idx="41">
                  <c:v>-0.44722222222222108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-0.44722222222222285</c:v>
                </c:pt>
                <c:pt idx="47">
                  <c:v>0.44722222222222285</c:v>
                </c:pt>
                <c:pt idx="48">
                  <c:v>0.44722222222222108</c:v>
                </c:pt>
                <c:pt idx="49">
                  <c:v>0.44722222222222285</c:v>
                </c:pt>
                <c:pt idx="50">
                  <c:v>0.44722222222222285</c:v>
                </c:pt>
                <c:pt idx="51">
                  <c:v>0.44722222222222463</c:v>
                </c:pt>
                <c:pt idx="52">
                  <c:v>0.44722222222222108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-0.89444444444444571</c:v>
                </c:pt>
                <c:pt idx="62">
                  <c:v>-0.89444444444444571</c:v>
                </c:pt>
                <c:pt idx="63">
                  <c:v>-1.7888888888888879</c:v>
                </c:pt>
                <c:pt idx="64">
                  <c:v>-0.89444444444444393</c:v>
                </c:pt>
                <c:pt idx="65">
                  <c:v>0.89444444444444393</c:v>
                </c:pt>
                <c:pt idx="66">
                  <c:v>0.89444444444444393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-0.89444444444444393</c:v>
                </c:pt>
                <c:pt idx="80">
                  <c:v>-0.89444444444444393</c:v>
                </c:pt>
                <c:pt idx="81">
                  <c:v>-0.44722222222222285</c:v>
                </c:pt>
                <c:pt idx="82">
                  <c:v>-0.44722222222222197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-0.44722222222222197</c:v>
                </c:pt>
                <c:pt idx="90">
                  <c:v>-0.44722222222222197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0.44722222222222197</c:v>
                </c:pt>
                <c:pt idx="97">
                  <c:v>0.89444444444444393</c:v>
                </c:pt>
                <c:pt idx="98">
                  <c:v>0.89444444444444571</c:v>
                </c:pt>
                <c:pt idx="99">
                  <c:v>0.44722222222222108</c:v>
                </c:pt>
                <c:pt idx="100">
                  <c:v>1.7888888888888879</c:v>
                </c:pt>
                <c:pt idx="101">
                  <c:v>1.3416666666666703</c:v>
                </c:pt>
                <c:pt idx="102">
                  <c:v>0.89444444444444393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FD-49BE-A4E3-74B134F2B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9940544"/>
        <c:axId val="529940872"/>
      </c:lineChart>
      <c:catAx>
        <c:axId val="529940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496661216780446"/>
              <c:y val="0.89821741032370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940872"/>
        <c:crosses val="autoZero"/>
        <c:auto val="1"/>
        <c:lblAlgn val="ctr"/>
        <c:lblOffset val="100"/>
        <c:noMultiLvlLbl val="0"/>
      </c:catAx>
      <c:valAx>
        <c:axId val="529940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</a:t>
                </a:r>
                <a:r>
                  <a:rPr lang="en-GB" baseline="0"/>
                  <a:t> (m/s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²</a:t>
                </a:r>
                <a:r>
                  <a:rPr lang="en-GB" baseline="0"/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94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723240229888946E-2"/>
          <c:y val="0.24537037037037038"/>
          <c:w val="0.94277489654763258"/>
          <c:h val="0.63895815106445031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Sheet1!$R$4:$R$124</c:f>
              <c:numCache>
                <c:formatCode>0.00</c:formatCode>
                <c:ptCount val="121"/>
                <c:pt idx="0">
                  <c:v>0</c:v>
                </c:pt>
                <c:pt idx="1">
                  <c:v>0.32016043679972989</c:v>
                </c:pt>
                <c:pt idx="2">
                  <c:v>0.64731155884228342</c:v>
                </c:pt>
                <c:pt idx="3">
                  <c:v>0.98844405137048352</c:v>
                </c:pt>
                <c:pt idx="4">
                  <c:v>1.3505485996271558</c:v>
                </c:pt>
                <c:pt idx="5">
                  <c:v>1.7406158888551209</c:v>
                </c:pt>
                <c:pt idx="6">
                  <c:v>2.1656366042972035</c:v>
                </c:pt>
                <c:pt idx="7">
                  <c:v>2.6326014311962327</c:v>
                </c:pt>
                <c:pt idx="8">
                  <c:v>3.1485010547950187</c:v>
                </c:pt>
                <c:pt idx="9">
                  <c:v>3.7203261603364002</c:v>
                </c:pt>
                <c:pt idx="10">
                  <c:v>4.355067433063188</c:v>
                </c:pt>
                <c:pt idx="11">
                  <c:v>3.5167104550480017</c:v>
                </c:pt>
                <c:pt idx="12">
                  <c:v>3.404690538331252</c:v>
                </c:pt>
                <c:pt idx="13">
                  <c:v>3.3085519591309649</c:v>
                </c:pt>
                <c:pt idx="14">
                  <c:v>3.2274599122388494</c:v>
                </c:pt>
                <c:pt idx="15">
                  <c:v>3.1605929219172153</c:v>
                </c:pt>
                <c:pt idx="16">
                  <c:v>3.1071486877241643</c:v>
                </c:pt>
                <c:pt idx="17">
                  <c:v>3.0663531442486516</c:v>
                </c:pt>
                <c:pt idx="18">
                  <c:v>3.0374749136092709</c:v>
                </c:pt>
                <c:pt idx="19">
                  <c:v>3.0198491295263783</c:v>
                </c:pt>
                <c:pt idx="20">
                  <c:v>3.0129182057689441</c:v>
                </c:pt>
                <c:pt idx="21">
                  <c:v>3.6669434372504246</c:v>
                </c:pt>
                <c:pt idx="22">
                  <c:v>3.6669434372504246</c:v>
                </c:pt>
                <c:pt idx="23">
                  <c:v>3.6669434372504246</c:v>
                </c:pt>
                <c:pt idx="24">
                  <c:v>3.6669434372504246</c:v>
                </c:pt>
                <c:pt idx="25">
                  <c:v>0.43256542589215796</c:v>
                </c:pt>
                <c:pt idx="26">
                  <c:v>5.3919657469426046</c:v>
                </c:pt>
                <c:pt idx="27">
                  <c:v>4.7668187461005065</c:v>
                </c:pt>
                <c:pt idx="28">
                  <c:v>4.9384193358723136</c:v>
                </c:pt>
                <c:pt idx="29">
                  <c:v>5.1226686163616595</c:v>
                </c:pt>
                <c:pt idx="30">
                  <c:v>7.4311755973962725</c:v>
                </c:pt>
                <c:pt idx="31">
                  <c:v>2.5611081777579825</c:v>
                </c:pt>
                <c:pt idx="32">
                  <c:v>2.8028810726433573</c:v>
                </c:pt>
                <c:pt idx="33">
                  <c:v>3.0595091736697331</c:v>
                </c:pt>
                <c:pt idx="34">
                  <c:v>3.3318663164924618</c:v>
                </c:pt>
                <c:pt idx="35">
                  <c:v>3.6208263367668896</c:v>
                </c:pt>
                <c:pt idx="36">
                  <c:v>3.9272630701483879</c:v>
                </c:pt>
                <c:pt idx="37">
                  <c:v>4.2520503522922866</c:v>
                </c:pt>
                <c:pt idx="38">
                  <c:v>4.5960620188539627</c:v>
                </c:pt>
                <c:pt idx="39">
                  <c:v>4.9601719054887417</c:v>
                </c:pt>
                <c:pt idx="40">
                  <c:v>0.17800667110818594</c:v>
                </c:pt>
                <c:pt idx="41">
                  <c:v>-1.6253698936127561</c:v>
                </c:pt>
                <c:pt idx="42">
                  <c:v>-0.12111186120535254</c:v>
                </c:pt>
                <c:pt idx="43">
                  <c:v>3.091803986446553</c:v>
                </c:pt>
                <c:pt idx="44">
                  <c:v>6.3047198340984592</c:v>
                </c:pt>
                <c:pt idx="45">
                  <c:v>6.3047198340984592</c:v>
                </c:pt>
                <c:pt idx="46">
                  <c:v>4.5877235603697359</c:v>
                </c:pt>
                <c:pt idx="47">
                  <c:v>4.5960620188539627</c:v>
                </c:pt>
                <c:pt idx="48">
                  <c:v>4.9601719054887417</c:v>
                </c:pt>
                <c:pt idx="49">
                  <c:v>5.3452538478520069</c:v>
                </c:pt>
                <c:pt idx="50">
                  <c:v>2.5403618175444862</c:v>
                </c:pt>
                <c:pt idx="51">
                  <c:v>-0.26311733357468936</c:v>
                </c:pt>
                <c:pt idx="52">
                  <c:v>0.19216390836581787</c:v>
                </c:pt>
                <c:pt idx="53">
                  <c:v>1.5925234307167178</c:v>
                </c:pt>
                <c:pt idx="54">
                  <c:v>1.5925234307167178</c:v>
                </c:pt>
                <c:pt idx="55">
                  <c:v>1.5925234307167178</c:v>
                </c:pt>
                <c:pt idx="56">
                  <c:v>1.5925234307167178</c:v>
                </c:pt>
                <c:pt idx="57">
                  <c:v>1.5925234307167178</c:v>
                </c:pt>
                <c:pt idx="58">
                  <c:v>1.5925234307167178</c:v>
                </c:pt>
                <c:pt idx="59">
                  <c:v>1.5925234307167178</c:v>
                </c:pt>
                <c:pt idx="60">
                  <c:v>1.5925234307167178</c:v>
                </c:pt>
                <c:pt idx="61">
                  <c:v>-1.0689585435666322</c:v>
                </c:pt>
                <c:pt idx="62">
                  <c:v>-1.5840131066695964</c:v>
                </c:pt>
                <c:pt idx="63">
                  <c:v>-4.9862147967522823</c:v>
                </c:pt>
                <c:pt idx="64">
                  <c:v>-2.6553517043251218</c:v>
                </c:pt>
                <c:pt idx="65">
                  <c:v>2.8620879810254913</c:v>
                </c:pt>
                <c:pt idx="66">
                  <c:v>3.740047857177804</c:v>
                </c:pt>
                <c:pt idx="67">
                  <c:v>4.0757210652552534</c:v>
                </c:pt>
                <c:pt idx="68">
                  <c:v>4.0757210652552534</c:v>
                </c:pt>
                <c:pt idx="69">
                  <c:v>0.86233683865928712</c:v>
                </c:pt>
                <c:pt idx="70">
                  <c:v>4.0757210652552534</c:v>
                </c:pt>
                <c:pt idx="71">
                  <c:v>4.0757210652552534</c:v>
                </c:pt>
                <c:pt idx="72">
                  <c:v>4.0757210652552534</c:v>
                </c:pt>
                <c:pt idx="73">
                  <c:v>4.0757210652552534</c:v>
                </c:pt>
                <c:pt idx="74">
                  <c:v>4.0757210652552534</c:v>
                </c:pt>
                <c:pt idx="75">
                  <c:v>4.0757210652552534</c:v>
                </c:pt>
                <c:pt idx="76">
                  <c:v>4.0757210652552534</c:v>
                </c:pt>
                <c:pt idx="77">
                  <c:v>4.0757210652552534</c:v>
                </c:pt>
                <c:pt idx="78">
                  <c:v>4.0757210652552534</c:v>
                </c:pt>
                <c:pt idx="79">
                  <c:v>0.84442605898911671</c:v>
                </c:pt>
                <c:pt idx="80">
                  <c:v>0.56074892366973317</c:v>
                </c:pt>
                <c:pt idx="81">
                  <c:v>4.7718783652420766</c:v>
                </c:pt>
                <c:pt idx="82">
                  <c:v>4.604708294461072</c:v>
                </c:pt>
                <c:pt idx="83">
                  <c:v>5.6511486648314424</c:v>
                </c:pt>
                <c:pt idx="84">
                  <c:v>5.6511486648314424</c:v>
                </c:pt>
                <c:pt idx="85">
                  <c:v>5.6511486648314424</c:v>
                </c:pt>
                <c:pt idx="86">
                  <c:v>5.6511486648314424</c:v>
                </c:pt>
                <c:pt idx="87">
                  <c:v>5.6511486648314424</c:v>
                </c:pt>
                <c:pt idx="88">
                  <c:v>5.6511486648314424</c:v>
                </c:pt>
                <c:pt idx="89">
                  <c:v>4.4517632802505496</c:v>
                </c:pt>
                <c:pt idx="90">
                  <c:v>4.3122410221686085</c:v>
                </c:pt>
                <c:pt idx="91">
                  <c:v>0.70090663054808156</c:v>
                </c:pt>
                <c:pt idx="92">
                  <c:v>0.70090663054808156</c:v>
                </c:pt>
                <c:pt idx="93">
                  <c:v>3.922359859298238</c:v>
                </c:pt>
                <c:pt idx="94">
                  <c:v>3.922359859298238</c:v>
                </c:pt>
                <c:pt idx="95">
                  <c:v>3.922359859298238</c:v>
                </c:pt>
                <c:pt idx="96">
                  <c:v>5.0150713101116589</c:v>
                </c:pt>
                <c:pt idx="97">
                  <c:v>3.305042390745208</c:v>
                </c:pt>
                <c:pt idx="98">
                  <c:v>3.8931054367239453</c:v>
                </c:pt>
                <c:pt idx="99">
                  <c:v>-0.31098603471525099</c:v>
                </c:pt>
                <c:pt idx="100">
                  <c:v>5.5959219633304036</c:v>
                </c:pt>
                <c:pt idx="101">
                  <c:v>5.533714691373385</c:v>
                </c:pt>
                <c:pt idx="102">
                  <c:v>4.7583613859797085</c:v>
                </c:pt>
                <c:pt idx="103">
                  <c:v>0.9650150433871173</c:v>
                </c:pt>
                <c:pt idx="104">
                  <c:v>0.9650150433871173</c:v>
                </c:pt>
                <c:pt idx="105">
                  <c:v>-2.2650118594550701</c:v>
                </c:pt>
                <c:pt idx="106">
                  <c:v>-2.2650118594550701</c:v>
                </c:pt>
                <c:pt idx="107">
                  <c:v>-2.2650118594550701</c:v>
                </c:pt>
                <c:pt idx="108">
                  <c:v>-2.2650118594550701</c:v>
                </c:pt>
                <c:pt idx="109">
                  <c:v>4.1760606759838419</c:v>
                </c:pt>
                <c:pt idx="110">
                  <c:v>4.1760606759838419</c:v>
                </c:pt>
                <c:pt idx="111">
                  <c:v>4.1760606759838419</c:v>
                </c:pt>
                <c:pt idx="112">
                  <c:v>4.1760606759838419</c:v>
                </c:pt>
                <c:pt idx="113">
                  <c:v>4.1760606759838419</c:v>
                </c:pt>
                <c:pt idx="114">
                  <c:v>4.1760606759838419</c:v>
                </c:pt>
                <c:pt idx="115">
                  <c:v>4.1760606759838419</c:v>
                </c:pt>
                <c:pt idx="116">
                  <c:v>4.1760606759838419</c:v>
                </c:pt>
                <c:pt idx="117">
                  <c:v>4.1760606759838419</c:v>
                </c:pt>
                <c:pt idx="118">
                  <c:v>4.1760606759838419</c:v>
                </c:pt>
                <c:pt idx="119">
                  <c:v>4.1760606759838419</c:v>
                </c:pt>
                <c:pt idx="120">
                  <c:v>4.1760606759838419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E5-4620-8BA9-E3F748A0F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928832"/>
        <c:axId val="408934080"/>
      </c:lineChart>
      <c:catAx>
        <c:axId val="408928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934080"/>
        <c:crosses val="autoZero"/>
        <c:auto val="1"/>
        <c:lblAlgn val="ctr"/>
        <c:lblOffset val="100"/>
        <c:noMultiLvlLbl val="0"/>
      </c:catAx>
      <c:valAx>
        <c:axId val="4089340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(watts)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92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803670115170853E-2"/>
          <c:y val="0.20370370370370369"/>
          <c:w val="0.94689849702503437"/>
          <c:h val="0.6574766695829688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Sheet1!$G$4:$G$124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292.48333333333335</c:v>
                </c:pt>
                <c:pt idx="2">
                  <c:v>292.48333333333335</c:v>
                </c:pt>
                <c:pt idx="3">
                  <c:v>292.48333333333323</c:v>
                </c:pt>
                <c:pt idx="4">
                  <c:v>292.48333333333346</c:v>
                </c:pt>
                <c:pt idx="5">
                  <c:v>292.48333333333329</c:v>
                </c:pt>
                <c:pt idx="6">
                  <c:v>292.48333333333318</c:v>
                </c:pt>
                <c:pt idx="7">
                  <c:v>292.48333333333375</c:v>
                </c:pt>
                <c:pt idx="8">
                  <c:v>292.48333333333318</c:v>
                </c:pt>
                <c:pt idx="9">
                  <c:v>292.48333333333346</c:v>
                </c:pt>
                <c:pt idx="10">
                  <c:v>292.48333333333318</c:v>
                </c:pt>
                <c:pt idx="11">
                  <c:v>-146.2416666666663</c:v>
                </c:pt>
                <c:pt idx="12">
                  <c:v>-146.24166666666687</c:v>
                </c:pt>
                <c:pt idx="13">
                  <c:v>-146.24166666666687</c:v>
                </c:pt>
                <c:pt idx="14">
                  <c:v>-146.24166666666659</c:v>
                </c:pt>
                <c:pt idx="15">
                  <c:v>-146.24166666666659</c:v>
                </c:pt>
                <c:pt idx="16">
                  <c:v>-146.24166666666659</c:v>
                </c:pt>
                <c:pt idx="17">
                  <c:v>-146.24166666666687</c:v>
                </c:pt>
                <c:pt idx="18">
                  <c:v>-146.24166666666687</c:v>
                </c:pt>
                <c:pt idx="19">
                  <c:v>-146.24166666666659</c:v>
                </c:pt>
                <c:pt idx="20">
                  <c:v>-146.24166666666659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292.48333333333318</c:v>
                </c:pt>
                <c:pt idx="27">
                  <c:v>146.24166666666687</c:v>
                </c:pt>
                <c:pt idx="28">
                  <c:v>146.24166666666687</c:v>
                </c:pt>
                <c:pt idx="29">
                  <c:v>146.24166666666659</c:v>
                </c:pt>
                <c:pt idx="30">
                  <c:v>0</c:v>
                </c:pt>
                <c:pt idx="31">
                  <c:v>146.24166666666659</c:v>
                </c:pt>
                <c:pt idx="32">
                  <c:v>146.24166666666659</c:v>
                </c:pt>
                <c:pt idx="33">
                  <c:v>146.24166666666687</c:v>
                </c:pt>
                <c:pt idx="34">
                  <c:v>146.24166666666687</c:v>
                </c:pt>
                <c:pt idx="35">
                  <c:v>146.2416666666663</c:v>
                </c:pt>
                <c:pt idx="36">
                  <c:v>146.24166666666687</c:v>
                </c:pt>
                <c:pt idx="37">
                  <c:v>146.2416666666663</c:v>
                </c:pt>
                <c:pt idx="38">
                  <c:v>146.24166666666687</c:v>
                </c:pt>
                <c:pt idx="39">
                  <c:v>146.2416666666663</c:v>
                </c:pt>
                <c:pt idx="40">
                  <c:v>0</c:v>
                </c:pt>
                <c:pt idx="41">
                  <c:v>-146.2416666666663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-146.24166666666687</c:v>
                </c:pt>
                <c:pt idx="47">
                  <c:v>146.24166666666687</c:v>
                </c:pt>
                <c:pt idx="48">
                  <c:v>146.2416666666663</c:v>
                </c:pt>
                <c:pt idx="49">
                  <c:v>146.24166666666687</c:v>
                </c:pt>
                <c:pt idx="50">
                  <c:v>146.24166666666687</c:v>
                </c:pt>
                <c:pt idx="51">
                  <c:v>146.24166666666744</c:v>
                </c:pt>
                <c:pt idx="52">
                  <c:v>146.2416666666663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-292.48333333333375</c:v>
                </c:pt>
                <c:pt idx="62">
                  <c:v>-292.48333333333375</c:v>
                </c:pt>
                <c:pt idx="63">
                  <c:v>-584.96666666666636</c:v>
                </c:pt>
                <c:pt idx="64">
                  <c:v>-292.48333333333318</c:v>
                </c:pt>
                <c:pt idx="65">
                  <c:v>292.48333333333318</c:v>
                </c:pt>
                <c:pt idx="66">
                  <c:v>292.48333333333318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-292.48333333333318</c:v>
                </c:pt>
                <c:pt idx="80">
                  <c:v>-292.48333333333318</c:v>
                </c:pt>
                <c:pt idx="81">
                  <c:v>-146.24166666666687</c:v>
                </c:pt>
                <c:pt idx="82">
                  <c:v>-146.24166666666659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-146.24166666666659</c:v>
                </c:pt>
                <c:pt idx="90">
                  <c:v>-146.24166666666659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146.24166666666659</c:v>
                </c:pt>
                <c:pt idx="97">
                  <c:v>292.48333333333318</c:v>
                </c:pt>
                <c:pt idx="98">
                  <c:v>292.48333333333375</c:v>
                </c:pt>
                <c:pt idx="99">
                  <c:v>146.2416666666663</c:v>
                </c:pt>
                <c:pt idx="100">
                  <c:v>584.96666666666636</c:v>
                </c:pt>
                <c:pt idx="101">
                  <c:v>438.72500000000122</c:v>
                </c:pt>
                <c:pt idx="102">
                  <c:v>292.48333333333318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96-435C-97B3-F72782F0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8084016"/>
        <c:axId val="618092544"/>
      </c:lineChart>
      <c:catAx>
        <c:axId val="618084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092544"/>
        <c:crosses val="autoZero"/>
        <c:auto val="1"/>
        <c:lblAlgn val="ctr"/>
        <c:lblOffset val="100"/>
        <c:noMultiLvlLbl val="0"/>
      </c:catAx>
      <c:valAx>
        <c:axId val="6180925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08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538557304660335E-2"/>
          <c:y val="0.24074074074074073"/>
          <c:w val="0.94867842121428025"/>
          <c:h val="0.64814814814814814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Sheet1!$M$4:$M$124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378.3894115549723</c:v>
                </c:pt>
                <c:pt idx="12">
                  <c:v>399.51560596209379</c:v>
                </c:pt>
                <c:pt idx="13">
                  <c:v>423.14726659439992</c:v>
                </c:pt>
                <c:pt idx="14">
                  <c:v>449.75962293469661</c:v>
                </c:pt>
                <c:pt idx="15">
                  <c:v>479.95661932969995</c:v>
                </c:pt>
                <c:pt idx="16">
                  <c:v>514.51781825645787</c:v>
                </c:pt>
                <c:pt idx="17">
                  <c:v>554.46750404884028</c:v>
                </c:pt>
                <c:pt idx="18">
                  <c:v>601.17934335007465</c:v>
                </c:pt>
                <c:pt idx="19">
                  <c:v>656.54003809129097</c:v>
                </c:pt>
                <c:pt idx="20">
                  <c:v>723.21495906147572</c:v>
                </c:pt>
                <c:pt idx="21">
                  <c:v>723.21495906147572</c:v>
                </c:pt>
                <c:pt idx="22">
                  <c:v>723.21495906147572</c:v>
                </c:pt>
                <c:pt idx="23">
                  <c:v>723.21495906147572</c:v>
                </c:pt>
                <c:pt idx="24">
                  <c:v>723.21495906147572</c:v>
                </c:pt>
                <c:pt idx="25">
                  <c:v>0</c:v>
                </c:pt>
                <c:pt idx="26">
                  <c:v>601.17934335007465</c:v>
                </c:pt>
                <c:pt idx="27">
                  <c:v>554.46750404884028</c:v>
                </c:pt>
                <c:pt idx="28">
                  <c:v>514.51781825645787</c:v>
                </c:pt>
                <c:pt idx="29">
                  <c:v>479.95661932969995</c:v>
                </c:pt>
                <c:pt idx="30">
                  <c:v>970.32355024997355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-299.30167815139799</c:v>
                </c:pt>
                <c:pt idx="41">
                  <c:v>-312.35476779764673</c:v>
                </c:pt>
                <c:pt idx="42">
                  <c:v>-312.35476779764673</c:v>
                </c:pt>
                <c:pt idx="43">
                  <c:v>0</c:v>
                </c:pt>
                <c:pt idx="44">
                  <c:v>312.35476779764673</c:v>
                </c:pt>
                <c:pt idx="45">
                  <c:v>312.35476779764673</c:v>
                </c:pt>
                <c:pt idx="46">
                  <c:v>326.60031665006994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-276.21957741511159</c:v>
                </c:pt>
                <c:pt idx="51">
                  <c:v>-533.74298765714661</c:v>
                </c:pt>
                <c:pt idx="52">
                  <c:v>-514.51781825645787</c:v>
                </c:pt>
                <c:pt idx="53">
                  <c:v>-256.44619860702227</c:v>
                </c:pt>
                <c:pt idx="54">
                  <c:v>-256.44619860702227</c:v>
                </c:pt>
                <c:pt idx="55">
                  <c:v>-256.44619860702227</c:v>
                </c:pt>
                <c:pt idx="56">
                  <c:v>-256.44619860702227</c:v>
                </c:pt>
                <c:pt idx="57">
                  <c:v>-256.44619860702227</c:v>
                </c:pt>
                <c:pt idx="58">
                  <c:v>-256.44619860702227</c:v>
                </c:pt>
                <c:pt idx="59">
                  <c:v>-256.44619860702227</c:v>
                </c:pt>
                <c:pt idx="60">
                  <c:v>-256.44619860702227</c:v>
                </c:pt>
                <c:pt idx="61">
                  <c:v>-276.21957741511159</c:v>
                </c:pt>
                <c:pt idx="62">
                  <c:v>-299.30167815139799</c:v>
                </c:pt>
                <c:pt idx="63">
                  <c:v>-359.38955737067414</c:v>
                </c:pt>
                <c:pt idx="64">
                  <c:v>-399.51560596209379</c:v>
                </c:pt>
                <c:pt idx="65">
                  <c:v>-359.38955737067414</c:v>
                </c:pt>
                <c:pt idx="66">
                  <c:v>-326.60031665006994</c:v>
                </c:pt>
                <c:pt idx="67">
                  <c:v>0</c:v>
                </c:pt>
                <c:pt idx="68">
                  <c:v>0</c:v>
                </c:pt>
                <c:pt idx="69">
                  <c:v>-326.60031665006994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423.14726659439992</c:v>
                </c:pt>
                <c:pt idx="82">
                  <c:v>449.75962293469661</c:v>
                </c:pt>
                <c:pt idx="83">
                  <c:v>449.75962293469661</c:v>
                </c:pt>
                <c:pt idx="84">
                  <c:v>449.75962293469661</c:v>
                </c:pt>
                <c:pt idx="85">
                  <c:v>449.75962293469661</c:v>
                </c:pt>
                <c:pt idx="86">
                  <c:v>449.75962293469661</c:v>
                </c:pt>
                <c:pt idx="87">
                  <c:v>449.75962293469661</c:v>
                </c:pt>
                <c:pt idx="88">
                  <c:v>449.75962293469661</c:v>
                </c:pt>
                <c:pt idx="89">
                  <c:v>479.95661932969995</c:v>
                </c:pt>
                <c:pt idx="90">
                  <c:v>514.51781825645787</c:v>
                </c:pt>
                <c:pt idx="91">
                  <c:v>0</c:v>
                </c:pt>
                <c:pt idx="92">
                  <c:v>0</c:v>
                </c:pt>
                <c:pt idx="93">
                  <c:v>514.51781825645787</c:v>
                </c:pt>
                <c:pt idx="94">
                  <c:v>514.51781825645787</c:v>
                </c:pt>
                <c:pt idx="95">
                  <c:v>514.51781825645787</c:v>
                </c:pt>
                <c:pt idx="96">
                  <c:v>479.95661932969995</c:v>
                </c:pt>
                <c:pt idx="97">
                  <c:v>0</c:v>
                </c:pt>
                <c:pt idx="98">
                  <c:v>0</c:v>
                </c:pt>
                <c:pt idx="99">
                  <c:v>-359.38955737067414</c:v>
                </c:pt>
                <c:pt idx="100">
                  <c:v>-299.30167815139799</c:v>
                </c:pt>
                <c:pt idx="101">
                  <c:v>-265.96546623287594</c:v>
                </c:pt>
                <c:pt idx="102">
                  <c:v>-247.58544179370759</c:v>
                </c:pt>
                <c:pt idx="103">
                  <c:v>-247.58544179370759</c:v>
                </c:pt>
                <c:pt idx="104">
                  <c:v>-247.58544179370759</c:v>
                </c:pt>
                <c:pt idx="105">
                  <c:v>-496.63442123752577</c:v>
                </c:pt>
                <c:pt idx="106">
                  <c:v>-496.63442123752577</c:v>
                </c:pt>
                <c:pt idx="107">
                  <c:v>-496.63442123752577</c:v>
                </c:pt>
                <c:pt idx="108">
                  <c:v>-496.63442123752577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D-4884-B193-9431D0345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145168"/>
        <c:axId val="478147136"/>
      </c:lineChart>
      <c:catAx>
        <c:axId val="47814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147136"/>
        <c:crosses val="autoZero"/>
        <c:auto val="1"/>
        <c:lblAlgn val="ctr"/>
        <c:lblOffset val="100"/>
        <c:noMultiLvlLbl val="0"/>
      </c:catAx>
      <c:valAx>
        <c:axId val="478147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14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85198808383319E-2"/>
          <c:y val="0.2361111111111111"/>
          <c:w val="0.95570448553283527"/>
          <c:h val="0.61019320501603957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Sheet1!$N$4:$N$124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64.15740000000001</c:v>
                </c:pt>
                <c:pt idx="2">
                  <c:v>64.15740000000001</c:v>
                </c:pt>
                <c:pt idx="3">
                  <c:v>64.15740000000001</c:v>
                </c:pt>
                <c:pt idx="4">
                  <c:v>64.15740000000001</c:v>
                </c:pt>
                <c:pt idx="5">
                  <c:v>64.15740000000001</c:v>
                </c:pt>
                <c:pt idx="6">
                  <c:v>64.15740000000001</c:v>
                </c:pt>
                <c:pt idx="7">
                  <c:v>64.15740000000001</c:v>
                </c:pt>
                <c:pt idx="8">
                  <c:v>64.15740000000001</c:v>
                </c:pt>
                <c:pt idx="9">
                  <c:v>64.15740000000001</c:v>
                </c:pt>
                <c:pt idx="10">
                  <c:v>64.15740000000001</c:v>
                </c:pt>
                <c:pt idx="11">
                  <c:v>64.15740000000001</c:v>
                </c:pt>
                <c:pt idx="12">
                  <c:v>64.15740000000001</c:v>
                </c:pt>
                <c:pt idx="13">
                  <c:v>64.15740000000001</c:v>
                </c:pt>
                <c:pt idx="14">
                  <c:v>64.15740000000001</c:v>
                </c:pt>
                <c:pt idx="15">
                  <c:v>64.15740000000001</c:v>
                </c:pt>
                <c:pt idx="16">
                  <c:v>64.15740000000001</c:v>
                </c:pt>
                <c:pt idx="17">
                  <c:v>64.15740000000001</c:v>
                </c:pt>
                <c:pt idx="18">
                  <c:v>64.15740000000001</c:v>
                </c:pt>
                <c:pt idx="19">
                  <c:v>64.15740000000001</c:v>
                </c:pt>
                <c:pt idx="20">
                  <c:v>64.15740000000001</c:v>
                </c:pt>
                <c:pt idx="21">
                  <c:v>64.15740000000001</c:v>
                </c:pt>
                <c:pt idx="22">
                  <c:v>64.15740000000001</c:v>
                </c:pt>
                <c:pt idx="23">
                  <c:v>64.15740000000001</c:v>
                </c:pt>
                <c:pt idx="24">
                  <c:v>64.15740000000001</c:v>
                </c:pt>
                <c:pt idx="25">
                  <c:v>64.15740000000001</c:v>
                </c:pt>
                <c:pt idx="26">
                  <c:v>64.15740000000001</c:v>
                </c:pt>
                <c:pt idx="27">
                  <c:v>64.15740000000001</c:v>
                </c:pt>
                <c:pt idx="28">
                  <c:v>64.15740000000001</c:v>
                </c:pt>
                <c:pt idx="29">
                  <c:v>64.15740000000001</c:v>
                </c:pt>
                <c:pt idx="30">
                  <c:v>64.15740000000001</c:v>
                </c:pt>
                <c:pt idx="31">
                  <c:v>128.31</c:v>
                </c:pt>
                <c:pt idx="32">
                  <c:v>128.31</c:v>
                </c:pt>
                <c:pt idx="33">
                  <c:v>128.31</c:v>
                </c:pt>
                <c:pt idx="34">
                  <c:v>128.31</c:v>
                </c:pt>
                <c:pt idx="35">
                  <c:v>128.31</c:v>
                </c:pt>
                <c:pt idx="36">
                  <c:v>128.31</c:v>
                </c:pt>
                <c:pt idx="37">
                  <c:v>128.31</c:v>
                </c:pt>
                <c:pt idx="38">
                  <c:v>128.31</c:v>
                </c:pt>
                <c:pt idx="39">
                  <c:v>128.31</c:v>
                </c:pt>
                <c:pt idx="40">
                  <c:v>128.31</c:v>
                </c:pt>
                <c:pt idx="41">
                  <c:v>128.31</c:v>
                </c:pt>
                <c:pt idx="42">
                  <c:v>128.31</c:v>
                </c:pt>
                <c:pt idx="43">
                  <c:v>128.31</c:v>
                </c:pt>
                <c:pt idx="44">
                  <c:v>128.31</c:v>
                </c:pt>
                <c:pt idx="45">
                  <c:v>128.31</c:v>
                </c:pt>
                <c:pt idx="46">
                  <c:v>128.31</c:v>
                </c:pt>
                <c:pt idx="47">
                  <c:v>128.31</c:v>
                </c:pt>
                <c:pt idx="48">
                  <c:v>128.31</c:v>
                </c:pt>
                <c:pt idx="49">
                  <c:v>128.31</c:v>
                </c:pt>
                <c:pt idx="50">
                  <c:v>128.31</c:v>
                </c:pt>
                <c:pt idx="51">
                  <c:v>128.31</c:v>
                </c:pt>
                <c:pt idx="52">
                  <c:v>128.31</c:v>
                </c:pt>
                <c:pt idx="53">
                  <c:v>128.31</c:v>
                </c:pt>
                <c:pt idx="54">
                  <c:v>128.31</c:v>
                </c:pt>
                <c:pt idx="55">
                  <c:v>128.31</c:v>
                </c:pt>
                <c:pt idx="56">
                  <c:v>128.31</c:v>
                </c:pt>
                <c:pt idx="57">
                  <c:v>128.31</c:v>
                </c:pt>
                <c:pt idx="58">
                  <c:v>128.31</c:v>
                </c:pt>
                <c:pt idx="59">
                  <c:v>128.31</c:v>
                </c:pt>
                <c:pt idx="60">
                  <c:v>128.31</c:v>
                </c:pt>
                <c:pt idx="61">
                  <c:v>256.63</c:v>
                </c:pt>
                <c:pt idx="62">
                  <c:v>256.63</c:v>
                </c:pt>
                <c:pt idx="63">
                  <c:v>256.63</c:v>
                </c:pt>
                <c:pt idx="64">
                  <c:v>256.63</c:v>
                </c:pt>
                <c:pt idx="65">
                  <c:v>256.63</c:v>
                </c:pt>
                <c:pt idx="66">
                  <c:v>256.63</c:v>
                </c:pt>
                <c:pt idx="67">
                  <c:v>256.63</c:v>
                </c:pt>
                <c:pt idx="68">
                  <c:v>256.63</c:v>
                </c:pt>
                <c:pt idx="69">
                  <c:v>256.63</c:v>
                </c:pt>
                <c:pt idx="70">
                  <c:v>256.63</c:v>
                </c:pt>
                <c:pt idx="71">
                  <c:v>256.63</c:v>
                </c:pt>
                <c:pt idx="72">
                  <c:v>256.63</c:v>
                </c:pt>
                <c:pt idx="73">
                  <c:v>256.63</c:v>
                </c:pt>
                <c:pt idx="74">
                  <c:v>256.63</c:v>
                </c:pt>
                <c:pt idx="75">
                  <c:v>256.63</c:v>
                </c:pt>
                <c:pt idx="76">
                  <c:v>256.63</c:v>
                </c:pt>
                <c:pt idx="77">
                  <c:v>256.63</c:v>
                </c:pt>
                <c:pt idx="78">
                  <c:v>256.63</c:v>
                </c:pt>
                <c:pt idx="79">
                  <c:v>256.63</c:v>
                </c:pt>
                <c:pt idx="80">
                  <c:v>256.63</c:v>
                </c:pt>
                <c:pt idx="81">
                  <c:v>256.63</c:v>
                </c:pt>
                <c:pt idx="82">
                  <c:v>256.63</c:v>
                </c:pt>
                <c:pt idx="83">
                  <c:v>256.63</c:v>
                </c:pt>
                <c:pt idx="84">
                  <c:v>256.63</c:v>
                </c:pt>
                <c:pt idx="85">
                  <c:v>256.63</c:v>
                </c:pt>
                <c:pt idx="86">
                  <c:v>256.63</c:v>
                </c:pt>
                <c:pt idx="87">
                  <c:v>256.63</c:v>
                </c:pt>
                <c:pt idx="88">
                  <c:v>256.63</c:v>
                </c:pt>
                <c:pt idx="89">
                  <c:v>256.63</c:v>
                </c:pt>
                <c:pt idx="90">
                  <c:v>256.63</c:v>
                </c:pt>
                <c:pt idx="91">
                  <c:v>48.118050000000004</c:v>
                </c:pt>
                <c:pt idx="92">
                  <c:v>48.118050000000004</c:v>
                </c:pt>
                <c:pt idx="93">
                  <c:v>48.118050000000004</c:v>
                </c:pt>
                <c:pt idx="94">
                  <c:v>48.118050000000004</c:v>
                </c:pt>
                <c:pt idx="95">
                  <c:v>48.118050000000004</c:v>
                </c:pt>
                <c:pt idx="96">
                  <c:v>48.118050000000004</c:v>
                </c:pt>
                <c:pt idx="97">
                  <c:v>48.118050000000004</c:v>
                </c:pt>
                <c:pt idx="98">
                  <c:v>48.118050000000004</c:v>
                </c:pt>
                <c:pt idx="99">
                  <c:v>48.118050000000004</c:v>
                </c:pt>
                <c:pt idx="100">
                  <c:v>48.118050000000004</c:v>
                </c:pt>
                <c:pt idx="101">
                  <c:v>48.118050000000004</c:v>
                </c:pt>
                <c:pt idx="102">
                  <c:v>48.118050000000004</c:v>
                </c:pt>
                <c:pt idx="103">
                  <c:v>48.118050000000004</c:v>
                </c:pt>
                <c:pt idx="104">
                  <c:v>48.118050000000004</c:v>
                </c:pt>
                <c:pt idx="105">
                  <c:v>48.118050000000004</c:v>
                </c:pt>
                <c:pt idx="106">
                  <c:v>48.118050000000004</c:v>
                </c:pt>
                <c:pt idx="107">
                  <c:v>48.118050000000004</c:v>
                </c:pt>
                <c:pt idx="108">
                  <c:v>48.118050000000004</c:v>
                </c:pt>
                <c:pt idx="109">
                  <c:v>48.118050000000004</c:v>
                </c:pt>
                <c:pt idx="110">
                  <c:v>48.118050000000004</c:v>
                </c:pt>
                <c:pt idx="111">
                  <c:v>48.118050000000004</c:v>
                </c:pt>
                <c:pt idx="112">
                  <c:v>48.118050000000004</c:v>
                </c:pt>
                <c:pt idx="113">
                  <c:v>48.118050000000004</c:v>
                </c:pt>
                <c:pt idx="114">
                  <c:v>48.118050000000004</c:v>
                </c:pt>
                <c:pt idx="115">
                  <c:v>48.118050000000004</c:v>
                </c:pt>
                <c:pt idx="116">
                  <c:v>48.118050000000004</c:v>
                </c:pt>
                <c:pt idx="117">
                  <c:v>48.118050000000004</c:v>
                </c:pt>
                <c:pt idx="118">
                  <c:v>48.118050000000004</c:v>
                </c:pt>
                <c:pt idx="119">
                  <c:v>48.118050000000004</c:v>
                </c:pt>
                <c:pt idx="120">
                  <c:v>48.118050000000004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20-4BC9-BCB8-B65722023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100944"/>
        <c:axId val="473108816"/>
      </c:lineChart>
      <c:catAx>
        <c:axId val="473100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08816"/>
        <c:crosses val="autoZero"/>
        <c:auto val="1"/>
        <c:lblAlgn val="ctr"/>
        <c:lblOffset val="100"/>
        <c:noMultiLvlLbl val="0"/>
      </c:catAx>
      <c:valAx>
        <c:axId val="4731088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00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871449471788875E-2"/>
          <c:y val="0.19444444444444445"/>
          <c:w val="0.94870817875621116"/>
          <c:h val="0.61422790901137347"/>
        </c:manualLayout>
      </c:layout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Sheet1!$O$4:$O$124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1.3026121570478724</c:v>
                </c:pt>
                <c:pt idx="2">
                  <c:v>5.2104486281914895</c:v>
                </c:pt>
                <c:pt idx="3">
                  <c:v>11.723509413430849</c:v>
                </c:pt>
                <c:pt idx="4">
                  <c:v>20.841794512765958</c:v>
                </c:pt>
                <c:pt idx="5">
                  <c:v>32.565303926196805</c:v>
                </c:pt>
                <c:pt idx="6">
                  <c:v>46.894037653723394</c:v>
                </c:pt>
                <c:pt idx="7">
                  <c:v>63.827995695345756</c:v>
                </c:pt>
                <c:pt idx="8">
                  <c:v>83.367178051063831</c:v>
                </c:pt>
                <c:pt idx="9">
                  <c:v>105.51158472087766</c:v>
                </c:pt>
                <c:pt idx="10">
                  <c:v>130.26121570478722</c:v>
                </c:pt>
                <c:pt idx="11">
                  <c:v>117.5607471735705</c:v>
                </c:pt>
                <c:pt idx="12">
                  <c:v>105.51158472087766</c:v>
                </c:pt>
                <c:pt idx="13">
                  <c:v>94.113728346708783</c:v>
                </c:pt>
                <c:pt idx="14">
                  <c:v>83.367178051063831</c:v>
                </c:pt>
                <c:pt idx="15">
                  <c:v>73.271933833942825</c:v>
                </c:pt>
                <c:pt idx="16">
                  <c:v>63.827995695345756</c:v>
                </c:pt>
                <c:pt idx="17">
                  <c:v>55.03536363527261</c:v>
                </c:pt>
                <c:pt idx="18">
                  <c:v>46.894037653723394</c:v>
                </c:pt>
                <c:pt idx="19">
                  <c:v>39.404017750698131</c:v>
                </c:pt>
                <c:pt idx="20">
                  <c:v>32.565303926196805</c:v>
                </c:pt>
                <c:pt idx="21">
                  <c:v>32.565303926196805</c:v>
                </c:pt>
                <c:pt idx="22">
                  <c:v>32.565303926196805</c:v>
                </c:pt>
                <c:pt idx="23">
                  <c:v>32.565303926196805</c:v>
                </c:pt>
                <c:pt idx="24">
                  <c:v>32.565303926196805</c:v>
                </c:pt>
                <c:pt idx="25">
                  <c:v>32.565303926196805</c:v>
                </c:pt>
                <c:pt idx="26">
                  <c:v>46.894037653723394</c:v>
                </c:pt>
                <c:pt idx="27">
                  <c:v>55.03536363527261</c:v>
                </c:pt>
                <c:pt idx="28">
                  <c:v>63.827995695345756</c:v>
                </c:pt>
                <c:pt idx="29">
                  <c:v>73.271933833942825</c:v>
                </c:pt>
                <c:pt idx="30">
                  <c:v>73.271933833942825</c:v>
                </c:pt>
                <c:pt idx="31">
                  <c:v>83.367178051063831</c:v>
                </c:pt>
                <c:pt idx="32">
                  <c:v>94.113728346708783</c:v>
                </c:pt>
                <c:pt idx="33">
                  <c:v>105.51158472087766</c:v>
                </c:pt>
                <c:pt idx="34">
                  <c:v>117.5607471735705</c:v>
                </c:pt>
                <c:pt idx="35">
                  <c:v>130.26121570478722</c:v>
                </c:pt>
                <c:pt idx="36">
                  <c:v>143.61299031452793</c:v>
                </c:pt>
                <c:pt idx="37">
                  <c:v>157.61607100279252</c:v>
                </c:pt>
                <c:pt idx="38">
                  <c:v>172.27045776958113</c:v>
                </c:pt>
                <c:pt idx="39">
                  <c:v>187.57615061489358</c:v>
                </c:pt>
                <c:pt idx="40">
                  <c:v>187.57615061489358</c:v>
                </c:pt>
                <c:pt idx="41">
                  <c:v>172.27045776958113</c:v>
                </c:pt>
                <c:pt idx="42">
                  <c:v>172.27045776958113</c:v>
                </c:pt>
                <c:pt idx="43">
                  <c:v>172.27045776958113</c:v>
                </c:pt>
                <c:pt idx="44">
                  <c:v>172.27045776958113</c:v>
                </c:pt>
                <c:pt idx="45">
                  <c:v>172.27045776958113</c:v>
                </c:pt>
                <c:pt idx="46">
                  <c:v>157.61607100279252</c:v>
                </c:pt>
                <c:pt idx="47">
                  <c:v>172.27045776958113</c:v>
                </c:pt>
                <c:pt idx="48">
                  <c:v>187.57615061489358</c:v>
                </c:pt>
                <c:pt idx="49">
                  <c:v>203.53314953873002</c:v>
                </c:pt>
                <c:pt idx="50">
                  <c:v>220.14145454109044</c:v>
                </c:pt>
                <c:pt idx="51">
                  <c:v>237.40106562197485</c:v>
                </c:pt>
                <c:pt idx="52">
                  <c:v>255.31198278138302</c:v>
                </c:pt>
                <c:pt idx="53">
                  <c:v>255.31198278138302</c:v>
                </c:pt>
                <c:pt idx="54">
                  <c:v>255.31198278138302</c:v>
                </c:pt>
                <c:pt idx="55">
                  <c:v>255.31198278138302</c:v>
                </c:pt>
                <c:pt idx="56">
                  <c:v>255.31198278138302</c:v>
                </c:pt>
                <c:pt idx="57">
                  <c:v>255.31198278138302</c:v>
                </c:pt>
                <c:pt idx="58">
                  <c:v>255.31198278138302</c:v>
                </c:pt>
                <c:pt idx="59">
                  <c:v>255.31198278138302</c:v>
                </c:pt>
                <c:pt idx="60">
                  <c:v>255.31198278138302</c:v>
                </c:pt>
                <c:pt idx="61">
                  <c:v>220.14145454109044</c:v>
                </c:pt>
                <c:pt idx="62">
                  <c:v>187.57615061489358</c:v>
                </c:pt>
                <c:pt idx="63">
                  <c:v>130.26121570478722</c:v>
                </c:pt>
                <c:pt idx="64">
                  <c:v>105.51158472087766</c:v>
                </c:pt>
                <c:pt idx="65">
                  <c:v>130.26121570478722</c:v>
                </c:pt>
                <c:pt idx="66">
                  <c:v>157.61607100279252</c:v>
                </c:pt>
                <c:pt idx="67">
                  <c:v>157.61607100279252</c:v>
                </c:pt>
                <c:pt idx="68">
                  <c:v>157.61607100279252</c:v>
                </c:pt>
                <c:pt idx="69">
                  <c:v>157.61607100279252</c:v>
                </c:pt>
                <c:pt idx="70">
                  <c:v>157.61607100279252</c:v>
                </c:pt>
                <c:pt idx="71">
                  <c:v>157.61607100279252</c:v>
                </c:pt>
                <c:pt idx="72">
                  <c:v>157.61607100279252</c:v>
                </c:pt>
                <c:pt idx="73">
                  <c:v>157.61607100279252</c:v>
                </c:pt>
                <c:pt idx="74">
                  <c:v>157.61607100279252</c:v>
                </c:pt>
                <c:pt idx="75">
                  <c:v>157.61607100279252</c:v>
                </c:pt>
                <c:pt idx="76">
                  <c:v>157.61607100279252</c:v>
                </c:pt>
                <c:pt idx="77">
                  <c:v>157.61607100279252</c:v>
                </c:pt>
                <c:pt idx="78">
                  <c:v>157.61607100279252</c:v>
                </c:pt>
                <c:pt idx="79">
                  <c:v>130.26121570478722</c:v>
                </c:pt>
                <c:pt idx="80">
                  <c:v>105.51158472087766</c:v>
                </c:pt>
                <c:pt idx="81">
                  <c:v>94.113728346708783</c:v>
                </c:pt>
                <c:pt idx="82">
                  <c:v>83.367178051063831</c:v>
                </c:pt>
                <c:pt idx="83">
                  <c:v>83.367178051063831</c:v>
                </c:pt>
                <c:pt idx="84">
                  <c:v>83.367178051063831</c:v>
                </c:pt>
                <c:pt idx="85">
                  <c:v>83.367178051063831</c:v>
                </c:pt>
                <c:pt idx="86">
                  <c:v>83.367178051063831</c:v>
                </c:pt>
                <c:pt idx="87">
                  <c:v>83.367178051063831</c:v>
                </c:pt>
                <c:pt idx="88">
                  <c:v>83.367178051063831</c:v>
                </c:pt>
                <c:pt idx="89">
                  <c:v>73.271933833942825</c:v>
                </c:pt>
                <c:pt idx="90">
                  <c:v>63.827995695345756</c:v>
                </c:pt>
                <c:pt idx="91">
                  <c:v>63.827995695345756</c:v>
                </c:pt>
                <c:pt idx="92">
                  <c:v>63.827995695345756</c:v>
                </c:pt>
                <c:pt idx="93">
                  <c:v>63.827995695345756</c:v>
                </c:pt>
                <c:pt idx="94">
                  <c:v>63.827995695345756</c:v>
                </c:pt>
                <c:pt idx="95">
                  <c:v>63.827995695345756</c:v>
                </c:pt>
                <c:pt idx="96">
                  <c:v>73.271933833942825</c:v>
                </c:pt>
                <c:pt idx="97">
                  <c:v>94.113728346708783</c:v>
                </c:pt>
                <c:pt idx="98">
                  <c:v>117.5607471735705</c:v>
                </c:pt>
                <c:pt idx="99">
                  <c:v>130.26121570478722</c:v>
                </c:pt>
                <c:pt idx="100">
                  <c:v>187.57615061489358</c:v>
                </c:pt>
                <c:pt idx="101">
                  <c:v>237.40106562197485</c:v>
                </c:pt>
                <c:pt idx="102">
                  <c:v>273.87420601931524</c:v>
                </c:pt>
                <c:pt idx="103">
                  <c:v>273.87420601931524</c:v>
                </c:pt>
                <c:pt idx="104">
                  <c:v>273.87420601931524</c:v>
                </c:pt>
                <c:pt idx="105">
                  <c:v>273.87420601931524</c:v>
                </c:pt>
                <c:pt idx="106">
                  <c:v>273.87420601931524</c:v>
                </c:pt>
                <c:pt idx="107">
                  <c:v>273.87420601931524</c:v>
                </c:pt>
                <c:pt idx="108">
                  <c:v>273.87420601931524</c:v>
                </c:pt>
                <c:pt idx="109">
                  <c:v>273.87420601931524</c:v>
                </c:pt>
                <c:pt idx="110">
                  <c:v>273.87420601931524</c:v>
                </c:pt>
                <c:pt idx="111">
                  <c:v>273.87420601931524</c:v>
                </c:pt>
                <c:pt idx="112">
                  <c:v>273.87420601931524</c:v>
                </c:pt>
                <c:pt idx="113">
                  <c:v>273.87420601931524</c:v>
                </c:pt>
                <c:pt idx="114">
                  <c:v>273.87420601931524</c:v>
                </c:pt>
                <c:pt idx="115">
                  <c:v>273.87420601931524</c:v>
                </c:pt>
                <c:pt idx="116">
                  <c:v>273.87420601931524</c:v>
                </c:pt>
                <c:pt idx="117">
                  <c:v>273.87420601931524</c:v>
                </c:pt>
                <c:pt idx="118">
                  <c:v>273.87420601931524</c:v>
                </c:pt>
                <c:pt idx="119">
                  <c:v>273.87420601931524</c:v>
                </c:pt>
                <c:pt idx="120">
                  <c:v>273.87420601931524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1F-4B07-A2C3-33E3B22F50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215864"/>
        <c:axId val="472216192"/>
      </c:lineChart>
      <c:catAx>
        <c:axId val="472215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216192"/>
        <c:crosses val="autoZero"/>
        <c:auto val="1"/>
        <c:lblAlgn val="ctr"/>
        <c:lblOffset val="100"/>
        <c:noMultiLvlLbl val="0"/>
      </c:catAx>
      <c:valAx>
        <c:axId val="47221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21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998254</xdr:colOff>
      <xdr:row>3</xdr:row>
      <xdr:rowOff>122541</xdr:rowOff>
    </xdr:from>
    <xdr:to>
      <xdr:col>28</xdr:col>
      <xdr:colOff>2082000</xdr:colOff>
      <xdr:row>11</xdr:row>
      <xdr:rowOff>104274</xdr:rowOff>
    </xdr:to>
    <xdr:pic>
      <xdr:nvPicPr>
        <xdr:cNvPr id="4" name="Picture 3" descr="/images/ace-150-3q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77361" y="1115862"/>
          <a:ext cx="2090675" cy="15057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273081</xdr:colOff>
      <xdr:row>4</xdr:row>
      <xdr:rowOff>7841</xdr:rowOff>
    </xdr:from>
    <xdr:ext cx="937629" cy="57177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6200000">
          <a:off x="-2116979" y="3576620"/>
          <a:ext cx="571775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1</a:t>
          </a:r>
        </a:p>
      </xdr:txBody>
    </xdr:sp>
    <xdr:clientData/>
  </xdr:oneCellAnchor>
  <xdr:oneCellAnchor>
    <xdr:from>
      <xdr:col>0</xdr:col>
      <xdr:colOff>304805</xdr:colOff>
      <xdr:row>34</xdr:row>
      <xdr:rowOff>6782</xdr:rowOff>
    </xdr:from>
    <xdr:ext cx="937629" cy="5698698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6200000">
          <a:off x="-2075729" y="9340566"/>
          <a:ext cx="5698698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2</a:t>
          </a:r>
        </a:p>
      </xdr:txBody>
    </xdr:sp>
    <xdr:clientData/>
  </xdr:oneCellAnchor>
  <xdr:oneCellAnchor>
    <xdr:from>
      <xdr:col>0</xdr:col>
      <xdr:colOff>445589</xdr:colOff>
      <xdr:row>63</xdr:row>
      <xdr:rowOff>149652</xdr:rowOff>
    </xdr:from>
    <xdr:ext cx="945065" cy="5698698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-1931227" y="15509043"/>
          <a:ext cx="5698698" cy="9450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3</a:t>
          </a:r>
        </a:p>
      </xdr:txBody>
    </xdr:sp>
    <xdr:clientData/>
  </xdr:oneCellAnchor>
  <xdr:oneCellAnchor>
    <xdr:from>
      <xdr:col>0</xdr:col>
      <xdr:colOff>331289</xdr:colOff>
      <xdr:row>94</xdr:row>
      <xdr:rowOff>25828</xdr:rowOff>
    </xdr:from>
    <xdr:ext cx="937629" cy="5717748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16200000">
          <a:off x="-2058770" y="21303962"/>
          <a:ext cx="5717748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4</a:t>
          </a:r>
        </a:p>
      </xdr:txBody>
    </xdr:sp>
    <xdr:clientData/>
  </xdr:oneCellAnchor>
  <xdr:twoCellAnchor>
    <xdr:from>
      <xdr:col>18</xdr:col>
      <xdr:colOff>850447</xdr:colOff>
      <xdr:row>36</xdr:row>
      <xdr:rowOff>54882</xdr:rowOff>
    </xdr:from>
    <xdr:to>
      <xdr:col>39</xdr:col>
      <xdr:colOff>317501</xdr:colOff>
      <xdr:row>50</xdr:row>
      <xdr:rowOff>121670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851353</xdr:colOff>
      <xdr:row>50</xdr:row>
      <xdr:rowOff>138339</xdr:rowOff>
    </xdr:from>
    <xdr:to>
      <xdr:col>39</xdr:col>
      <xdr:colOff>314323</xdr:colOff>
      <xdr:row>65</xdr:row>
      <xdr:rowOff>24039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767051</xdr:colOff>
      <xdr:row>151</xdr:row>
      <xdr:rowOff>158282</xdr:rowOff>
    </xdr:from>
    <xdr:to>
      <xdr:col>39</xdr:col>
      <xdr:colOff>229963</xdr:colOff>
      <xdr:row>166</xdr:row>
      <xdr:rowOff>43982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837296</xdr:colOff>
      <xdr:row>65</xdr:row>
      <xdr:rowOff>33111</xdr:rowOff>
    </xdr:from>
    <xdr:to>
      <xdr:col>39</xdr:col>
      <xdr:colOff>323398</xdr:colOff>
      <xdr:row>79</xdr:row>
      <xdr:rowOff>109311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820207</xdr:colOff>
      <xdr:row>79</xdr:row>
      <xdr:rowOff>115358</xdr:rowOff>
    </xdr:from>
    <xdr:to>
      <xdr:col>39</xdr:col>
      <xdr:colOff>301624</xdr:colOff>
      <xdr:row>94</xdr:row>
      <xdr:rowOff>1058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800553</xdr:colOff>
      <xdr:row>94</xdr:row>
      <xdr:rowOff>2721</xdr:rowOff>
    </xdr:from>
    <xdr:to>
      <xdr:col>39</xdr:col>
      <xdr:colOff>292553</xdr:colOff>
      <xdr:row>108</xdr:row>
      <xdr:rowOff>78921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748392</xdr:colOff>
      <xdr:row>108</xdr:row>
      <xdr:rowOff>97972</xdr:rowOff>
    </xdr:from>
    <xdr:to>
      <xdr:col>39</xdr:col>
      <xdr:colOff>231321</xdr:colOff>
      <xdr:row>122</xdr:row>
      <xdr:rowOff>174172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748393</xdr:colOff>
      <xdr:row>123</xdr:row>
      <xdr:rowOff>2722</xdr:rowOff>
    </xdr:from>
    <xdr:to>
      <xdr:col>39</xdr:col>
      <xdr:colOff>244929</xdr:colOff>
      <xdr:row>137</xdr:row>
      <xdr:rowOff>78922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18</xdr:col>
      <xdr:colOff>750794</xdr:colOff>
      <xdr:row>137</xdr:row>
      <xdr:rowOff>73959</xdr:rowOff>
    </xdr:from>
    <xdr:to>
      <xdr:col>39</xdr:col>
      <xdr:colOff>235324</xdr:colOff>
      <xdr:row>151</xdr:row>
      <xdr:rowOff>150159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23</xdr:col>
      <xdr:colOff>1739968</xdr:colOff>
      <xdr:row>39</xdr:row>
      <xdr:rowOff>11206</xdr:rowOff>
    </xdr:from>
    <xdr:to>
      <xdr:col>23</xdr:col>
      <xdr:colOff>1759324</xdr:colOff>
      <xdr:row>164</xdr:row>
      <xdr:rowOff>121227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>
          <a:off x="19288380" y="7922559"/>
          <a:ext cx="19356" cy="239225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571501</xdr:colOff>
      <xdr:row>39</xdr:row>
      <xdr:rowOff>44823</xdr:rowOff>
    </xdr:from>
    <xdr:to>
      <xdr:col>27</xdr:col>
      <xdr:colOff>627530</xdr:colOff>
      <xdr:row>164</xdr:row>
      <xdr:rowOff>156882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3890942" y="7956176"/>
          <a:ext cx="56029" cy="239245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152961</xdr:colOff>
      <xdr:row>39</xdr:row>
      <xdr:rowOff>44824</xdr:rowOff>
    </xdr:from>
    <xdr:to>
      <xdr:col>32</xdr:col>
      <xdr:colOff>159685</xdr:colOff>
      <xdr:row>164</xdr:row>
      <xdr:rowOff>145677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28795196" y="7956177"/>
          <a:ext cx="6724" cy="239133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0.04595</cdr:y>
    </cdr:from>
    <cdr:to>
      <cdr:x>0.95323</cdr:x>
      <cdr:y>0.17139</cdr:y>
    </cdr:to>
    <cdr:sp macro="" textlink="">
      <cdr:nvSpPr>
        <cdr:cNvPr id="4" name="TextBox 6"/>
        <cdr:cNvSpPr txBox="1"/>
      </cdr:nvSpPr>
      <cdr:spPr>
        <a:xfrm xmlns:a="http://schemas.openxmlformats.org/drawingml/2006/main">
          <a:off x="0" y="125626"/>
          <a:ext cx="14708816" cy="342926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Gradient)	</a:t>
          </a:r>
          <a:r>
            <a:rPr lang="en-GB" sz="1400" baseline="0"/>
            <a:t>        Section 2-Grass (Time against Gradient) 	       Section 3-Sand (Time against Gradient) 	      Section 4-Tarmac (Time against Gradient)</a:t>
          </a:r>
          <a:endParaRPr lang="en-GB" sz="14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0.0205</cdr:y>
    </cdr:from>
    <cdr:to>
      <cdr:x>0.95492</cdr:x>
      <cdr:y>0.14203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0" y="56235"/>
          <a:ext cx="14730993" cy="333381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Velocity)	</a:t>
          </a:r>
          <a:r>
            <a:rPr lang="en-GB" sz="1400" baseline="0"/>
            <a:t>         Section 2-Grass (Time against Velocity) 	        Section 3-Sand (Time against Velocity) 	       Section 4-Tarmac (Time against Velocity)</a:t>
          </a:r>
          <a:endParaRPr lang="en-GB" sz="14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0.00032</cdr:x>
      <cdr:y>0.02745</cdr:y>
    </cdr:from>
    <cdr:to>
      <cdr:x>1</cdr:x>
      <cdr:y>0.16741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4930" y="75301"/>
          <a:ext cx="15403685" cy="383940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Total</a:t>
          </a:r>
          <a:r>
            <a:rPr lang="en-GB" sz="1400" baseline="0"/>
            <a:t> Resistance)	            Section 2-Grass (Time against Total Resistance)         Section 3-Sand (Time against Total Resistance)     Section 4-Tarmac (Time against Total Resistance)</a:t>
          </a:r>
          <a:endParaRPr lang="en-GB" sz="14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0.99653</cdr:x>
      <cdr:y>0.13261</cdr:y>
    </cdr:to>
    <cdr:sp macro="" textlink="">
      <cdr:nvSpPr>
        <cdr:cNvPr id="2" name="TextBox 6"/>
        <cdr:cNvSpPr txBox="1"/>
      </cdr:nvSpPr>
      <cdr:spPr>
        <a:xfrm xmlns:a="http://schemas.openxmlformats.org/drawingml/2006/main">
          <a:off x="0" y="0"/>
          <a:ext cx="15371078" cy="36376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Acceleration)	</a:t>
          </a:r>
          <a:r>
            <a:rPr lang="en-GB" sz="1400" baseline="0"/>
            <a:t>         Section 2-Grass (Time against Acceleration) 	        Section 3-Sand (Time against Acceleration) 	        Section 4-Tarmac (Time against Acceleration)</a:t>
          </a:r>
          <a:endParaRPr lang="en-GB" sz="1400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0.0033</cdr:x>
      <cdr:y>0.01852</cdr:y>
    </cdr:from>
    <cdr:to>
      <cdr:x>0.99793</cdr:x>
      <cdr:y>0.14892</cdr:y>
    </cdr:to>
    <cdr:sp macro="" textlink="">
      <cdr:nvSpPr>
        <cdr:cNvPr id="2" name="TextBox 6">
          <a:extLst xmlns:a="http://schemas.openxmlformats.org/drawingml/2006/main">
            <a:ext uri="{FF2B5EF4-FFF2-40B4-BE49-F238E27FC236}">
              <a16:creationId xmlns:a16="http://schemas.microsoft.com/office/drawing/2014/main" id="{24AB8B27-E591-493B-A216-BA05E9B14803}"/>
            </a:ext>
          </a:extLst>
        </cdr:cNvPr>
        <cdr:cNvSpPr txBox="1"/>
      </cdr:nvSpPr>
      <cdr:spPr>
        <a:xfrm xmlns:a="http://schemas.openxmlformats.org/drawingml/2006/main">
          <a:off x="50800" y="50799"/>
          <a:ext cx="15289742" cy="357717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  Section 1-Gravel (Time against Power)	</a:t>
          </a:r>
          <a:r>
            <a:rPr lang="en-GB" sz="1400" baseline="0"/>
            <a:t>        Section 2-Grass (Time against Power) 	        Section 3-Sand (Time against Power) 	       Section 4-Tarmac (Time against Power)</a:t>
          </a:r>
          <a:endParaRPr lang="en-GB" sz="14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0.00172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Section 1-Gravel (Time against Accel</a:t>
          </a:r>
          <a:r>
            <a:rPr lang="en-GB" sz="1400" baseline="0"/>
            <a:t> Resistancance)  Section 2-Grass (Time against Accel Resistance)     Section 3-Sand (Time against Accel Resistance)       Section 4-Tarmac (Time against Accel Resistance)</a:t>
          </a:r>
          <a:endParaRPr lang="en-GB" sz="1400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0.00114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Gradient</a:t>
          </a:r>
          <a:r>
            <a:rPr lang="en-GB" sz="1400" baseline="0"/>
            <a:t> Resistance)        Section 2-Grass (Time against Gradient Resistance) Section 3-Sand (Time against Gradient Resistance) Section 4-Tarmac (Time against Gradient Resistance)</a:t>
          </a:r>
          <a:endParaRPr lang="en-GB" sz="1400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0.00202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Rolling</a:t>
          </a:r>
          <a:r>
            <a:rPr lang="en-GB" sz="1400" baseline="0"/>
            <a:t> Resistance)            Section 2-Grass (Time against Rolling Resistance)     Section 3-Sand (Time against Rolling Resistance)    Section 4-Tarmac (Time against Rolling Resistance)</a:t>
          </a:r>
          <a:endParaRPr lang="en-GB" sz="1400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0.00124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433752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Aero</a:t>
          </a:r>
          <a:r>
            <a:rPr lang="en-GB" sz="1400" baseline="0"/>
            <a:t> Resistance)               Section 2-Grass (Time against Aero Resistance)        Section 3-Sand (Time against Aero Distance)            Section 4-Tarmac (Time against  Aero Resistance)</a:t>
          </a:r>
          <a:endParaRPr lang="en-GB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66"/>
  <sheetViews>
    <sheetView tabSelected="1" zoomScale="60" zoomScaleNormal="60" workbookViewId="0">
      <selection activeCell="S12" sqref="S12"/>
    </sheetView>
  </sheetViews>
  <sheetFormatPr defaultRowHeight="15" x14ac:dyDescent="0.25"/>
  <cols>
    <col min="3" max="3" width="15.85546875" customWidth="1"/>
    <col min="4" max="4" width="12.7109375" customWidth="1"/>
    <col min="5" max="5" width="19.28515625" customWidth="1"/>
    <col min="6" max="7" width="17.140625" customWidth="1"/>
    <col min="8" max="8" width="19.5703125" customWidth="1"/>
    <col min="9" max="9" width="11.42578125" customWidth="1"/>
    <col min="10" max="10" width="11.85546875" customWidth="1"/>
    <col min="11" max="11" width="13.28515625" customWidth="1"/>
    <col min="12" max="12" width="16.140625" customWidth="1"/>
    <col min="13" max="13" width="16.28515625" customWidth="1"/>
    <col min="14" max="14" width="15.42578125" customWidth="1"/>
    <col min="15" max="15" width="17.140625" customWidth="1"/>
    <col min="16" max="16" width="15.28515625" customWidth="1"/>
    <col min="17" max="17" width="10.85546875" customWidth="1"/>
    <col min="18" max="18" width="10.140625" customWidth="1"/>
    <col min="19" max="19" width="12.85546875" bestFit="1" customWidth="1"/>
    <col min="20" max="20" width="33.140625" customWidth="1"/>
    <col min="21" max="21" width="14" customWidth="1"/>
    <col min="22" max="22" width="23.7109375" customWidth="1"/>
    <col min="23" max="23" width="4.42578125" customWidth="1"/>
    <col min="24" max="24" width="27" customWidth="1"/>
    <col min="25" max="25" width="10.140625" customWidth="1"/>
    <col min="26" max="26" width="34.5703125" customWidth="1"/>
    <col min="27" max="27" width="25.28515625" customWidth="1"/>
    <col min="28" max="28" width="15.140625" customWidth="1"/>
    <col min="29" max="29" width="35.28515625" customWidth="1"/>
    <col min="30" max="30" width="6.28515625" customWidth="1"/>
    <col min="31" max="31" width="38.140625" customWidth="1"/>
    <col min="32" max="32" width="5.85546875" customWidth="1"/>
    <col min="33" max="33" width="5.7109375" customWidth="1"/>
    <col min="34" max="34" width="28.28515625" customWidth="1"/>
    <col min="35" max="35" width="5.5703125" customWidth="1"/>
  </cols>
  <sheetData>
    <row r="1" spans="1:180" x14ac:dyDescent="0.25">
      <c r="A1" s="4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</row>
    <row r="2" spans="1:180" ht="6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15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</row>
    <row r="3" spans="1:180" ht="56.25" customHeight="1" x14ac:dyDescent="0.25">
      <c r="A3" s="4"/>
      <c r="B3" s="4"/>
      <c r="C3" s="26" t="s">
        <v>8</v>
      </c>
      <c r="D3" s="26" t="s">
        <v>27</v>
      </c>
      <c r="E3" s="26" t="s">
        <v>43</v>
      </c>
      <c r="F3" s="26" t="s">
        <v>98</v>
      </c>
      <c r="G3" s="27" t="s">
        <v>33</v>
      </c>
      <c r="H3" s="26" t="s">
        <v>30</v>
      </c>
      <c r="I3" s="27" t="s">
        <v>32</v>
      </c>
      <c r="J3" s="27" t="s">
        <v>31</v>
      </c>
      <c r="K3" s="26" t="s">
        <v>26</v>
      </c>
      <c r="L3" s="26" t="s">
        <v>96</v>
      </c>
      <c r="M3" s="26" t="s">
        <v>11</v>
      </c>
      <c r="N3" s="26" t="s">
        <v>9</v>
      </c>
      <c r="O3" s="26" t="s">
        <v>10</v>
      </c>
      <c r="P3" s="27" t="s">
        <v>36</v>
      </c>
      <c r="Q3" s="26" t="s">
        <v>37</v>
      </c>
      <c r="R3" s="27" t="s">
        <v>44</v>
      </c>
      <c r="S3" s="15"/>
      <c r="T3" s="119" t="s">
        <v>20</v>
      </c>
      <c r="U3" s="120"/>
      <c r="V3" s="121" t="s">
        <v>99</v>
      </c>
      <c r="W3" s="15"/>
      <c r="Y3" s="71" t="s">
        <v>5</v>
      </c>
      <c r="Z3" s="72" t="s">
        <v>4</v>
      </c>
      <c r="AA3" s="73" t="s">
        <v>22</v>
      </c>
      <c r="AC3" s="18" t="s">
        <v>6</v>
      </c>
      <c r="AE3" s="4"/>
      <c r="AG3" s="4"/>
      <c r="AH3" s="4"/>
      <c r="AI3" s="15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</row>
    <row r="4" spans="1:180" x14ac:dyDescent="0.25">
      <c r="A4" s="28"/>
      <c r="B4" s="29"/>
      <c r="C4" s="30">
        <v>0</v>
      </c>
      <c r="D4" s="23">
        <v>0</v>
      </c>
      <c r="E4" s="31">
        <v>0</v>
      </c>
      <c r="F4" s="32">
        <v>0</v>
      </c>
      <c r="G4" s="30">
        <v>0</v>
      </c>
      <c r="H4" s="32">
        <v>0</v>
      </c>
      <c r="I4" s="30">
        <v>0</v>
      </c>
      <c r="J4" s="32">
        <v>0</v>
      </c>
      <c r="K4" s="30">
        <v>0</v>
      </c>
      <c r="L4" s="32">
        <v>0</v>
      </c>
      <c r="M4" s="30">
        <v>0</v>
      </c>
      <c r="N4" s="32">
        <v>0</v>
      </c>
      <c r="O4" s="30">
        <v>0</v>
      </c>
      <c r="P4" s="33">
        <f t="shared" ref="P4:P35" si="0">G4+M4+N4+O4</f>
        <v>0</v>
      </c>
      <c r="Q4" s="31">
        <f t="shared" ref="Q4:Q35" si="1">P4*J4</f>
        <v>0</v>
      </c>
      <c r="R4" s="31">
        <f>Q4*10^-3</f>
        <v>0</v>
      </c>
      <c r="S4" s="15"/>
      <c r="T4" s="69" t="s">
        <v>13</v>
      </c>
      <c r="U4" s="52" t="s">
        <v>35</v>
      </c>
      <c r="V4" s="116">
        <f>SUM(D4:D34)</f>
        <v>167.26111111111115</v>
      </c>
      <c r="W4" s="4"/>
      <c r="Y4" s="74">
        <v>1</v>
      </c>
      <c r="Z4" s="17" t="s">
        <v>0</v>
      </c>
      <c r="AA4" s="37">
        <v>4.4400000000000004</v>
      </c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</row>
    <row r="5" spans="1:180" x14ac:dyDescent="0.25">
      <c r="A5" s="34"/>
      <c r="B5" s="20"/>
      <c r="C5" s="35">
        <v>1</v>
      </c>
      <c r="D5" s="36">
        <f>J5*1</f>
        <v>0.89444444444444449</v>
      </c>
      <c r="E5" s="35">
        <f>D5+E4</f>
        <v>0.89444444444444449</v>
      </c>
      <c r="F5" s="36">
        <f>(J5-J4)/1</f>
        <v>0.89444444444444449</v>
      </c>
      <c r="G5" s="35">
        <f t="shared" ref="G5:G36" si="2">($U$11*F5)</f>
        <v>292.48333333333335</v>
      </c>
      <c r="H5" s="36">
        <v>2</v>
      </c>
      <c r="I5" s="35">
        <f>H5*1.61</f>
        <v>3.22</v>
      </c>
      <c r="J5" s="36">
        <f>I5*1000/3600</f>
        <v>0.89444444444444449</v>
      </c>
      <c r="K5" s="35">
        <v>0</v>
      </c>
      <c r="L5" s="36">
        <f>K5-K4</f>
        <v>0</v>
      </c>
      <c r="M5" s="35">
        <f t="shared" ref="M5:M36" si="3">($U$11*$U$10)*SIN((TAN(L5/D5)))</f>
        <v>0</v>
      </c>
      <c r="N5" s="36">
        <f>U11*U10*Y10</f>
        <v>64.15740000000001</v>
      </c>
      <c r="O5" s="35">
        <f t="shared" ref="O5:O36" si="4">0.5*$U$25*$U$19*$U$12*((J5)^2)</f>
        <v>1.3026121570478724</v>
      </c>
      <c r="P5" s="37">
        <f t="shared" si="0"/>
        <v>357.9433454903812</v>
      </c>
      <c r="Q5" s="35">
        <f t="shared" si="1"/>
        <v>320.16043679972989</v>
      </c>
      <c r="R5" s="35">
        <f t="shared" ref="R5:R68" si="5">Q5*10^-3</f>
        <v>0.32016043679972989</v>
      </c>
      <c r="S5" s="15"/>
      <c r="T5" s="69" t="s">
        <v>14</v>
      </c>
      <c r="U5" s="52" t="s">
        <v>17</v>
      </c>
      <c r="V5" s="116">
        <f>SUM(D35:D64)</f>
        <v>321.10555555555555</v>
      </c>
      <c r="W5" s="4"/>
      <c r="Y5" s="74">
        <v>2</v>
      </c>
      <c r="Z5" s="17" t="s">
        <v>1</v>
      </c>
      <c r="AA5" s="37">
        <v>6.67</v>
      </c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</row>
    <row r="6" spans="1:180" x14ac:dyDescent="0.25">
      <c r="A6" s="34"/>
      <c r="B6" s="38"/>
      <c r="C6" s="35">
        <f>C5+1</f>
        <v>2</v>
      </c>
      <c r="D6" s="36">
        <f t="shared" ref="D6:D69" si="6">J6*1</f>
        <v>1.788888888888889</v>
      </c>
      <c r="E6" s="35">
        <f t="shared" ref="E6:E69" si="7">D6+E5</f>
        <v>2.6833333333333336</v>
      </c>
      <c r="F6" s="36">
        <f t="shared" ref="F6:F69" si="8">(J6-J5)/1</f>
        <v>0.89444444444444449</v>
      </c>
      <c r="G6" s="35">
        <f t="shared" si="2"/>
        <v>292.48333333333335</v>
      </c>
      <c r="H6" s="36">
        <v>4</v>
      </c>
      <c r="I6" s="35">
        <f t="shared" ref="I6:I124" si="9">H6*1.61</f>
        <v>6.44</v>
      </c>
      <c r="J6" s="36">
        <f t="shared" ref="J6:J124" si="10">I6*1000/3600</f>
        <v>1.788888888888889</v>
      </c>
      <c r="K6" s="35">
        <v>0</v>
      </c>
      <c r="L6" s="36">
        <f t="shared" ref="L6:L69" si="11">K6-K5</f>
        <v>0</v>
      </c>
      <c r="M6" s="35">
        <f t="shared" si="3"/>
        <v>0</v>
      </c>
      <c r="N6" s="36">
        <f>N5</f>
        <v>64.15740000000001</v>
      </c>
      <c r="O6" s="35">
        <f t="shared" si="4"/>
        <v>5.2104486281914895</v>
      </c>
      <c r="P6" s="37">
        <f t="shared" si="0"/>
        <v>361.85118196152484</v>
      </c>
      <c r="Q6" s="35">
        <f t="shared" si="1"/>
        <v>647.31155884228338</v>
      </c>
      <c r="R6" s="35">
        <f t="shared" si="5"/>
        <v>0.64731155884228342</v>
      </c>
      <c r="S6" s="15"/>
      <c r="T6" s="69" t="s">
        <v>15</v>
      </c>
      <c r="U6" s="81" t="s">
        <v>18</v>
      </c>
      <c r="V6" s="116">
        <f>SUM(D65:D94)</f>
        <v>263.86111111111126</v>
      </c>
      <c r="W6" s="4"/>
      <c r="Y6" s="74">
        <v>3</v>
      </c>
      <c r="Z6" s="17" t="s">
        <v>2</v>
      </c>
      <c r="AA6" s="37">
        <v>9.7200000000000006</v>
      </c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</row>
    <row r="7" spans="1:180" x14ac:dyDescent="0.25">
      <c r="A7" s="34"/>
      <c r="B7" s="38"/>
      <c r="C7" s="35">
        <f t="shared" ref="C7:C70" si="12">C6+1</f>
        <v>3</v>
      </c>
      <c r="D7" s="36">
        <f t="shared" si="6"/>
        <v>2.6833333333333331</v>
      </c>
      <c r="E7" s="35">
        <f t="shared" si="7"/>
        <v>5.3666666666666671</v>
      </c>
      <c r="F7" s="36">
        <f t="shared" si="8"/>
        <v>0.89444444444444415</v>
      </c>
      <c r="G7" s="35">
        <f t="shared" si="2"/>
        <v>292.48333333333323</v>
      </c>
      <c r="H7" s="36">
        <v>6</v>
      </c>
      <c r="I7" s="35">
        <f t="shared" si="9"/>
        <v>9.66</v>
      </c>
      <c r="J7" s="36">
        <f t="shared" si="10"/>
        <v>2.6833333333333331</v>
      </c>
      <c r="K7" s="35">
        <v>0</v>
      </c>
      <c r="L7" s="36">
        <f t="shared" si="11"/>
        <v>0</v>
      </c>
      <c r="M7" s="35">
        <f t="shared" si="3"/>
        <v>0</v>
      </c>
      <c r="N7" s="36">
        <f t="shared" ref="N7:N34" si="13">N6</f>
        <v>64.15740000000001</v>
      </c>
      <c r="O7" s="35">
        <f t="shared" si="4"/>
        <v>11.723509413430849</v>
      </c>
      <c r="P7" s="37">
        <f t="shared" si="0"/>
        <v>368.36424274676409</v>
      </c>
      <c r="Q7" s="35">
        <f t="shared" si="1"/>
        <v>988.44405137048352</v>
      </c>
      <c r="R7" s="35">
        <f t="shared" si="5"/>
        <v>0.98844405137048352</v>
      </c>
      <c r="S7" s="15"/>
      <c r="T7" s="70" t="s">
        <v>16</v>
      </c>
      <c r="U7" s="84" t="s">
        <v>19</v>
      </c>
      <c r="V7" s="116">
        <f>SUM(D95:D124)</f>
        <v>332.28611111111098</v>
      </c>
      <c r="W7" s="4"/>
      <c r="Y7" s="75">
        <v>4</v>
      </c>
      <c r="Z7" s="76" t="s">
        <v>3</v>
      </c>
      <c r="AA7" s="44">
        <v>13.06</v>
      </c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</row>
    <row r="8" spans="1:180" x14ac:dyDescent="0.25">
      <c r="A8" s="34"/>
      <c r="B8" s="38"/>
      <c r="C8" s="35">
        <f t="shared" si="12"/>
        <v>4</v>
      </c>
      <c r="D8" s="36">
        <f t="shared" si="6"/>
        <v>3.5777777777777779</v>
      </c>
      <c r="E8" s="35">
        <f t="shared" si="7"/>
        <v>8.9444444444444446</v>
      </c>
      <c r="F8" s="36">
        <f t="shared" si="8"/>
        <v>0.89444444444444482</v>
      </c>
      <c r="G8" s="35">
        <f t="shared" si="2"/>
        <v>292.48333333333346</v>
      </c>
      <c r="H8" s="24">
        <v>8</v>
      </c>
      <c r="I8" s="35">
        <f t="shared" si="9"/>
        <v>12.88</v>
      </c>
      <c r="J8" s="36">
        <f t="shared" si="10"/>
        <v>3.5777777777777779</v>
      </c>
      <c r="K8" s="35">
        <v>0</v>
      </c>
      <c r="L8" s="36">
        <f t="shared" si="11"/>
        <v>0</v>
      </c>
      <c r="M8" s="35">
        <f t="shared" si="3"/>
        <v>0</v>
      </c>
      <c r="N8" s="36">
        <f t="shared" si="13"/>
        <v>64.15740000000001</v>
      </c>
      <c r="O8" s="35">
        <f t="shared" si="4"/>
        <v>20.841794512765958</v>
      </c>
      <c r="P8" s="37">
        <f t="shared" si="0"/>
        <v>377.4825278460994</v>
      </c>
      <c r="Q8" s="35">
        <f t="shared" si="1"/>
        <v>1350.5485996271557</v>
      </c>
      <c r="R8" s="35">
        <f t="shared" si="5"/>
        <v>1.3505485996271558</v>
      </c>
      <c r="S8" s="15"/>
      <c r="U8" s="117" t="s">
        <v>95</v>
      </c>
      <c r="V8" s="118">
        <f>SUM(V4:V7)</f>
        <v>1084.5138888888889</v>
      </c>
      <c r="W8" s="4"/>
      <c r="X8" s="4"/>
      <c r="Y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</row>
    <row r="9" spans="1:180" x14ac:dyDescent="0.25">
      <c r="A9" s="34"/>
      <c r="B9" s="38"/>
      <c r="C9" s="35">
        <f t="shared" si="12"/>
        <v>5</v>
      </c>
      <c r="D9" s="36">
        <f t="shared" si="6"/>
        <v>4.4722222222222223</v>
      </c>
      <c r="E9" s="35">
        <f t="shared" si="7"/>
        <v>13.416666666666668</v>
      </c>
      <c r="F9" s="36">
        <f t="shared" si="8"/>
        <v>0.89444444444444438</v>
      </c>
      <c r="G9" s="35">
        <f t="shared" si="2"/>
        <v>292.48333333333329</v>
      </c>
      <c r="H9" s="24">
        <v>10</v>
      </c>
      <c r="I9" s="35">
        <f t="shared" si="9"/>
        <v>16.100000000000001</v>
      </c>
      <c r="J9" s="36">
        <f t="shared" si="10"/>
        <v>4.4722222222222223</v>
      </c>
      <c r="K9" s="35">
        <v>0</v>
      </c>
      <c r="L9" s="36">
        <f t="shared" si="11"/>
        <v>0</v>
      </c>
      <c r="M9" s="35">
        <f t="shared" si="3"/>
        <v>0</v>
      </c>
      <c r="N9" s="36">
        <f t="shared" si="13"/>
        <v>64.15740000000001</v>
      </c>
      <c r="O9" s="35">
        <f t="shared" si="4"/>
        <v>32.565303926196805</v>
      </c>
      <c r="P9" s="37">
        <f t="shared" si="0"/>
        <v>389.20603725953009</v>
      </c>
      <c r="Q9" s="35">
        <f t="shared" si="1"/>
        <v>1740.6158888551208</v>
      </c>
      <c r="R9" s="35">
        <f t="shared" si="5"/>
        <v>1.7406158888551209</v>
      </c>
      <c r="S9" s="15"/>
      <c r="V9" s="15"/>
      <c r="W9" s="122"/>
      <c r="X9" s="122"/>
      <c r="Y9" s="77" t="s">
        <v>49</v>
      </c>
      <c r="Z9" s="78" t="s">
        <v>9</v>
      </c>
      <c r="AA9" s="79" t="s">
        <v>50</v>
      </c>
      <c r="AC9" s="51"/>
      <c r="AD9" s="51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</row>
    <row r="10" spans="1:180" ht="15" customHeight="1" x14ac:dyDescent="0.25">
      <c r="A10" s="34"/>
      <c r="B10" s="38"/>
      <c r="C10" s="35">
        <f t="shared" si="12"/>
        <v>6</v>
      </c>
      <c r="D10" s="36">
        <f t="shared" si="6"/>
        <v>5.3666666666666663</v>
      </c>
      <c r="E10" s="35">
        <f t="shared" si="7"/>
        <v>18.783333333333335</v>
      </c>
      <c r="F10" s="36">
        <f t="shared" si="8"/>
        <v>0.89444444444444393</v>
      </c>
      <c r="G10" s="35">
        <f t="shared" si="2"/>
        <v>292.48333333333318</v>
      </c>
      <c r="H10" s="24">
        <v>12</v>
      </c>
      <c r="I10" s="35">
        <f t="shared" si="9"/>
        <v>19.32</v>
      </c>
      <c r="J10" s="36">
        <f t="shared" si="10"/>
        <v>5.3666666666666663</v>
      </c>
      <c r="K10" s="35">
        <v>0</v>
      </c>
      <c r="L10" s="36">
        <f t="shared" si="11"/>
        <v>0</v>
      </c>
      <c r="M10" s="35">
        <f t="shared" si="3"/>
        <v>0</v>
      </c>
      <c r="N10" s="36">
        <f t="shared" si="13"/>
        <v>64.15740000000001</v>
      </c>
      <c r="O10" s="35">
        <f t="shared" si="4"/>
        <v>46.894037653723394</v>
      </c>
      <c r="P10" s="37">
        <f t="shared" si="0"/>
        <v>403.53477098705656</v>
      </c>
      <c r="Q10" s="35">
        <f t="shared" si="1"/>
        <v>2165.6366042972036</v>
      </c>
      <c r="R10" s="35">
        <f t="shared" si="5"/>
        <v>2.1656366042972035</v>
      </c>
      <c r="S10" s="15"/>
      <c r="T10" s="57" t="s">
        <v>28</v>
      </c>
      <c r="U10" s="65">
        <v>9.81</v>
      </c>
      <c r="V10" s="15"/>
      <c r="W10" s="51"/>
      <c r="Y10" s="80">
        <v>0.02</v>
      </c>
      <c r="Z10" s="81">
        <f>(U18*9.81)*Y10</f>
        <v>64.15740000000001</v>
      </c>
      <c r="AA10" s="61">
        <v>0.7</v>
      </c>
      <c r="AC10" s="4"/>
      <c r="AD10" s="51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</row>
    <row r="11" spans="1:180" x14ac:dyDescent="0.25">
      <c r="A11" s="34"/>
      <c r="B11" s="38"/>
      <c r="C11" s="35">
        <f t="shared" si="12"/>
        <v>7</v>
      </c>
      <c r="D11" s="36">
        <f t="shared" si="6"/>
        <v>6.261111111111112</v>
      </c>
      <c r="E11" s="35">
        <f t="shared" si="7"/>
        <v>25.044444444444448</v>
      </c>
      <c r="F11" s="36">
        <f t="shared" si="8"/>
        <v>0.89444444444444571</v>
      </c>
      <c r="G11" s="35">
        <f t="shared" si="2"/>
        <v>292.48333333333375</v>
      </c>
      <c r="H11" s="24">
        <v>14</v>
      </c>
      <c r="I11" s="35">
        <f t="shared" si="9"/>
        <v>22.540000000000003</v>
      </c>
      <c r="J11" s="36">
        <f t="shared" si="10"/>
        <v>6.261111111111112</v>
      </c>
      <c r="K11" s="35">
        <v>0</v>
      </c>
      <c r="L11" s="36">
        <f t="shared" si="11"/>
        <v>0</v>
      </c>
      <c r="M11" s="35">
        <f t="shared" si="3"/>
        <v>0</v>
      </c>
      <c r="N11" s="36">
        <f t="shared" si="13"/>
        <v>64.15740000000001</v>
      </c>
      <c r="O11" s="35">
        <f t="shared" si="4"/>
        <v>63.827995695345756</v>
      </c>
      <c r="P11" s="37">
        <f t="shared" si="0"/>
        <v>420.46872902867949</v>
      </c>
      <c r="Q11" s="35">
        <f t="shared" si="1"/>
        <v>2632.6014311962326</v>
      </c>
      <c r="R11" s="35">
        <f t="shared" si="5"/>
        <v>2.6326014311962327</v>
      </c>
      <c r="S11" s="15"/>
      <c r="T11" s="66" t="s">
        <v>23</v>
      </c>
      <c r="U11" s="61">
        <v>327</v>
      </c>
      <c r="V11" s="15"/>
      <c r="W11" s="51"/>
      <c r="Y11" s="82">
        <v>0.04</v>
      </c>
      <c r="Z11" s="81">
        <f>327*9.81*Y11</f>
        <v>128.31480000000002</v>
      </c>
      <c r="AA11" s="61">
        <v>0.7</v>
      </c>
      <c r="AC11" s="15"/>
      <c r="AD11" s="51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</row>
    <row r="12" spans="1:180" x14ac:dyDescent="0.25">
      <c r="A12" s="34"/>
      <c r="B12" s="38"/>
      <c r="C12" s="35">
        <f t="shared" si="12"/>
        <v>8</v>
      </c>
      <c r="D12" s="36">
        <f t="shared" si="6"/>
        <v>7.1555555555555559</v>
      </c>
      <c r="E12" s="35">
        <f t="shared" si="7"/>
        <v>32.200000000000003</v>
      </c>
      <c r="F12" s="36">
        <f t="shared" si="8"/>
        <v>0.89444444444444393</v>
      </c>
      <c r="G12" s="35">
        <f t="shared" si="2"/>
        <v>292.48333333333318</v>
      </c>
      <c r="H12" s="24">
        <v>16</v>
      </c>
      <c r="I12" s="35">
        <f t="shared" si="9"/>
        <v>25.76</v>
      </c>
      <c r="J12" s="36">
        <f t="shared" si="10"/>
        <v>7.1555555555555559</v>
      </c>
      <c r="K12" s="35">
        <v>0</v>
      </c>
      <c r="L12" s="36">
        <f t="shared" si="11"/>
        <v>0</v>
      </c>
      <c r="M12" s="35">
        <f t="shared" si="3"/>
        <v>0</v>
      </c>
      <c r="N12" s="36">
        <f t="shared" si="13"/>
        <v>64.15740000000001</v>
      </c>
      <c r="O12" s="35">
        <f t="shared" si="4"/>
        <v>83.367178051063831</v>
      </c>
      <c r="P12" s="37">
        <f t="shared" si="0"/>
        <v>440.007911384397</v>
      </c>
      <c r="Q12" s="35">
        <f t="shared" si="1"/>
        <v>3148.5010547950187</v>
      </c>
      <c r="R12" s="35">
        <f t="shared" si="5"/>
        <v>3.1485010547950187</v>
      </c>
      <c r="S12" s="15"/>
      <c r="T12" s="67" t="s">
        <v>29</v>
      </c>
      <c r="U12" s="68">
        <v>1.2</v>
      </c>
      <c r="V12" s="15"/>
      <c r="W12" s="51"/>
      <c r="Y12" s="82">
        <v>0.08</v>
      </c>
      <c r="Z12" s="81">
        <f>327*9.81*Y12</f>
        <v>256.62960000000004</v>
      </c>
      <c r="AA12" s="61">
        <v>0.7</v>
      </c>
      <c r="AC12" s="4"/>
      <c r="AD12" s="51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</row>
    <row r="13" spans="1:180" x14ac:dyDescent="0.25">
      <c r="A13" s="34"/>
      <c r="B13" s="38"/>
      <c r="C13" s="35">
        <f t="shared" si="12"/>
        <v>9</v>
      </c>
      <c r="D13" s="36">
        <f t="shared" si="6"/>
        <v>8.0500000000000007</v>
      </c>
      <c r="E13" s="35">
        <f t="shared" si="7"/>
        <v>40.25</v>
      </c>
      <c r="F13" s="36">
        <f t="shared" si="8"/>
        <v>0.89444444444444482</v>
      </c>
      <c r="G13" s="35">
        <f t="shared" si="2"/>
        <v>292.48333333333346</v>
      </c>
      <c r="H13" s="24">
        <v>18</v>
      </c>
      <c r="I13" s="35">
        <f t="shared" si="9"/>
        <v>28.98</v>
      </c>
      <c r="J13" s="36">
        <f t="shared" si="10"/>
        <v>8.0500000000000007</v>
      </c>
      <c r="K13" s="35">
        <v>0</v>
      </c>
      <c r="L13" s="36">
        <f t="shared" si="11"/>
        <v>0</v>
      </c>
      <c r="M13" s="35">
        <f t="shared" si="3"/>
        <v>0</v>
      </c>
      <c r="N13" s="36">
        <f t="shared" si="13"/>
        <v>64.15740000000001</v>
      </c>
      <c r="O13" s="35">
        <f t="shared" si="4"/>
        <v>105.51158472087766</v>
      </c>
      <c r="P13" s="37">
        <f t="shared" si="0"/>
        <v>462.15231805421115</v>
      </c>
      <c r="Q13" s="35">
        <f t="shared" si="1"/>
        <v>3720.3261603363999</v>
      </c>
      <c r="R13" s="35">
        <f t="shared" si="5"/>
        <v>3.7203261603364002</v>
      </c>
      <c r="S13" s="15"/>
      <c r="V13" s="15"/>
      <c r="W13" s="19"/>
      <c r="Y13" s="83">
        <v>1.4999999999999999E-2</v>
      </c>
      <c r="Z13" s="84">
        <f>327*9.81*Y13</f>
        <v>48.118050000000004</v>
      </c>
      <c r="AA13" s="68">
        <v>0.7</v>
      </c>
      <c r="AC13" s="20" t="s">
        <v>25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</row>
    <row r="14" spans="1:180" x14ac:dyDescent="0.25">
      <c r="A14" s="34"/>
      <c r="B14" s="38"/>
      <c r="C14" s="35">
        <f t="shared" si="12"/>
        <v>10</v>
      </c>
      <c r="D14" s="36">
        <f t="shared" si="6"/>
        <v>8.9444444444444446</v>
      </c>
      <c r="E14" s="35">
        <f t="shared" si="7"/>
        <v>49.194444444444443</v>
      </c>
      <c r="F14" s="36">
        <f t="shared" si="8"/>
        <v>0.89444444444444393</v>
      </c>
      <c r="G14" s="35">
        <f t="shared" si="2"/>
        <v>292.48333333333318</v>
      </c>
      <c r="H14" s="24">
        <v>20</v>
      </c>
      <c r="I14" s="35">
        <f t="shared" si="9"/>
        <v>32.200000000000003</v>
      </c>
      <c r="J14" s="36">
        <f t="shared" si="10"/>
        <v>8.9444444444444446</v>
      </c>
      <c r="K14" s="35">
        <v>0</v>
      </c>
      <c r="L14" s="36">
        <f t="shared" si="11"/>
        <v>0</v>
      </c>
      <c r="M14" s="35">
        <f t="shared" si="3"/>
        <v>0</v>
      </c>
      <c r="N14" s="36">
        <f t="shared" si="13"/>
        <v>64.15740000000001</v>
      </c>
      <c r="O14" s="35">
        <f t="shared" si="4"/>
        <v>130.26121570478722</v>
      </c>
      <c r="P14" s="37">
        <f t="shared" si="0"/>
        <v>486.90194903812039</v>
      </c>
      <c r="Q14" s="35">
        <f t="shared" si="1"/>
        <v>4355.0674330631882</v>
      </c>
      <c r="R14" s="35">
        <f t="shared" si="5"/>
        <v>4.355067433063188</v>
      </c>
      <c r="S14" s="15"/>
      <c r="T14" s="57" t="s">
        <v>48</v>
      </c>
      <c r="U14" s="58">
        <v>13.06</v>
      </c>
      <c r="V14" s="15"/>
      <c r="W14" s="19"/>
      <c r="AC14" s="15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</row>
    <row r="15" spans="1:180" x14ac:dyDescent="0.25">
      <c r="A15" s="34"/>
      <c r="B15" s="38"/>
      <c r="C15" s="35">
        <f t="shared" si="12"/>
        <v>11</v>
      </c>
      <c r="D15" s="36">
        <f t="shared" si="6"/>
        <v>8.4972222222222236</v>
      </c>
      <c r="E15" s="35">
        <f t="shared" si="7"/>
        <v>57.691666666666663</v>
      </c>
      <c r="F15" s="36">
        <f t="shared" si="8"/>
        <v>-0.44722222222222108</v>
      </c>
      <c r="G15" s="35">
        <f t="shared" si="2"/>
        <v>-146.2416666666663</v>
      </c>
      <c r="H15" s="24">
        <v>19</v>
      </c>
      <c r="I15" s="35">
        <f t="shared" si="9"/>
        <v>30.590000000000003</v>
      </c>
      <c r="J15" s="36">
        <f t="shared" si="10"/>
        <v>8.4972222222222236</v>
      </c>
      <c r="K15" s="35">
        <v>1</v>
      </c>
      <c r="L15" s="36">
        <f t="shared" si="11"/>
        <v>1</v>
      </c>
      <c r="M15" s="35">
        <f t="shared" si="3"/>
        <v>378.3894115549723</v>
      </c>
      <c r="N15" s="36">
        <f t="shared" si="13"/>
        <v>64.15740000000001</v>
      </c>
      <c r="O15" s="35">
        <f t="shared" si="4"/>
        <v>117.5607471735705</v>
      </c>
      <c r="P15" s="37">
        <f t="shared" si="0"/>
        <v>413.86589206187654</v>
      </c>
      <c r="Q15" s="35">
        <f t="shared" si="1"/>
        <v>3516.7104550480017</v>
      </c>
      <c r="R15" s="35">
        <f t="shared" si="5"/>
        <v>3.5167104550480017</v>
      </c>
      <c r="S15" s="15"/>
      <c r="T15" s="59" t="s">
        <v>7</v>
      </c>
      <c r="U15" s="60">
        <v>252</v>
      </c>
      <c r="V15" s="15"/>
      <c r="W15" s="19"/>
      <c r="X15" s="51"/>
      <c r="Y15" s="86"/>
      <c r="Z15" s="87" t="s">
        <v>69</v>
      </c>
      <c r="AA15" s="88" t="s">
        <v>74</v>
      </c>
      <c r="AC15" s="99" t="s">
        <v>51</v>
      </c>
      <c r="AD15" s="32" t="s">
        <v>59</v>
      </c>
      <c r="AE15" s="100" t="s">
        <v>61</v>
      </c>
      <c r="AF15" s="33" t="s">
        <v>60</v>
      </c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</row>
    <row r="16" spans="1:180" x14ac:dyDescent="0.25">
      <c r="A16" s="34"/>
      <c r="B16" s="38"/>
      <c r="C16" s="35">
        <f t="shared" si="12"/>
        <v>12</v>
      </c>
      <c r="D16" s="36">
        <f t="shared" si="6"/>
        <v>8.0500000000000007</v>
      </c>
      <c r="E16" s="35">
        <f t="shared" si="7"/>
        <v>65.74166666666666</v>
      </c>
      <c r="F16" s="36">
        <f t="shared" si="8"/>
        <v>-0.44722222222222285</v>
      </c>
      <c r="G16" s="35">
        <f t="shared" si="2"/>
        <v>-146.24166666666687</v>
      </c>
      <c r="H16" s="24">
        <v>18</v>
      </c>
      <c r="I16" s="35">
        <f t="shared" si="9"/>
        <v>28.98</v>
      </c>
      <c r="J16" s="36">
        <f t="shared" si="10"/>
        <v>8.0500000000000007</v>
      </c>
      <c r="K16" s="35">
        <f t="shared" ref="K16:K28" si="14">K15+1</f>
        <v>2</v>
      </c>
      <c r="L16" s="36">
        <f t="shared" si="11"/>
        <v>1</v>
      </c>
      <c r="M16" s="35">
        <f t="shared" si="3"/>
        <v>399.51560596209379</v>
      </c>
      <c r="N16" s="36">
        <f t="shared" si="13"/>
        <v>64.15740000000001</v>
      </c>
      <c r="O16" s="35">
        <f t="shared" si="4"/>
        <v>105.51158472087766</v>
      </c>
      <c r="P16" s="37">
        <f t="shared" si="0"/>
        <v>422.94292401630457</v>
      </c>
      <c r="Q16" s="35">
        <f t="shared" si="1"/>
        <v>3404.6905383312519</v>
      </c>
      <c r="R16" s="35">
        <f t="shared" si="5"/>
        <v>3.404690538331252</v>
      </c>
      <c r="S16" s="15"/>
      <c r="T16" s="59" t="s">
        <v>21</v>
      </c>
      <c r="U16" s="61">
        <v>0.254</v>
      </c>
      <c r="V16" s="15"/>
      <c r="W16" s="21"/>
      <c r="Y16" s="89" t="s">
        <v>70</v>
      </c>
      <c r="Z16" s="90">
        <f>Z22*10^-3</f>
        <v>2.9506034990942251</v>
      </c>
      <c r="AA16" s="91">
        <f>Z16/Y23</f>
        <v>3.9605416095224499</v>
      </c>
      <c r="AC16" s="101">
        <f>MAX(Q4:Q34)</f>
        <v>7431.1755973962727</v>
      </c>
      <c r="AD16" s="102">
        <v>7.24</v>
      </c>
      <c r="AE16" s="36">
        <f>MAX(P4:P34)</f>
        <v>1107.7528840839163</v>
      </c>
      <c r="AF16" s="37">
        <f>AE16*10^-3</f>
        <v>1.1077528840839164</v>
      </c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</row>
    <row r="17" spans="1:180" x14ac:dyDescent="0.25">
      <c r="A17" s="34"/>
      <c r="B17" s="38"/>
      <c r="C17" s="35">
        <f t="shared" si="12"/>
        <v>13</v>
      </c>
      <c r="D17" s="36">
        <f t="shared" si="6"/>
        <v>7.6027777777777779</v>
      </c>
      <c r="E17" s="35">
        <f t="shared" si="7"/>
        <v>73.344444444444434</v>
      </c>
      <c r="F17" s="36">
        <f t="shared" si="8"/>
        <v>-0.44722222222222285</v>
      </c>
      <c r="G17" s="35">
        <f t="shared" si="2"/>
        <v>-146.24166666666687</v>
      </c>
      <c r="H17" s="24">
        <v>17</v>
      </c>
      <c r="I17" s="35">
        <f t="shared" si="9"/>
        <v>27.37</v>
      </c>
      <c r="J17" s="36">
        <f t="shared" si="10"/>
        <v>7.6027777777777779</v>
      </c>
      <c r="K17" s="35">
        <f t="shared" si="14"/>
        <v>3</v>
      </c>
      <c r="L17" s="36">
        <f t="shared" si="11"/>
        <v>1</v>
      </c>
      <c r="M17" s="35">
        <f t="shared" si="3"/>
        <v>423.14726659439992</v>
      </c>
      <c r="N17" s="36">
        <f t="shared" si="13"/>
        <v>64.15740000000001</v>
      </c>
      <c r="O17" s="35">
        <f t="shared" si="4"/>
        <v>94.113728346708783</v>
      </c>
      <c r="P17" s="37">
        <f t="shared" si="0"/>
        <v>435.17672827444187</v>
      </c>
      <c r="Q17" s="35">
        <f t="shared" si="1"/>
        <v>3308.5519591309649</v>
      </c>
      <c r="R17" s="35">
        <f t="shared" si="5"/>
        <v>3.3085519591309649</v>
      </c>
      <c r="S17" s="15"/>
      <c r="T17" s="62" t="s">
        <v>12</v>
      </c>
      <c r="U17" s="60">
        <v>75</v>
      </c>
      <c r="V17" s="15"/>
      <c r="W17" s="22"/>
      <c r="Y17" s="89" t="s">
        <v>71</v>
      </c>
      <c r="Z17" s="90">
        <f>Z23*10^-3</f>
        <v>7.4311755973962725</v>
      </c>
      <c r="AA17" s="91">
        <f>Z17/Y23</f>
        <v>9.974732345498353</v>
      </c>
      <c r="AC17" s="103" t="s">
        <v>52</v>
      </c>
      <c r="AD17" s="102"/>
      <c r="AE17" s="92" t="s">
        <v>62</v>
      </c>
      <c r="AF17" s="37"/>
      <c r="AJ17" s="15"/>
      <c r="AK17" s="15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</row>
    <row r="18" spans="1:180" x14ac:dyDescent="0.25">
      <c r="A18" s="34"/>
      <c r="B18" s="38"/>
      <c r="C18" s="35">
        <f t="shared" si="12"/>
        <v>14</v>
      </c>
      <c r="D18" s="36">
        <f t="shared" si="6"/>
        <v>7.1555555555555559</v>
      </c>
      <c r="E18" s="35">
        <f t="shared" si="7"/>
        <v>80.499999999999986</v>
      </c>
      <c r="F18" s="36">
        <f t="shared" si="8"/>
        <v>-0.44722222222222197</v>
      </c>
      <c r="G18" s="35">
        <f t="shared" si="2"/>
        <v>-146.24166666666659</v>
      </c>
      <c r="H18" s="24">
        <v>16</v>
      </c>
      <c r="I18" s="35">
        <f t="shared" si="9"/>
        <v>25.76</v>
      </c>
      <c r="J18" s="36">
        <f t="shared" si="10"/>
        <v>7.1555555555555559</v>
      </c>
      <c r="K18" s="35">
        <f t="shared" si="14"/>
        <v>4</v>
      </c>
      <c r="L18" s="36">
        <f t="shared" si="11"/>
        <v>1</v>
      </c>
      <c r="M18" s="35">
        <f t="shared" si="3"/>
        <v>449.75962293469661</v>
      </c>
      <c r="N18" s="36">
        <f t="shared" si="13"/>
        <v>64.15740000000001</v>
      </c>
      <c r="O18" s="35">
        <f t="shared" si="4"/>
        <v>83.367178051063831</v>
      </c>
      <c r="P18" s="37">
        <f t="shared" si="0"/>
        <v>451.04253431909387</v>
      </c>
      <c r="Q18" s="35">
        <f t="shared" si="1"/>
        <v>3227.4599122388495</v>
      </c>
      <c r="R18" s="35">
        <f t="shared" si="5"/>
        <v>3.2274599122388494</v>
      </c>
      <c r="S18" s="15"/>
      <c r="T18" s="62" t="s">
        <v>23</v>
      </c>
      <c r="U18" s="60">
        <f>U15+U17</f>
        <v>327</v>
      </c>
      <c r="V18" s="15"/>
      <c r="W18" s="4"/>
      <c r="Y18" s="34"/>
      <c r="Z18" s="92" t="s">
        <v>78</v>
      </c>
      <c r="AA18" s="93" t="s">
        <v>77</v>
      </c>
      <c r="AC18" s="101">
        <f>AVERAGE(Q4:Q34)</f>
        <v>3086.5274291707647</v>
      </c>
      <c r="AD18" s="102">
        <v>3.1</v>
      </c>
      <c r="AE18" s="36">
        <f>AVERAGE(P4:P34)</f>
        <v>548.40403923222573</v>
      </c>
      <c r="AF18" s="37">
        <f t="shared" ref="AF18:AF33" si="15">AE18*10^-3</f>
        <v>0.54840403923222569</v>
      </c>
      <c r="AK18" s="15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</row>
    <row r="19" spans="1:180" x14ac:dyDescent="0.25">
      <c r="A19" s="34"/>
      <c r="B19" s="38"/>
      <c r="C19" s="35">
        <f t="shared" si="12"/>
        <v>15</v>
      </c>
      <c r="D19" s="36">
        <f t="shared" si="6"/>
        <v>6.7083333333333339</v>
      </c>
      <c r="E19" s="35">
        <f t="shared" si="7"/>
        <v>87.208333333333314</v>
      </c>
      <c r="F19" s="36">
        <f t="shared" si="8"/>
        <v>-0.44722222222222197</v>
      </c>
      <c r="G19" s="35">
        <f t="shared" si="2"/>
        <v>-146.24166666666659</v>
      </c>
      <c r="H19" s="36">
        <v>15</v>
      </c>
      <c r="I19" s="35">
        <f t="shared" si="9"/>
        <v>24.150000000000002</v>
      </c>
      <c r="J19" s="36">
        <f t="shared" si="10"/>
        <v>6.7083333333333339</v>
      </c>
      <c r="K19" s="35">
        <f t="shared" si="14"/>
        <v>5</v>
      </c>
      <c r="L19" s="36">
        <f t="shared" si="11"/>
        <v>1</v>
      </c>
      <c r="M19" s="35">
        <f t="shared" si="3"/>
        <v>479.95661932969995</v>
      </c>
      <c r="N19" s="36">
        <f t="shared" si="13"/>
        <v>64.15740000000001</v>
      </c>
      <c r="O19" s="35">
        <f t="shared" si="4"/>
        <v>73.271933833942825</v>
      </c>
      <c r="P19" s="37">
        <f t="shared" si="0"/>
        <v>471.14428649697618</v>
      </c>
      <c r="Q19" s="35">
        <f t="shared" si="1"/>
        <v>3160.5929219172153</v>
      </c>
      <c r="R19" s="35">
        <f t="shared" si="5"/>
        <v>3.1605929219172153</v>
      </c>
      <c r="S19" s="15"/>
      <c r="T19" s="63" t="s">
        <v>24</v>
      </c>
      <c r="U19" s="64">
        <v>0.7</v>
      </c>
      <c r="V19" s="15"/>
      <c r="W19" s="4"/>
      <c r="Y19" s="62" t="s">
        <v>72</v>
      </c>
      <c r="Z19" s="81">
        <f>AVERAGE(P4:P124)</f>
        <v>373.82477085468514</v>
      </c>
      <c r="AA19" s="91">
        <f>Z19*10^-3</f>
        <v>0.37382477085468513</v>
      </c>
      <c r="AC19" s="101"/>
      <c r="AD19" s="102"/>
      <c r="AE19" s="36"/>
      <c r="AF19" s="37"/>
      <c r="AJ19" s="15"/>
      <c r="AK19" s="15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</row>
    <row r="20" spans="1:180" x14ac:dyDescent="0.25">
      <c r="A20" s="34"/>
      <c r="B20" s="38"/>
      <c r="C20" s="35">
        <f t="shared" si="12"/>
        <v>16</v>
      </c>
      <c r="D20" s="36">
        <f t="shared" si="6"/>
        <v>6.261111111111112</v>
      </c>
      <c r="E20" s="35">
        <f t="shared" si="7"/>
        <v>93.46944444444442</v>
      </c>
      <c r="F20" s="36">
        <f t="shared" si="8"/>
        <v>-0.44722222222222197</v>
      </c>
      <c r="G20" s="35">
        <f t="shared" si="2"/>
        <v>-146.24166666666659</v>
      </c>
      <c r="H20" s="36">
        <v>14</v>
      </c>
      <c r="I20" s="35">
        <f t="shared" si="9"/>
        <v>22.540000000000003</v>
      </c>
      <c r="J20" s="36">
        <f t="shared" si="10"/>
        <v>6.261111111111112</v>
      </c>
      <c r="K20" s="35">
        <f t="shared" si="14"/>
        <v>6</v>
      </c>
      <c r="L20" s="36">
        <f t="shared" si="11"/>
        <v>1</v>
      </c>
      <c r="M20" s="35">
        <f t="shared" si="3"/>
        <v>514.51781825645787</v>
      </c>
      <c r="N20" s="36">
        <f t="shared" si="13"/>
        <v>64.15740000000001</v>
      </c>
      <c r="O20" s="35">
        <f t="shared" si="4"/>
        <v>63.827995695345756</v>
      </c>
      <c r="P20" s="37">
        <f t="shared" si="0"/>
        <v>496.26154728513706</v>
      </c>
      <c r="Q20" s="35">
        <f t="shared" si="1"/>
        <v>3107.1486877241641</v>
      </c>
      <c r="R20" s="35">
        <f t="shared" si="5"/>
        <v>3.1071486877241643</v>
      </c>
      <c r="S20" s="15"/>
      <c r="V20" s="15"/>
      <c r="W20" s="4"/>
      <c r="Y20" s="63" t="s">
        <v>73</v>
      </c>
      <c r="Z20" s="84">
        <f>MAX(P4:P124)</f>
        <v>1107.7528840839163</v>
      </c>
      <c r="AA20" s="94">
        <f>Z20*10^-3</f>
        <v>1.1077528840839164</v>
      </c>
      <c r="AC20" s="103" t="s">
        <v>53</v>
      </c>
      <c r="AD20" s="102"/>
      <c r="AE20" s="92" t="s">
        <v>63</v>
      </c>
      <c r="AF20" s="37"/>
      <c r="AJ20" s="15"/>
      <c r="AK20" s="15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</row>
    <row r="21" spans="1:180" x14ac:dyDescent="0.25">
      <c r="A21" s="34"/>
      <c r="B21" s="38"/>
      <c r="C21" s="35">
        <f t="shared" si="12"/>
        <v>17</v>
      </c>
      <c r="D21" s="36">
        <f t="shared" si="6"/>
        <v>5.8138888888888891</v>
      </c>
      <c r="E21" s="35">
        <f t="shared" si="7"/>
        <v>99.283333333333303</v>
      </c>
      <c r="F21" s="36">
        <f t="shared" si="8"/>
        <v>-0.44722222222222285</v>
      </c>
      <c r="G21" s="35">
        <f t="shared" si="2"/>
        <v>-146.24166666666687</v>
      </c>
      <c r="H21" s="36">
        <v>13</v>
      </c>
      <c r="I21" s="35">
        <f t="shared" si="9"/>
        <v>20.93</v>
      </c>
      <c r="J21" s="36">
        <f t="shared" si="10"/>
        <v>5.8138888888888891</v>
      </c>
      <c r="K21" s="35">
        <f t="shared" si="14"/>
        <v>7</v>
      </c>
      <c r="L21" s="36">
        <f t="shared" si="11"/>
        <v>1</v>
      </c>
      <c r="M21" s="35">
        <f t="shared" si="3"/>
        <v>554.46750404884028</v>
      </c>
      <c r="N21" s="36">
        <f t="shared" si="13"/>
        <v>64.15740000000001</v>
      </c>
      <c r="O21" s="35">
        <f t="shared" si="4"/>
        <v>55.03536363527261</v>
      </c>
      <c r="P21" s="37">
        <f t="shared" si="0"/>
        <v>527.41860101744601</v>
      </c>
      <c r="Q21" s="35">
        <f t="shared" si="1"/>
        <v>3066.3531442486515</v>
      </c>
      <c r="R21" s="35">
        <f t="shared" si="5"/>
        <v>3.0663531442486516</v>
      </c>
      <c r="S21" s="15"/>
      <c r="T21" s="57" t="s">
        <v>34</v>
      </c>
      <c r="U21" s="85"/>
      <c r="V21" s="15"/>
      <c r="W21" s="4"/>
      <c r="AC21" s="101">
        <f>MAX(Q35:Q64)</f>
        <v>6304.7198340984587</v>
      </c>
      <c r="AD21" s="102">
        <v>6.39</v>
      </c>
      <c r="AE21" s="36">
        <f>MAX(P35:P64)</f>
        <v>612.93522556722792</v>
      </c>
      <c r="AF21" s="37">
        <f t="shared" si="15"/>
        <v>0.6129352255672279</v>
      </c>
      <c r="AJ21" s="15"/>
      <c r="AK21" s="15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</row>
    <row r="22" spans="1:180" x14ac:dyDescent="0.25">
      <c r="A22" s="34"/>
      <c r="B22" s="38"/>
      <c r="C22" s="35">
        <f t="shared" si="12"/>
        <v>18</v>
      </c>
      <c r="D22" s="36">
        <f t="shared" si="6"/>
        <v>5.3666666666666663</v>
      </c>
      <c r="E22" s="35">
        <f t="shared" si="7"/>
        <v>104.64999999999996</v>
      </c>
      <c r="F22" s="36">
        <f t="shared" si="8"/>
        <v>-0.44722222222222285</v>
      </c>
      <c r="G22" s="35">
        <f t="shared" si="2"/>
        <v>-146.24166666666687</v>
      </c>
      <c r="H22" s="36">
        <v>12</v>
      </c>
      <c r="I22" s="35">
        <f t="shared" si="9"/>
        <v>19.32</v>
      </c>
      <c r="J22" s="36">
        <f t="shared" si="10"/>
        <v>5.3666666666666663</v>
      </c>
      <c r="K22" s="35">
        <f t="shared" si="14"/>
        <v>8</v>
      </c>
      <c r="L22" s="36">
        <f t="shared" si="11"/>
        <v>1</v>
      </c>
      <c r="M22" s="35">
        <f t="shared" si="3"/>
        <v>601.17934335007465</v>
      </c>
      <c r="N22" s="36">
        <f t="shared" si="13"/>
        <v>64.15740000000001</v>
      </c>
      <c r="O22" s="35">
        <f t="shared" si="4"/>
        <v>46.894037653723394</v>
      </c>
      <c r="P22" s="37">
        <f t="shared" si="0"/>
        <v>565.98911433713124</v>
      </c>
      <c r="Q22" s="35">
        <f t="shared" si="1"/>
        <v>3037.474913609271</v>
      </c>
      <c r="R22" s="35">
        <f t="shared" si="5"/>
        <v>3.0374749136092709</v>
      </c>
      <c r="S22" s="15"/>
      <c r="T22" s="34" t="s">
        <v>45</v>
      </c>
      <c r="U22" s="37">
        <v>2.1589999999999998</v>
      </c>
      <c r="V22" s="15"/>
      <c r="W22" s="4"/>
      <c r="Y22" s="95" t="s">
        <v>76</v>
      </c>
      <c r="Z22" s="96">
        <f>AVERAGE(Q4:Q124)</f>
        <v>2950.6034990942253</v>
      </c>
      <c r="AC22" s="103" t="s">
        <v>54</v>
      </c>
      <c r="AD22" s="102"/>
      <c r="AE22" s="92" t="s">
        <v>64</v>
      </c>
      <c r="AF22" s="37"/>
      <c r="AJ22" s="15"/>
      <c r="AK22" s="15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</row>
    <row r="23" spans="1:180" ht="14.25" customHeight="1" x14ac:dyDescent="0.25">
      <c r="A23" s="34"/>
      <c r="B23" s="38"/>
      <c r="C23" s="35">
        <f t="shared" si="12"/>
        <v>19</v>
      </c>
      <c r="D23" s="36">
        <f t="shared" si="6"/>
        <v>4.9194444444444443</v>
      </c>
      <c r="E23" s="35">
        <f t="shared" si="7"/>
        <v>109.5694444444444</v>
      </c>
      <c r="F23" s="36">
        <f t="shared" si="8"/>
        <v>-0.44722222222222197</v>
      </c>
      <c r="G23" s="35">
        <f t="shared" si="2"/>
        <v>-146.24166666666659</v>
      </c>
      <c r="H23" s="36">
        <v>11</v>
      </c>
      <c r="I23" s="35">
        <f t="shared" si="9"/>
        <v>17.71</v>
      </c>
      <c r="J23" s="36">
        <f t="shared" si="10"/>
        <v>4.9194444444444443</v>
      </c>
      <c r="K23" s="35">
        <f t="shared" si="14"/>
        <v>9</v>
      </c>
      <c r="L23" s="36">
        <f t="shared" si="11"/>
        <v>1</v>
      </c>
      <c r="M23" s="35">
        <f t="shared" si="3"/>
        <v>656.54003809129097</v>
      </c>
      <c r="N23" s="36">
        <f t="shared" si="13"/>
        <v>64.15740000000001</v>
      </c>
      <c r="O23" s="35">
        <f t="shared" si="4"/>
        <v>39.404017750698131</v>
      </c>
      <c r="P23" s="37">
        <f t="shared" si="0"/>
        <v>613.85978917532259</v>
      </c>
      <c r="Q23" s="35">
        <f t="shared" si="1"/>
        <v>3019.8491295263784</v>
      </c>
      <c r="R23" s="35">
        <f t="shared" si="5"/>
        <v>3.0198491295263783</v>
      </c>
      <c r="S23" s="15"/>
      <c r="T23" s="34" t="s">
        <v>46</v>
      </c>
      <c r="U23" s="37">
        <v>1.2190000000000001</v>
      </c>
      <c r="V23" s="15"/>
      <c r="W23" s="4"/>
      <c r="Y23" s="97">
        <v>0.745</v>
      </c>
      <c r="Z23" s="98">
        <f>MAX(Q4:Q124)</f>
        <v>7431.1755973962727</v>
      </c>
      <c r="AC23" s="101">
        <f>AVERAGE(Q35:Q64)</f>
        <v>2731.4438055227042</v>
      </c>
      <c r="AD23" s="102">
        <v>2.74</v>
      </c>
      <c r="AE23" s="36">
        <f>AVERAGE(P35:P64)</f>
        <v>270.62850300878529</v>
      </c>
      <c r="AF23" s="37">
        <f t="shared" si="15"/>
        <v>0.27062850300878527</v>
      </c>
      <c r="AJ23" s="15"/>
      <c r="AK23" s="15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</row>
    <row r="24" spans="1:180" x14ac:dyDescent="0.25">
      <c r="A24" s="34"/>
      <c r="B24" s="38"/>
      <c r="C24" s="35">
        <f t="shared" si="12"/>
        <v>20</v>
      </c>
      <c r="D24" s="36">
        <f t="shared" si="6"/>
        <v>4.4722222222222223</v>
      </c>
      <c r="E24" s="35">
        <f t="shared" si="7"/>
        <v>114.04166666666663</v>
      </c>
      <c r="F24" s="36">
        <f t="shared" si="8"/>
        <v>-0.44722222222222197</v>
      </c>
      <c r="G24" s="35">
        <f t="shared" si="2"/>
        <v>-146.24166666666659</v>
      </c>
      <c r="H24" s="36">
        <v>10</v>
      </c>
      <c r="I24" s="35">
        <f t="shared" si="9"/>
        <v>16.100000000000001</v>
      </c>
      <c r="J24" s="36">
        <f t="shared" si="10"/>
        <v>4.4722222222222223</v>
      </c>
      <c r="K24" s="35">
        <f t="shared" si="14"/>
        <v>10</v>
      </c>
      <c r="L24" s="36">
        <f t="shared" si="11"/>
        <v>1</v>
      </c>
      <c r="M24" s="35">
        <f t="shared" si="3"/>
        <v>723.21495906147572</v>
      </c>
      <c r="N24" s="36">
        <f t="shared" si="13"/>
        <v>64.15740000000001</v>
      </c>
      <c r="O24" s="35">
        <f t="shared" si="4"/>
        <v>32.565303926196805</v>
      </c>
      <c r="P24" s="37">
        <f t="shared" si="0"/>
        <v>673.69599632100608</v>
      </c>
      <c r="Q24" s="35">
        <f t="shared" si="1"/>
        <v>3012.9182057689441</v>
      </c>
      <c r="R24" s="35">
        <f t="shared" si="5"/>
        <v>3.0129182057689441</v>
      </c>
      <c r="S24" s="15"/>
      <c r="T24" s="34" t="s">
        <v>47</v>
      </c>
      <c r="U24" s="37">
        <v>1.4730000000000001</v>
      </c>
      <c r="V24" s="15"/>
      <c r="W24" s="4"/>
      <c r="Y24" s="39" t="s">
        <v>75</v>
      </c>
      <c r="Z24" s="94"/>
      <c r="AC24" s="101"/>
      <c r="AD24" s="102"/>
      <c r="AE24" s="36"/>
      <c r="AF24" s="37"/>
      <c r="AJ24" s="15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</row>
    <row r="25" spans="1:180" x14ac:dyDescent="0.25">
      <c r="A25" s="34"/>
      <c r="B25" s="38"/>
      <c r="C25" s="35">
        <f t="shared" si="12"/>
        <v>21</v>
      </c>
      <c r="D25" s="36">
        <f t="shared" si="6"/>
        <v>4.4722222222222223</v>
      </c>
      <c r="E25" s="35">
        <f t="shared" si="7"/>
        <v>118.51388888888886</v>
      </c>
      <c r="F25" s="36">
        <f t="shared" si="8"/>
        <v>0</v>
      </c>
      <c r="G25" s="35">
        <f t="shared" si="2"/>
        <v>0</v>
      </c>
      <c r="H25" s="36">
        <v>10</v>
      </c>
      <c r="I25" s="35">
        <f t="shared" si="9"/>
        <v>16.100000000000001</v>
      </c>
      <c r="J25" s="36">
        <f t="shared" si="10"/>
        <v>4.4722222222222223</v>
      </c>
      <c r="K25" s="35">
        <f t="shared" si="14"/>
        <v>11</v>
      </c>
      <c r="L25" s="36">
        <f t="shared" si="11"/>
        <v>1</v>
      </c>
      <c r="M25" s="35">
        <f t="shared" si="3"/>
        <v>723.21495906147572</v>
      </c>
      <c r="N25" s="36">
        <f t="shared" si="13"/>
        <v>64.15740000000001</v>
      </c>
      <c r="O25" s="35">
        <f t="shared" si="4"/>
        <v>32.565303926196805</v>
      </c>
      <c r="P25" s="37">
        <f t="shared" si="0"/>
        <v>819.93766298767264</v>
      </c>
      <c r="Q25" s="35">
        <f t="shared" si="1"/>
        <v>3666.9434372504247</v>
      </c>
      <c r="R25" s="35">
        <f t="shared" si="5"/>
        <v>3.6669434372504246</v>
      </c>
      <c r="S25" s="15"/>
      <c r="T25" s="39" t="s">
        <v>97</v>
      </c>
      <c r="U25" s="44">
        <f>U22*U23*U24</f>
        <v>3.8766723330000001</v>
      </c>
      <c r="V25" s="15"/>
      <c r="W25" s="4"/>
      <c r="Z25" s="4">
        <f>MAX(P4:P34)</f>
        <v>1107.7528840839163</v>
      </c>
      <c r="AC25" s="103" t="s">
        <v>55</v>
      </c>
      <c r="AD25" s="102"/>
      <c r="AE25" s="92" t="s">
        <v>65</v>
      </c>
      <c r="AF25" s="37"/>
      <c r="AJ25" s="15"/>
      <c r="AK25" s="15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</row>
    <row r="26" spans="1:180" x14ac:dyDescent="0.25">
      <c r="A26" s="34"/>
      <c r="B26" s="38"/>
      <c r="C26" s="35">
        <f t="shared" si="12"/>
        <v>22</v>
      </c>
      <c r="D26" s="36">
        <f t="shared" si="6"/>
        <v>4.4722222222222223</v>
      </c>
      <c r="E26" s="35">
        <f t="shared" si="7"/>
        <v>122.98611111111109</v>
      </c>
      <c r="F26" s="36">
        <f t="shared" si="8"/>
        <v>0</v>
      </c>
      <c r="G26" s="35">
        <f t="shared" si="2"/>
        <v>0</v>
      </c>
      <c r="H26" s="36">
        <v>10</v>
      </c>
      <c r="I26" s="35">
        <f t="shared" si="9"/>
        <v>16.100000000000001</v>
      </c>
      <c r="J26" s="36">
        <f t="shared" si="10"/>
        <v>4.4722222222222223</v>
      </c>
      <c r="K26" s="35">
        <f t="shared" si="14"/>
        <v>12</v>
      </c>
      <c r="L26" s="36">
        <f t="shared" si="11"/>
        <v>1</v>
      </c>
      <c r="M26" s="35">
        <f t="shared" si="3"/>
        <v>723.21495906147572</v>
      </c>
      <c r="N26" s="36">
        <f t="shared" si="13"/>
        <v>64.15740000000001</v>
      </c>
      <c r="O26" s="35">
        <f t="shared" si="4"/>
        <v>32.565303926196805</v>
      </c>
      <c r="P26" s="37">
        <f t="shared" si="0"/>
        <v>819.93766298767264</v>
      </c>
      <c r="Q26" s="35">
        <f t="shared" si="1"/>
        <v>3666.9434372504247</v>
      </c>
      <c r="R26" s="35">
        <f t="shared" si="5"/>
        <v>3.6669434372504246</v>
      </c>
      <c r="S26" s="15"/>
      <c r="AC26" s="101">
        <f>MAX(Q65:Q94)</f>
        <v>5651.1486648314421</v>
      </c>
      <c r="AD26" s="102">
        <v>5.63</v>
      </c>
      <c r="AE26" s="36">
        <f>MAX(P65:P94)</f>
        <v>789.75680098576049</v>
      </c>
      <c r="AF26" s="37">
        <f t="shared" si="15"/>
        <v>0.78975680098576051</v>
      </c>
      <c r="AJ26" s="15"/>
      <c r="AK26" s="15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</row>
    <row r="27" spans="1:180" ht="15.75" customHeight="1" x14ac:dyDescent="0.25">
      <c r="A27" s="34"/>
      <c r="B27" s="38"/>
      <c r="C27" s="35">
        <f t="shared" si="12"/>
        <v>23</v>
      </c>
      <c r="D27" s="36">
        <f t="shared" si="6"/>
        <v>4.4722222222222223</v>
      </c>
      <c r="E27" s="35">
        <f t="shared" si="7"/>
        <v>127.45833333333331</v>
      </c>
      <c r="F27" s="36">
        <f t="shared" si="8"/>
        <v>0</v>
      </c>
      <c r="G27" s="35">
        <f t="shared" si="2"/>
        <v>0</v>
      </c>
      <c r="H27" s="36">
        <v>10</v>
      </c>
      <c r="I27" s="35">
        <f t="shared" si="9"/>
        <v>16.100000000000001</v>
      </c>
      <c r="J27" s="36">
        <f t="shared" si="10"/>
        <v>4.4722222222222223</v>
      </c>
      <c r="K27" s="35">
        <f t="shared" si="14"/>
        <v>13</v>
      </c>
      <c r="L27" s="36">
        <f t="shared" si="11"/>
        <v>1</v>
      </c>
      <c r="M27" s="35">
        <f t="shared" si="3"/>
        <v>723.21495906147572</v>
      </c>
      <c r="N27" s="36">
        <f t="shared" si="13"/>
        <v>64.15740000000001</v>
      </c>
      <c r="O27" s="35">
        <f t="shared" si="4"/>
        <v>32.565303926196805</v>
      </c>
      <c r="P27" s="37">
        <f t="shared" si="0"/>
        <v>819.93766298767264</v>
      </c>
      <c r="Q27" s="35">
        <f t="shared" si="1"/>
        <v>3666.9434372504247</v>
      </c>
      <c r="R27" s="35">
        <f t="shared" si="5"/>
        <v>3.6669434372504246</v>
      </c>
      <c r="S27" s="15"/>
      <c r="T27" s="28" t="s">
        <v>38</v>
      </c>
      <c r="U27" s="106"/>
      <c r="V27" s="106"/>
      <c r="W27" s="50"/>
      <c r="X27" s="87"/>
      <c r="Y27" s="65"/>
      <c r="AA27" s="16"/>
      <c r="AC27" s="103" t="s">
        <v>56</v>
      </c>
      <c r="AD27" s="102"/>
      <c r="AE27" s="92" t="s">
        <v>66</v>
      </c>
      <c r="AF27" s="37"/>
      <c r="AJ27" s="15"/>
      <c r="AK27" s="15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</row>
    <row r="28" spans="1:180" ht="19.5" customHeight="1" x14ac:dyDescent="0.25">
      <c r="A28" s="34"/>
      <c r="B28" s="38"/>
      <c r="C28" s="35">
        <f t="shared" si="12"/>
        <v>24</v>
      </c>
      <c r="D28" s="36">
        <f t="shared" si="6"/>
        <v>4.4722222222222223</v>
      </c>
      <c r="E28" s="35">
        <f t="shared" si="7"/>
        <v>131.93055555555554</v>
      </c>
      <c r="F28" s="36">
        <f t="shared" si="8"/>
        <v>0</v>
      </c>
      <c r="G28" s="35">
        <f t="shared" si="2"/>
        <v>0</v>
      </c>
      <c r="H28" s="36">
        <v>10</v>
      </c>
      <c r="I28" s="35">
        <f t="shared" si="9"/>
        <v>16.100000000000001</v>
      </c>
      <c r="J28" s="36">
        <f t="shared" si="10"/>
        <v>4.4722222222222223</v>
      </c>
      <c r="K28" s="35">
        <f t="shared" si="14"/>
        <v>14</v>
      </c>
      <c r="L28" s="36">
        <f t="shared" si="11"/>
        <v>1</v>
      </c>
      <c r="M28" s="35">
        <f t="shared" si="3"/>
        <v>723.21495906147572</v>
      </c>
      <c r="N28" s="36">
        <f t="shared" si="13"/>
        <v>64.15740000000001</v>
      </c>
      <c r="O28" s="35">
        <f t="shared" si="4"/>
        <v>32.565303926196805</v>
      </c>
      <c r="P28" s="37">
        <f t="shared" si="0"/>
        <v>819.93766298767264</v>
      </c>
      <c r="Q28" s="35">
        <f t="shared" si="1"/>
        <v>3666.9434372504247</v>
      </c>
      <c r="R28" s="35">
        <f t="shared" si="5"/>
        <v>3.6669434372504246</v>
      </c>
      <c r="S28" s="15"/>
      <c r="T28" s="97" t="s">
        <v>39</v>
      </c>
      <c r="U28" s="6"/>
      <c r="V28" s="6"/>
      <c r="W28" s="25"/>
      <c r="X28" s="107"/>
      <c r="Y28" s="108"/>
      <c r="Z28" s="15"/>
      <c r="AA28" s="4"/>
      <c r="AC28" s="101">
        <f>AVERAGE(Q65:Q94)</f>
        <v>3181.8508059042197</v>
      </c>
      <c r="AD28" s="102">
        <v>3.18</v>
      </c>
      <c r="AE28" s="36">
        <f>AVERAGE(P65:P94)</f>
        <v>391.45854569339531</v>
      </c>
      <c r="AF28" s="37">
        <f t="shared" si="15"/>
        <v>0.39145854569339533</v>
      </c>
      <c r="AJ28" s="15"/>
      <c r="AK28" s="15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</row>
    <row r="29" spans="1:180" x14ac:dyDescent="0.25">
      <c r="A29" s="34"/>
      <c r="B29" s="38"/>
      <c r="C29" s="35">
        <f t="shared" si="12"/>
        <v>25</v>
      </c>
      <c r="D29" s="36">
        <f t="shared" si="6"/>
        <v>4.4722222222222223</v>
      </c>
      <c r="E29" s="35">
        <f t="shared" si="7"/>
        <v>136.40277777777777</v>
      </c>
      <c r="F29" s="36">
        <f t="shared" si="8"/>
        <v>0</v>
      </c>
      <c r="G29" s="35">
        <f t="shared" si="2"/>
        <v>0</v>
      </c>
      <c r="H29" s="36">
        <v>10</v>
      </c>
      <c r="I29" s="35">
        <f t="shared" si="9"/>
        <v>16.100000000000001</v>
      </c>
      <c r="J29" s="36">
        <f t="shared" si="10"/>
        <v>4.4722222222222223</v>
      </c>
      <c r="K29" s="35">
        <v>14</v>
      </c>
      <c r="L29" s="36">
        <f t="shared" si="11"/>
        <v>0</v>
      </c>
      <c r="M29" s="35">
        <f t="shared" si="3"/>
        <v>0</v>
      </c>
      <c r="N29" s="36">
        <f t="shared" si="13"/>
        <v>64.15740000000001</v>
      </c>
      <c r="O29" s="35">
        <f t="shared" si="4"/>
        <v>32.565303926196805</v>
      </c>
      <c r="P29" s="37">
        <f t="shared" si="0"/>
        <v>96.722703926196814</v>
      </c>
      <c r="Q29" s="35">
        <f t="shared" si="1"/>
        <v>432.56542589215798</v>
      </c>
      <c r="R29" s="35">
        <f t="shared" si="5"/>
        <v>0.43256542589215796</v>
      </c>
      <c r="S29" s="15"/>
      <c r="T29" s="97" t="s">
        <v>79</v>
      </c>
      <c r="U29" s="6"/>
      <c r="V29" s="6"/>
      <c r="W29" s="25"/>
      <c r="X29" s="107"/>
      <c r="Y29" s="108"/>
      <c r="AA29" s="4"/>
      <c r="AC29" s="104"/>
      <c r="AD29" s="36"/>
      <c r="AE29" s="36"/>
      <c r="AF29" s="37"/>
      <c r="AJ29" s="15"/>
      <c r="AK29" s="15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</row>
    <row r="30" spans="1:180" x14ac:dyDescent="0.25">
      <c r="A30" s="34"/>
      <c r="B30" s="38"/>
      <c r="C30" s="35">
        <f t="shared" si="12"/>
        <v>26</v>
      </c>
      <c r="D30" s="36">
        <f t="shared" si="6"/>
        <v>5.3666666666666663</v>
      </c>
      <c r="E30" s="35">
        <f t="shared" si="7"/>
        <v>141.76944444444445</v>
      </c>
      <c r="F30" s="36">
        <f t="shared" si="8"/>
        <v>0.89444444444444393</v>
      </c>
      <c r="G30" s="35">
        <f t="shared" si="2"/>
        <v>292.48333333333318</v>
      </c>
      <c r="H30" s="36">
        <v>12</v>
      </c>
      <c r="I30" s="35">
        <f t="shared" si="9"/>
        <v>19.32</v>
      </c>
      <c r="J30" s="36">
        <f t="shared" si="10"/>
        <v>5.3666666666666663</v>
      </c>
      <c r="K30" s="35">
        <v>15</v>
      </c>
      <c r="L30" s="36">
        <f t="shared" si="11"/>
        <v>1</v>
      </c>
      <c r="M30" s="35">
        <f t="shared" si="3"/>
        <v>601.17934335007465</v>
      </c>
      <c r="N30" s="36">
        <f t="shared" si="13"/>
        <v>64.15740000000001</v>
      </c>
      <c r="O30" s="35">
        <f t="shared" si="4"/>
        <v>46.894037653723394</v>
      </c>
      <c r="P30" s="37">
        <f t="shared" si="0"/>
        <v>1004.7141143371314</v>
      </c>
      <c r="Q30" s="35">
        <f t="shared" si="1"/>
        <v>5391.9657469426047</v>
      </c>
      <c r="R30" s="35">
        <f t="shared" si="5"/>
        <v>5.3919657469426046</v>
      </c>
      <c r="S30" s="15"/>
      <c r="T30" s="97" t="s">
        <v>40</v>
      </c>
      <c r="U30" s="6"/>
      <c r="V30" s="6"/>
      <c r="W30" s="25"/>
      <c r="X30" s="6"/>
      <c r="Y30" s="91"/>
      <c r="AA30" s="4"/>
      <c r="AC30" s="105" t="s">
        <v>57</v>
      </c>
      <c r="AD30" s="36"/>
      <c r="AE30" s="92" t="s">
        <v>67</v>
      </c>
      <c r="AF30" s="37"/>
      <c r="AJ30" s="15"/>
      <c r="AK30" s="15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</row>
    <row r="31" spans="1:180" x14ac:dyDescent="0.25">
      <c r="A31" s="34"/>
      <c r="B31" s="38"/>
      <c r="C31" s="35">
        <f t="shared" si="12"/>
        <v>27</v>
      </c>
      <c r="D31" s="36">
        <f t="shared" si="6"/>
        <v>5.8138888888888891</v>
      </c>
      <c r="E31" s="35">
        <f t="shared" si="7"/>
        <v>147.58333333333334</v>
      </c>
      <c r="F31" s="36">
        <f t="shared" si="8"/>
        <v>0.44722222222222285</v>
      </c>
      <c r="G31" s="35">
        <f t="shared" si="2"/>
        <v>146.24166666666687</v>
      </c>
      <c r="H31" s="36">
        <v>13</v>
      </c>
      <c r="I31" s="35">
        <f t="shared" si="9"/>
        <v>20.93</v>
      </c>
      <c r="J31" s="36">
        <f t="shared" si="10"/>
        <v>5.8138888888888891</v>
      </c>
      <c r="K31" s="35">
        <v>16</v>
      </c>
      <c r="L31" s="36">
        <f t="shared" si="11"/>
        <v>1</v>
      </c>
      <c r="M31" s="35">
        <f t="shared" si="3"/>
        <v>554.46750404884028</v>
      </c>
      <c r="N31" s="36">
        <f t="shared" si="13"/>
        <v>64.15740000000001</v>
      </c>
      <c r="O31" s="35">
        <f t="shared" si="4"/>
        <v>55.03536363527261</v>
      </c>
      <c r="P31" s="37">
        <f t="shared" si="0"/>
        <v>819.90193435077981</v>
      </c>
      <c r="Q31" s="35">
        <f t="shared" si="1"/>
        <v>4766.8187461005064</v>
      </c>
      <c r="R31" s="35">
        <f t="shared" si="5"/>
        <v>4.7668187461005065</v>
      </c>
      <c r="S31" s="15"/>
      <c r="T31" s="97" t="s">
        <v>80</v>
      </c>
      <c r="U31" s="6"/>
      <c r="V31" s="6"/>
      <c r="W31" s="25"/>
      <c r="X31" s="6"/>
      <c r="Y31" s="91"/>
      <c r="AA31" s="4"/>
      <c r="AC31" s="104">
        <f>MAX(Q95:Q124)</f>
        <v>5595.9219633304037</v>
      </c>
      <c r="AD31" s="102">
        <v>5.61</v>
      </c>
      <c r="AE31" s="36">
        <f>MAX(P95:P124)</f>
        <v>747.5882698303094</v>
      </c>
      <c r="AF31" s="37">
        <f t="shared" si="15"/>
        <v>0.74758826983030946</v>
      </c>
      <c r="AJ31" s="15"/>
      <c r="AK31" s="15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</row>
    <row r="32" spans="1:180" x14ac:dyDescent="0.25">
      <c r="A32" s="34"/>
      <c r="B32" s="38"/>
      <c r="C32" s="35">
        <f t="shared" si="12"/>
        <v>28</v>
      </c>
      <c r="D32" s="36">
        <f t="shared" si="6"/>
        <v>6.261111111111112</v>
      </c>
      <c r="E32" s="35">
        <f t="shared" si="7"/>
        <v>153.84444444444446</v>
      </c>
      <c r="F32" s="36">
        <f t="shared" si="8"/>
        <v>0.44722222222222285</v>
      </c>
      <c r="G32" s="35">
        <f t="shared" si="2"/>
        <v>146.24166666666687</v>
      </c>
      <c r="H32" s="36">
        <v>14</v>
      </c>
      <c r="I32" s="35">
        <f t="shared" si="9"/>
        <v>22.540000000000003</v>
      </c>
      <c r="J32" s="36">
        <f t="shared" si="10"/>
        <v>6.261111111111112</v>
      </c>
      <c r="K32" s="35">
        <v>17</v>
      </c>
      <c r="L32" s="36">
        <f t="shared" si="11"/>
        <v>1</v>
      </c>
      <c r="M32" s="35">
        <f t="shared" si="3"/>
        <v>514.51781825645787</v>
      </c>
      <c r="N32" s="36">
        <f t="shared" si="13"/>
        <v>64.15740000000001</v>
      </c>
      <c r="O32" s="35">
        <f t="shared" si="4"/>
        <v>63.827995695345756</v>
      </c>
      <c r="P32" s="37">
        <f t="shared" si="0"/>
        <v>788.74488061847057</v>
      </c>
      <c r="Q32" s="35">
        <f t="shared" si="1"/>
        <v>4938.4193358723132</v>
      </c>
      <c r="R32" s="35">
        <f t="shared" si="5"/>
        <v>4.9384193358723136</v>
      </c>
      <c r="S32" s="4"/>
      <c r="T32" s="97" t="s">
        <v>41</v>
      </c>
      <c r="U32" s="6"/>
      <c r="V32" s="6"/>
      <c r="W32" s="25"/>
      <c r="X32" s="107"/>
      <c r="Y32" s="91"/>
      <c r="Z32" s="4"/>
      <c r="AA32" s="4"/>
      <c r="AC32" s="103" t="s">
        <v>58</v>
      </c>
      <c r="AD32" s="102"/>
      <c r="AE32" s="92" t="s">
        <v>68</v>
      </c>
      <c r="AF32" s="37"/>
      <c r="AJ32" s="15"/>
      <c r="AK32" s="15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</row>
    <row r="33" spans="1:180" x14ac:dyDescent="0.25">
      <c r="A33" s="34"/>
      <c r="B33" s="38"/>
      <c r="C33" s="35">
        <f t="shared" si="12"/>
        <v>29</v>
      </c>
      <c r="D33" s="36">
        <f t="shared" si="6"/>
        <v>6.7083333333333339</v>
      </c>
      <c r="E33" s="35">
        <f t="shared" si="7"/>
        <v>160.55277777777781</v>
      </c>
      <c r="F33" s="36">
        <f t="shared" si="8"/>
        <v>0.44722222222222197</v>
      </c>
      <c r="G33" s="35">
        <f t="shared" si="2"/>
        <v>146.24166666666659</v>
      </c>
      <c r="H33" s="36">
        <v>15</v>
      </c>
      <c r="I33" s="35">
        <f t="shared" si="9"/>
        <v>24.150000000000002</v>
      </c>
      <c r="J33" s="36">
        <f t="shared" si="10"/>
        <v>6.7083333333333339</v>
      </c>
      <c r="K33" s="35">
        <v>18</v>
      </c>
      <c r="L33" s="36">
        <f t="shared" si="11"/>
        <v>1</v>
      </c>
      <c r="M33" s="35">
        <f t="shared" si="3"/>
        <v>479.95661932969995</v>
      </c>
      <c r="N33" s="36">
        <f t="shared" si="13"/>
        <v>64.15740000000001</v>
      </c>
      <c r="O33" s="35">
        <f t="shared" si="4"/>
        <v>73.271933833942825</v>
      </c>
      <c r="P33" s="37">
        <f t="shared" si="0"/>
        <v>763.62761983030941</v>
      </c>
      <c r="Q33" s="35">
        <f t="shared" si="1"/>
        <v>5122.6686163616596</v>
      </c>
      <c r="R33" s="35">
        <f t="shared" si="5"/>
        <v>5.1226686163616595</v>
      </c>
      <c r="S33" s="4"/>
      <c r="T33" s="109" t="s">
        <v>42</v>
      </c>
      <c r="U33" s="110"/>
      <c r="V33" s="111"/>
      <c r="W33" s="111"/>
      <c r="X33" s="112"/>
      <c r="Y33" s="48"/>
      <c r="Z33" s="4"/>
      <c r="AA33" s="4"/>
      <c r="AB33" s="4"/>
      <c r="AC33" s="42">
        <f>AVERAGE(Q95:Q124)</f>
        <v>2798.0611581099997</v>
      </c>
      <c r="AD33" s="43">
        <v>2.8</v>
      </c>
      <c r="AE33" s="43">
        <f>AVERAGE(P95:P124)</f>
        <v>278.98868653841657</v>
      </c>
      <c r="AF33" s="44">
        <f t="shared" si="15"/>
        <v>0.27898868653841657</v>
      </c>
      <c r="AJ33" s="15"/>
      <c r="AK33" s="15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</row>
    <row r="34" spans="1:180" x14ac:dyDescent="0.25">
      <c r="A34" s="39"/>
      <c r="B34" s="40"/>
      <c r="C34" s="41">
        <f t="shared" si="12"/>
        <v>30</v>
      </c>
      <c r="D34" s="42">
        <f t="shared" si="6"/>
        <v>6.7083333333333339</v>
      </c>
      <c r="E34" s="41">
        <f t="shared" si="7"/>
        <v>167.26111111111115</v>
      </c>
      <c r="F34" s="36">
        <f t="shared" si="8"/>
        <v>0</v>
      </c>
      <c r="G34" s="41">
        <f t="shared" si="2"/>
        <v>0</v>
      </c>
      <c r="H34" s="43">
        <v>15</v>
      </c>
      <c r="I34" s="41">
        <f t="shared" si="9"/>
        <v>24.150000000000002</v>
      </c>
      <c r="J34" s="43">
        <f t="shared" si="10"/>
        <v>6.7083333333333339</v>
      </c>
      <c r="K34" s="41">
        <v>20</v>
      </c>
      <c r="L34" s="42">
        <f t="shared" si="11"/>
        <v>2</v>
      </c>
      <c r="M34" s="41">
        <f t="shared" si="3"/>
        <v>970.32355024997355</v>
      </c>
      <c r="N34" s="43">
        <f t="shared" si="13"/>
        <v>64.15740000000001</v>
      </c>
      <c r="O34" s="41">
        <f t="shared" si="4"/>
        <v>73.271933833942825</v>
      </c>
      <c r="P34" s="44">
        <f t="shared" si="0"/>
        <v>1107.7528840839163</v>
      </c>
      <c r="Q34" s="41">
        <f t="shared" si="1"/>
        <v>7431.1755973962727</v>
      </c>
      <c r="R34" s="41">
        <f t="shared" si="5"/>
        <v>7.4311755973962725</v>
      </c>
      <c r="S34" s="25"/>
      <c r="T34" s="15"/>
      <c r="U34" s="15"/>
      <c r="V34" s="15"/>
      <c r="W34" s="4"/>
      <c r="X34" s="4"/>
      <c r="Y34" s="4"/>
      <c r="Z34" s="4"/>
      <c r="AA34" s="4"/>
      <c r="AB34" s="4"/>
      <c r="AC34" s="4"/>
      <c r="AD34" s="4"/>
      <c r="AE34" s="4"/>
      <c r="AJ34" s="15"/>
      <c r="AK34" s="15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</row>
    <row r="35" spans="1:180" x14ac:dyDescent="0.25">
      <c r="A35" s="34"/>
      <c r="B35" s="45"/>
      <c r="C35" s="35">
        <f>C34+1</f>
        <v>31</v>
      </c>
      <c r="D35" s="36">
        <f t="shared" si="6"/>
        <v>7.1555555555555559</v>
      </c>
      <c r="E35" s="35">
        <f t="shared" si="7"/>
        <v>174.41666666666671</v>
      </c>
      <c r="F35" s="46">
        <f t="shared" si="8"/>
        <v>0.44722222222222197</v>
      </c>
      <c r="G35" s="35">
        <f t="shared" si="2"/>
        <v>146.24166666666659</v>
      </c>
      <c r="H35" s="36">
        <v>16</v>
      </c>
      <c r="I35" s="35">
        <f t="shared" si="9"/>
        <v>25.76</v>
      </c>
      <c r="J35" s="36">
        <f t="shared" si="10"/>
        <v>7.1555555555555559</v>
      </c>
      <c r="K35" s="35">
        <v>20</v>
      </c>
      <c r="L35" s="36">
        <f t="shared" si="11"/>
        <v>0</v>
      </c>
      <c r="M35" s="35">
        <f t="shared" si="3"/>
        <v>0</v>
      </c>
      <c r="N35" s="36">
        <v>128.31</v>
      </c>
      <c r="O35" s="35">
        <f t="shared" si="4"/>
        <v>83.367178051063831</v>
      </c>
      <c r="P35" s="37">
        <f t="shared" si="0"/>
        <v>357.91884471773045</v>
      </c>
      <c r="Q35" s="35">
        <f t="shared" si="1"/>
        <v>2561.1081777579825</v>
      </c>
      <c r="R35" s="35">
        <f t="shared" si="5"/>
        <v>2.5611081777579825</v>
      </c>
      <c r="S35" s="25"/>
      <c r="T35" s="15"/>
      <c r="U35" s="15"/>
      <c r="V35" s="15"/>
      <c r="W35" s="4"/>
      <c r="X35" s="4"/>
      <c r="Y35" s="4"/>
      <c r="Z35" s="4"/>
      <c r="AA35" s="4"/>
      <c r="AB35" s="4"/>
      <c r="AC35" s="4"/>
      <c r="AD35" s="4"/>
      <c r="AE35" s="4"/>
      <c r="AJ35" s="15"/>
      <c r="AK35" s="15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2"/>
      <c r="EI35" s="2"/>
      <c r="EJ35" s="5"/>
      <c r="EK35" s="5"/>
      <c r="EL35" s="5"/>
      <c r="EM35" s="5"/>
      <c r="EN35" s="5"/>
      <c r="EO35" s="5"/>
      <c r="EP35" s="5"/>
      <c r="EQ35" s="5"/>
      <c r="ER35" s="13"/>
      <c r="ES35" s="13"/>
      <c r="ET35" s="5"/>
      <c r="EU35" s="5"/>
      <c r="EV35" s="5"/>
      <c r="EW35" s="5"/>
      <c r="EX35" s="5"/>
      <c r="EY35" s="5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</row>
    <row r="36" spans="1:180" x14ac:dyDescent="0.25">
      <c r="A36" s="34"/>
      <c r="B36" s="45"/>
      <c r="C36" s="35">
        <f t="shared" si="12"/>
        <v>32</v>
      </c>
      <c r="D36" s="36">
        <f t="shared" si="6"/>
        <v>7.6027777777777779</v>
      </c>
      <c r="E36" s="35">
        <f t="shared" si="7"/>
        <v>182.0194444444445</v>
      </c>
      <c r="F36" s="36">
        <f t="shared" si="8"/>
        <v>0.44722222222222197</v>
      </c>
      <c r="G36" s="35">
        <f t="shared" si="2"/>
        <v>146.24166666666659</v>
      </c>
      <c r="H36" s="36">
        <v>17</v>
      </c>
      <c r="I36" s="35">
        <f t="shared" si="9"/>
        <v>27.37</v>
      </c>
      <c r="J36" s="36">
        <f t="shared" si="10"/>
        <v>7.6027777777777779</v>
      </c>
      <c r="K36" s="35">
        <v>20</v>
      </c>
      <c r="L36" s="36">
        <f t="shared" si="11"/>
        <v>0</v>
      </c>
      <c r="M36" s="35">
        <f t="shared" si="3"/>
        <v>0</v>
      </c>
      <c r="N36" s="36">
        <f>N35</f>
        <v>128.31</v>
      </c>
      <c r="O36" s="35">
        <f t="shared" si="4"/>
        <v>94.113728346708783</v>
      </c>
      <c r="P36" s="37">
        <f t="shared" ref="P36:P67" si="16">G36+M36+N36+O36</f>
        <v>368.66539501337542</v>
      </c>
      <c r="Q36" s="35">
        <f t="shared" ref="Q36:Q67" si="17">P36*J36</f>
        <v>2802.8810726433571</v>
      </c>
      <c r="R36" s="35">
        <f t="shared" si="5"/>
        <v>2.8028810726433573</v>
      </c>
      <c r="S36" s="4"/>
      <c r="T36" s="15"/>
      <c r="U36" s="15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2"/>
      <c r="EI36" s="2"/>
      <c r="EJ36" s="5"/>
      <c r="EK36" s="5"/>
      <c r="EL36" s="5"/>
      <c r="EM36" s="5"/>
      <c r="EN36" s="5"/>
      <c r="EO36" s="5"/>
      <c r="EP36" s="5"/>
      <c r="EQ36" s="5"/>
      <c r="ER36" s="13"/>
      <c r="ES36" s="13"/>
      <c r="ET36" s="5"/>
      <c r="EU36" s="5"/>
      <c r="EV36" s="5"/>
      <c r="EW36" s="5"/>
      <c r="EX36" s="5"/>
      <c r="EY36" s="5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</row>
    <row r="37" spans="1:180" x14ac:dyDescent="0.25">
      <c r="A37" s="34"/>
      <c r="B37" s="45"/>
      <c r="C37" s="35">
        <f t="shared" si="12"/>
        <v>33</v>
      </c>
      <c r="D37" s="36">
        <f t="shared" si="6"/>
        <v>8.0500000000000007</v>
      </c>
      <c r="E37" s="35">
        <f t="shared" si="7"/>
        <v>190.06944444444451</v>
      </c>
      <c r="F37" s="36">
        <f t="shared" si="8"/>
        <v>0.44722222222222285</v>
      </c>
      <c r="G37" s="35">
        <f t="shared" ref="G37:G68" si="18">($U$11*F37)</f>
        <v>146.24166666666687</v>
      </c>
      <c r="H37" s="36">
        <v>18</v>
      </c>
      <c r="I37" s="35">
        <f t="shared" si="9"/>
        <v>28.98</v>
      </c>
      <c r="J37" s="36">
        <f t="shared" si="10"/>
        <v>8.0500000000000007</v>
      </c>
      <c r="K37" s="35">
        <v>20</v>
      </c>
      <c r="L37" s="36">
        <f t="shared" si="11"/>
        <v>0</v>
      </c>
      <c r="M37" s="35">
        <f t="shared" ref="M37:M68" si="19">($U$11*$U$10)*SIN((TAN(L37/D37)))</f>
        <v>0</v>
      </c>
      <c r="N37" s="36">
        <f t="shared" ref="N37:N64" si="20">N36</f>
        <v>128.31</v>
      </c>
      <c r="O37" s="35">
        <f t="shared" ref="O37:O68" si="21">0.5*$U$25*$U$19*$U$12*((J37)^2)</f>
        <v>105.51158472087766</v>
      </c>
      <c r="P37" s="37">
        <f t="shared" si="16"/>
        <v>380.06325138754448</v>
      </c>
      <c r="Q37" s="35">
        <f t="shared" si="17"/>
        <v>3059.5091736697332</v>
      </c>
      <c r="R37" s="35">
        <f t="shared" si="5"/>
        <v>3.0595091736697331</v>
      </c>
      <c r="S37" s="4"/>
      <c r="T37" s="15"/>
      <c r="U37" s="15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2"/>
      <c r="EI37" s="2"/>
      <c r="EJ37" s="5"/>
      <c r="EK37" s="5"/>
      <c r="EL37" s="5"/>
      <c r="EM37" s="5"/>
      <c r="EN37" s="5"/>
      <c r="EO37" s="5"/>
      <c r="EP37" s="5"/>
      <c r="EQ37" s="5"/>
      <c r="ER37" s="13"/>
      <c r="ES37" s="13"/>
      <c r="ET37" s="5"/>
      <c r="EU37" s="5"/>
      <c r="EV37" s="5"/>
      <c r="EW37" s="5"/>
      <c r="EX37" s="5"/>
      <c r="EY37" s="5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</row>
    <row r="38" spans="1:180" x14ac:dyDescent="0.25">
      <c r="A38" s="34"/>
      <c r="B38" s="45"/>
      <c r="C38" s="35">
        <f t="shared" si="12"/>
        <v>34</v>
      </c>
      <c r="D38" s="36">
        <f t="shared" si="6"/>
        <v>8.4972222222222236</v>
      </c>
      <c r="E38" s="35">
        <f t="shared" si="7"/>
        <v>198.56666666666675</v>
      </c>
      <c r="F38" s="36">
        <f t="shared" si="8"/>
        <v>0.44722222222222285</v>
      </c>
      <c r="G38" s="35">
        <f t="shared" si="18"/>
        <v>146.24166666666687</v>
      </c>
      <c r="H38" s="36">
        <v>19</v>
      </c>
      <c r="I38" s="35">
        <f t="shared" si="9"/>
        <v>30.590000000000003</v>
      </c>
      <c r="J38" s="36">
        <f t="shared" si="10"/>
        <v>8.4972222222222236</v>
      </c>
      <c r="K38" s="35">
        <v>20</v>
      </c>
      <c r="L38" s="36">
        <f t="shared" si="11"/>
        <v>0</v>
      </c>
      <c r="M38" s="35">
        <f t="shared" si="19"/>
        <v>0</v>
      </c>
      <c r="N38" s="36">
        <f t="shared" si="20"/>
        <v>128.31</v>
      </c>
      <c r="O38" s="35">
        <f t="shared" si="21"/>
        <v>117.5607471735705</v>
      </c>
      <c r="P38" s="37">
        <f t="shared" si="16"/>
        <v>392.11241384023737</v>
      </c>
      <c r="Q38" s="35">
        <f t="shared" si="17"/>
        <v>3331.8663164924619</v>
      </c>
      <c r="R38" s="35">
        <f t="shared" si="5"/>
        <v>3.3318663164924618</v>
      </c>
      <c r="S38" s="4"/>
      <c r="T38" s="15"/>
      <c r="U38" s="15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2"/>
      <c r="EI38" s="2"/>
      <c r="EJ38" s="5"/>
      <c r="EK38" s="5"/>
      <c r="EL38" s="5"/>
      <c r="EM38" s="5"/>
      <c r="EN38" s="5"/>
      <c r="EO38" s="5"/>
      <c r="EP38" s="5"/>
      <c r="EQ38" s="5"/>
      <c r="ER38" s="13"/>
      <c r="ES38" s="13"/>
      <c r="ET38" s="5"/>
      <c r="EU38" s="5"/>
      <c r="EV38" s="5"/>
      <c r="EW38" s="5"/>
      <c r="EX38" s="5"/>
      <c r="EY38" s="5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</row>
    <row r="39" spans="1:180" x14ac:dyDescent="0.25">
      <c r="A39" s="34"/>
      <c r="B39" s="45"/>
      <c r="C39" s="35">
        <f t="shared" si="12"/>
        <v>35</v>
      </c>
      <c r="D39" s="36">
        <f t="shared" si="6"/>
        <v>8.9444444444444446</v>
      </c>
      <c r="E39" s="35">
        <f t="shared" si="7"/>
        <v>207.51111111111121</v>
      </c>
      <c r="F39" s="36">
        <f t="shared" si="8"/>
        <v>0.44722222222222108</v>
      </c>
      <c r="G39" s="35">
        <f t="shared" si="18"/>
        <v>146.2416666666663</v>
      </c>
      <c r="H39" s="36">
        <v>20</v>
      </c>
      <c r="I39" s="35">
        <f t="shared" si="9"/>
        <v>32.200000000000003</v>
      </c>
      <c r="J39" s="36">
        <f t="shared" si="10"/>
        <v>8.9444444444444446</v>
      </c>
      <c r="K39" s="35">
        <v>20</v>
      </c>
      <c r="L39" s="36">
        <f t="shared" si="11"/>
        <v>0</v>
      </c>
      <c r="M39" s="35">
        <f t="shared" si="19"/>
        <v>0</v>
      </c>
      <c r="N39" s="36">
        <f t="shared" si="20"/>
        <v>128.31</v>
      </c>
      <c r="O39" s="35">
        <f t="shared" si="21"/>
        <v>130.26121570478722</v>
      </c>
      <c r="P39" s="37">
        <f t="shared" si="16"/>
        <v>404.8128823714535</v>
      </c>
      <c r="Q39" s="35">
        <f t="shared" si="17"/>
        <v>3620.8263367668897</v>
      </c>
      <c r="R39" s="35">
        <f t="shared" si="5"/>
        <v>3.6208263367668896</v>
      </c>
      <c r="S39" s="4"/>
      <c r="T39" s="15"/>
      <c r="U39" s="15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2"/>
      <c r="EI39" s="2"/>
      <c r="EJ39" s="5"/>
      <c r="EK39" s="5"/>
      <c r="EL39" s="5"/>
      <c r="EM39" s="5"/>
      <c r="EN39" s="5"/>
      <c r="EO39" s="5"/>
      <c r="EP39" s="5"/>
      <c r="EQ39" s="5"/>
      <c r="ER39" s="13"/>
      <c r="ES39" s="13"/>
      <c r="ET39" s="5"/>
      <c r="EU39" s="5"/>
      <c r="EV39" s="5"/>
      <c r="EW39" s="5"/>
      <c r="EX39" s="5"/>
      <c r="EY39" s="5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</row>
    <row r="40" spans="1:180" x14ac:dyDescent="0.25">
      <c r="A40" s="34"/>
      <c r="B40" s="45"/>
      <c r="C40" s="35">
        <f t="shared" si="12"/>
        <v>36</v>
      </c>
      <c r="D40" s="36">
        <f t="shared" si="6"/>
        <v>9.3916666666666675</v>
      </c>
      <c r="E40" s="35">
        <f t="shared" si="7"/>
        <v>216.90277777777789</v>
      </c>
      <c r="F40" s="36">
        <f t="shared" si="8"/>
        <v>0.44722222222222285</v>
      </c>
      <c r="G40" s="35">
        <f t="shared" si="18"/>
        <v>146.24166666666687</v>
      </c>
      <c r="H40" s="36">
        <v>21</v>
      </c>
      <c r="I40" s="35">
        <f t="shared" si="9"/>
        <v>33.81</v>
      </c>
      <c r="J40" s="36">
        <f t="shared" si="10"/>
        <v>9.3916666666666675</v>
      </c>
      <c r="K40" s="35">
        <v>20</v>
      </c>
      <c r="L40" s="36">
        <f t="shared" si="11"/>
        <v>0</v>
      </c>
      <c r="M40" s="35">
        <f t="shared" si="19"/>
        <v>0</v>
      </c>
      <c r="N40" s="36">
        <f t="shared" si="20"/>
        <v>128.31</v>
      </c>
      <c r="O40" s="35">
        <f t="shared" si="21"/>
        <v>143.61299031452793</v>
      </c>
      <c r="P40" s="37">
        <f t="shared" si="16"/>
        <v>418.16465698119475</v>
      </c>
      <c r="Q40" s="35">
        <f t="shared" si="17"/>
        <v>3927.2630701483877</v>
      </c>
      <c r="R40" s="35">
        <f t="shared" si="5"/>
        <v>3.9272630701483879</v>
      </c>
      <c r="S40" s="4"/>
      <c r="T40" s="15"/>
      <c r="U40" s="15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2"/>
      <c r="EI40" s="2"/>
      <c r="EJ40" s="5"/>
      <c r="EK40" s="5"/>
      <c r="EL40" s="5"/>
      <c r="EM40" s="5"/>
      <c r="EN40" s="5"/>
      <c r="EO40" s="5"/>
      <c r="EP40" s="5"/>
      <c r="EQ40" s="5"/>
      <c r="ER40" s="13"/>
      <c r="ES40" s="13"/>
      <c r="ET40" s="5"/>
      <c r="EU40" s="5"/>
      <c r="EV40" s="5"/>
      <c r="EW40" s="5"/>
      <c r="EX40" s="5"/>
      <c r="EY40" s="5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</row>
    <row r="41" spans="1:180" x14ac:dyDescent="0.25">
      <c r="A41" s="34"/>
      <c r="B41" s="45"/>
      <c r="C41" s="35">
        <f t="shared" si="12"/>
        <v>37</v>
      </c>
      <c r="D41" s="36">
        <f t="shared" si="6"/>
        <v>9.8388888888888886</v>
      </c>
      <c r="E41" s="35">
        <f t="shared" si="7"/>
        <v>226.74166666666679</v>
      </c>
      <c r="F41" s="36">
        <f t="shared" si="8"/>
        <v>0.44722222222222108</v>
      </c>
      <c r="G41" s="35">
        <f t="shared" si="18"/>
        <v>146.2416666666663</v>
      </c>
      <c r="H41" s="36">
        <v>22</v>
      </c>
      <c r="I41" s="35">
        <f t="shared" si="9"/>
        <v>35.42</v>
      </c>
      <c r="J41" s="36">
        <f t="shared" si="10"/>
        <v>9.8388888888888886</v>
      </c>
      <c r="K41" s="35">
        <v>20</v>
      </c>
      <c r="L41" s="36">
        <f t="shared" si="11"/>
        <v>0</v>
      </c>
      <c r="M41" s="35">
        <f t="shared" si="19"/>
        <v>0</v>
      </c>
      <c r="N41" s="36">
        <f t="shared" si="20"/>
        <v>128.31</v>
      </c>
      <c r="O41" s="35">
        <f t="shared" si="21"/>
        <v>157.61607100279252</v>
      </c>
      <c r="P41" s="37">
        <f t="shared" si="16"/>
        <v>432.1677376694588</v>
      </c>
      <c r="Q41" s="35">
        <f t="shared" si="17"/>
        <v>4252.0503522922863</v>
      </c>
      <c r="R41" s="35">
        <f t="shared" si="5"/>
        <v>4.2520503522922866</v>
      </c>
      <c r="S41" s="4"/>
      <c r="T41" s="15"/>
      <c r="U41" s="15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2"/>
      <c r="EI41" s="2"/>
      <c r="EJ41" s="5"/>
      <c r="EK41" s="5"/>
      <c r="EL41" s="5"/>
      <c r="EM41" s="5"/>
      <c r="EN41" s="5"/>
      <c r="EO41" s="5"/>
      <c r="EP41" s="5"/>
      <c r="EQ41" s="5"/>
      <c r="ER41" s="13"/>
      <c r="ES41" s="13"/>
      <c r="ET41" s="5"/>
      <c r="EU41" s="5"/>
      <c r="EV41" s="5"/>
      <c r="EW41" s="5"/>
      <c r="EX41" s="5"/>
      <c r="EY41" s="5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</row>
    <row r="42" spans="1:180" x14ac:dyDescent="0.25">
      <c r="A42" s="34"/>
      <c r="B42" s="45"/>
      <c r="C42" s="35">
        <f t="shared" si="12"/>
        <v>38</v>
      </c>
      <c r="D42" s="36">
        <f t="shared" si="6"/>
        <v>10.286111111111111</v>
      </c>
      <c r="E42" s="35">
        <f t="shared" si="7"/>
        <v>237.02777777777789</v>
      </c>
      <c r="F42" s="36">
        <f t="shared" si="8"/>
        <v>0.44722222222222285</v>
      </c>
      <c r="G42" s="35">
        <f t="shared" si="18"/>
        <v>146.24166666666687</v>
      </c>
      <c r="H42" s="36">
        <v>23</v>
      </c>
      <c r="I42" s="35">
        <f t="shared" si="9"/>
        <v>37.03</v>
      </c>
      <c r="J42" s="36">
        <f t="shared" si="10"/>
        <v>10.286111111111111</v>
      </c>
      <c r="K42" s="35">
        <v>20</v>
      </c>
      <c r="L42" s="36">
        <f t="shared" si="11"/>
        <v>0</v>
      </c>
      <c r="M42" s="35">
        <f t="shared" si="19"/>
        <v>0</v>
      </c>
      <c r="N42" s="36">
        <f t="shared" si="20"/>
        <v>128.31</v>
      </c>
      <c r="O42" s="35">
        <f t="shared" si="21"/>
        <v>172.27045776958113</v>
      </c>
      <c r="P42" s="37">
        <f t="shared" si="16"/>
        <v>446.82212443624798</v>
      </c>
      <c r="Q42" s="35">
        <f t="shared" si="17"/>
        <v>4596.0620188539624</v>
      </c>
      <c r="R42" s="35">
        <f t="shared" si="5"/>
        <v>4.5960620188539627</v>
      </c>
      <c r="S42" s="4"/>
      <c r="T42" s="15"/>
      <c r="U42" s="15"/>
      <c r="V42" s="4"/>
      <c r="W42" s="4"/>
      <c r="X42" s="15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2"/>
      <c r="EI42" s="2"/>
      <c r="EJ42" s="5"/>
      <c r="EK42" s="5"/>
      <c r="EL42" s="5"/>
      <c r="EM42" s="5"/>
      <c r="EN42" s="5"/>
      <c r="EO42" s="5"/>
      <c r="EP42" s="5"/>
      <c r="EQ42" s="5"/>
      <c r="ER42" s="13"/>
      <c r="ES42" s="13"/>
      <c r="ET42" s="5"/>
      <c r="EU42" s="5"/>
      <c r="EV42" s="5"/>
      <c r="EW42" s="5"/>
      <c r="EX42" s="5"/>
      <c r="EY42" s="5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</row>
    <row r="43" spans="1:180" x14ac:dyDescent="0.25">
      <c r="A43" s="34"/>
      <c r="B43" s="45"/>
      <c r="C43" s="35">
        <f t="shared" si="12"/>
        <v>39</v>
      </c>
      <c r="D43" s="36">
        <f t="shared" si="6"/>
        <v>10.733333333333333</v>
      </c>
      <c r="E43" s="35">
        <f t="shared" si="7"/>
        <v>247.76111111111121</v>
      </c>
      <c r="F43" s="36">
        <f t="shared" si="8"/>
        <v>0.44722222222222108</v>
      </c>
      <c r="G43" s="35">
        <f t="shared" si="18"/>
        <v>146.2416666666663</v>
      </c>
      <c r="H43" s="36">
        <v>24</v>
      </c>
      <c r="I43" s="35">
        <f t="shared" si="9"/>
        <v>38.64</v>
      </c>
      <c r="J43" s="36">
        <f t="shared" si="10"/>
        <v>10.733333333333333</v>
      </c>
      <c r="K43" s="35">
        <v>20</v>
      </c>
      <c r="L43" s="36">
        <f t="shared" si="11"/>
        <v>0</v>
      </c>
      <c r="M43" s="35">
        <f t="shared" si="19"/>
        <v>0</v>
      </c>
      <c r="N43" s="36">
        <f t="shared" si="20"/>
        <v>128.31</v>
      </c>
      <c r="O43" s="35">
        <f t="shared" si="21"/>
        <v>187.57615061489358</v>
      </c>
      <c r="P43" s="37">
        <f t="shared" si="16"/>
        <v>462.12781728155983</v>
      </c>
      <c r="Q43" s="35">
        <f t="shared" si="17"/>
        <v>4960.1719054887417</v>
      </c>
      <c r="R43" s="35">
        <f t="shared" si="5"/>
        <v>4.9601719054887417</v>
      </c>
      <c r="S43" s="4"/>
      <c r="T43" s="15"/>
      <c r="U43" s="15"/>
      <c r="V43" s="4"/>
      <c r="W43" s="4"/>
      <c r="X43" s="15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2"/>
      <c r="EI43" s="2"/>
      <c r="EJ43" s="5"/>
      <c r="EK43" s="5"/>
      <c r="EL43" s="5"/>
      <c r="EM43" s="5"/>
      <c r="EN43" s="5"/>
      <c r="EO43" s="5"/>
      <c r="EP43" s="5"/>
      <c r="EQ43" s="5"/>
      <c r="ER43" s="13"/>
      <c r="ES43" s="13"/>
      <c r="ET43" s="5"/>
      <c r="EU43" s="5"/>
      <c r="EV43" s="5"/>
      <c r="EW43" s="5"/>
      <c r="EX43" s="5"/>
      <c r="EY43" s="5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</row>
    <row r="44" spans="1:180" x14ac:dyDescent="0.25">
      <c r="A44" s="34"/>
      <c r="B44" s="45"/>
      <c r="C44" s="35">
        <f t="shared" si="12"/>
        <v>40</v>
      </c>
      <c r="D44" s="36">
        <f t="shared" si="6"/>
        <v>10.733333333333333</v>
      </c>
      <c r="E44" s="35">
        <f t="shared" si="7"/>
        <v>258.49444444444453</v>
      </c>
      <c r="F44" s="36">
        <f t="shared" si="8"/>
        <v>0</v>
      </c>
      <c r="G44" s="35">
        <f t="shared" si="18"/>
        <v>0</v>
      </c>
      <c r="H44" s="36">
        <v>24</v>
      </c>
      <c r="I44" s="35">
        <f t="shared" si="9"/>
        <v>38.64</v>
      </c>
      <c r="J44" s="36">
        <f t="shared" si="10"/>
        <v>10.733333333333333</v>
      </c>
      <c r="K44" s="35">
        <v>19</v>
      </c>
      <c r="L44" s="36">
        <f t="shared" si="11"/>
        <v>-1</v>
      </c>
      <c r="M44" s="35">
        <f t="shared" si="19"/>
        <v>-299.30167815139799</v>
      </c>
      <c r="N44" s="36">
        <f t="shared" si="20"/>
        <v>128.31</v>
      </c>
      <c r="O44" s="35">
        <f t="shared" si="21"/>
        <v>187.57615061489358</v>
      </c>
      <c r="P44" s="37">
        <f t="shared" si="16"/>
        <v>16.584472463495587</v>
      </c>
      <c r="Q44" s="35">
        <f t="shared" si="17"/>
        <v>178.00667110818594</v>
      </c>
      <c r="R44" s="35">
        <f t="shared" si="5"/>
        <v>0.17800667110818594</v>
      </c>
      <c r="S44" s="4"/>
      <c r="T44" s="15"/>
      <c r="U44" s="15"/>
      <c r="V44" s="4"/>
      <c r="W44" s="4"/>
      <c r="X44" s="15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2"/>
      <c r="EI44" s="2"/>
      <c r="EJ44" s="5"/>
      <c r="EK44" s="5"/>
      <c r="EL44" s="5"/>
      <c r="EM44" s="5"/>
      <c r="EN44" s="5"/>
      <c r="EO44" s="5"/>
      <c r="EP44" s="5"/>
      <c r="EQ44" s="5"/>
      <c r="ER44" s="13"/>
      <c r="ES44" s="13"/>
      <c r="ET44" s="5"/>
      <c r="EU44" s="5"/>
      <c r="EV44" s="5"/>
      <c r="EW44" s="5"/>
      <c r="EX44" s="5"/>
      <c r="EY44" s="5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</row>
    <row r="45" spans="1:180" x14ac:dyDescent="0.25">
      <c r="A45" s="34"/>
      <c r="B45" s="45"/>
      <c r="C45" s="35">
        <f t="shared" si="12"/>
        <v>41</v>
      </c>
      <c r="D45" s="36">
        <f t="shared" si="6"/>
        <v>10.286111111111111</v>
      </c>
      <c r="E45" s="35">
        <f t="shared" si="7"/>
        <v>268.78055555555562</v>
      </c>
      <c r="F45" s="36">
        <f t="shared" si="8"/>
        <v>-0.44722222222222108</v>
      </c>
      <c r="G45" s="35">
        <f t="shared" si="18"/>
        <v>-146.2416666666663</v>
      </c>
      <c r="H45" s="36">
        <v>23</v>
      </c>
      <c r="I45" s="35">
        <f t="shared" si="9"/>
        <v>37.03</v>
      </c>
      <c r="J45" s="36">
        <f t="shared" si="10"/>
        <v>10.286111111111111</v>
      </c>
      <c r="K45" s="35">
        <v>18</v>
      </c>
      <c r="L45" s="36">
        <f t="shared" si="11"/>
        <v>-1</v>
      </c>
      <c r="M45" s="35">
        <f t="shared" si="19"/>
        <v>-312.35476779764673</v>
      </c>
      <c r="N45" s="36">
        <f t="shared" si="20"/>
        <v>128.31</v>
      </c>
      <c r="O45" s="35">
        <f t="shared" si="21"/>
        <v>172.27045776958113</v>
      </c>
      <c r="P45" s="37">
        <f t="shared" si="16"/>
        <v>-158.01597669473188</v>
      </c>
      <c r="Q45" s="35">
        <f t="shared" si="17"/>
        <v>-1625.369893612756</v>
      </c>
      <c r="R45" s="35">
        <f t="shared" si="5"/>
        <v>-1.6253698936127561</v>
      </c>
      <c r="S45" s="4"/>
      <c r="T45" s="15"/>
      <c r="U45" s="15"/>
      <c r="V45" s="4"/>
      <c r="W45" s="4"/>
      <c r="X45" s="15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2"/>
      <c r="EI45" s="2"/>
      <c r="EJ45" s="5"/>
      <c r="EK45" s="5"/>
      <c r="EL45" s="5"/>
      <c r="EM45" s="5"/>
      <c r="EN45" s="5"/>
      <c r="EO45" s="5"/>
      <c r="EP45" s="5"/>
      <c r="EQ45" s="5"/>
      <c r="ER45" s="13"/>
      <c r="ES45" s="13"/>
      <c r="ET45" s="5"/>
      <c r="EU45" s="5"/>
      <c r="EV45" s="5"/>
      <c r="EW45" s="5"/>
      <c r="EX45" s="5"/>
      <c r="EY45" s="5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</row>
    <row r="46" spans="1:180" x14ac:dyDescent="0.25">
      <c r="A46" s="34"/>
      <c r="B46" s="45"/>
      <c r="C46" s="35">
        <f t="shared" si="12"/>
        <v>42</v>
      </c>
      <c r="D46" s="36">
        <f t="shared" si="6"/>
        <v>10.286111111111111</v>
      </c>
      <c r="E46" s="35">
        <f t="shared" si="7"/>
        <v>279.06666666666672</v>
      </c>
      <c r="F46" s="36">
        <f t="shared" si="8"/>
        <v>0</v>
      </c>
      <c r="G46" s="35">
        <f t="shared" si="18"/>
        <v>0</v>
      </c>
      <c r="H46" s="36">
        <v>23</v>
      </c>
      <c r="I46" s="35">
        <f t="shared" si="9"/>
        <v>37.03</v>
      </c>
      <c r="J46" s="36">
        <f t="shared" si="10"/>
        <v>10.286111111111111</v>
      </c>
      <c r="K46" s="35">
        <v>17</v>
      </c>
      <c r="L46" s="36">
        <f t="shared" si="11"/>
        <v>-1</v>
      </c>
      <c r="M46" s="35">
        <f t="shared" si="19"/>
        <v>-312.35476779764673</v>
      </c>
      <c r="N46" s="36">
        <f t="shared" si="20"/>
        <v>128.31</v>
      </c>
      <c r="O46" s="35">
        <f t="shared" si="21"/>
        <v>172.27045776958113</v>
      </c>
      <c r="P46" s="37">
        <f t="shared" si="16"/>
        <v>-11.774310028065599</v>
      </c>
      <c r="Q46" s="35">
        <f t="shared" si="17"/>
        <v>-121.11186120535254</v>
      </c>
      <c r="R46" s="35">
        <f t="shared" si="5"/>
        <v>-0.12111186120535254</v>
      </c>
      <c r="S46" s="4"/>
      <c r="T46" s="15"/>
      <c r="U46" s="15"/>
      <c r="V46" s="4"/>
      <c r="W46" s="4"/>
      <c r="X46" s="15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1"/>
      <c r="ED46" s="1"/>
      <c r="EE46" s="1"/>
      <c r="EF46" s="1"/>
      <c r="EG46" s="1"/>
      <c r="EH46" s="2"/>
      <c r="EI46" s="2"/>
      <c r="EJ46" s="5"/>
      <c r="EK46" s="5"/>
      <c r="EL46" s="5"/>
      <c r="EM46" s="5"/>
      <c r="EN46" s="5"/>
      <c r="EO46" s="5"/>
      <c r="EP46" s="5"/>
      <c r="EQ46" s="5"/>
      <c r="ER46" s="13"/>
      <c r="ES46" s="13"/>
      <c r="ET46" s="5"/>
      <c r="EU46" s="5"/>
      <c r="EV46" s="5"/>
      <c r="EW46" s="5"/>
      <c r="EX46" s="5"/>
      <c r="EY46" s="5"/>
      <c r="EZ46" s="1"/>
      <c r="FA46" s="1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</row>
    <row r="47" spans="1:180" x14ac:dyDescent="0.25">
      <c r="A47" s="34"/>
      <c r="B47" s="45"/>
      <c r="C47" s="35">
        <f t="shared" si="12"/>
        <v>43</v>
      </c>
      <c r="D47" s="36">
        <f t="shared" si="6"/>
        <v>10.286111111111111</v>
      </c>
      <c r="E47" s="35">
        <f t="shared" si="7"/>
        <v>289.35277777777782</v>
      </c>
      <c r="F47" s="36">
        <f t="shared" si="8"/>
        <v>0</v>
      </c>
      <c r="G47" s="35">
        <f t="shared" si="18"/>
        <v>0</v>
      </c>
      <c r="H47" s="36">
        <v>23</v>
      </c>
      <c r="I47" s="35">
        <f t="shared" si="9"/>
        <v>37.03</v>
      </c>
      <c r="J47" s="36">
        <f t="shared" si="10"/>
        <v>10.286111111111111</v>
      </c>
      <c r="K47" s="35">
        <v>17</v>
      </c>
      <c r="L47" s="36">
        <f t="shared" si="11"/>
        <v>0</v>
      </c>
      <c r="M47" s="35">
        <f t="shared" si="19"/>
        <v>0</v>
      </c>
      <c r="N47" s="36">
        <f t="shared" si="20"/>
        <v>128.31</v>
      </c>
      <c r="O47" s="35">
        <f t="shared" si="21"/>
        <v>172.27045776958113</v>
      </c>
      <c r="P47" s="37">
        <f t="shared" si="16"/>
        <v>300.58045776958113</v>
      </c>
      <c r="Q47" s="35">
        <f t="shared" si="17"/>
        <v>3091.8039864465527</v>
      </c>
      <c r="R47" s="35">
        <f t="shared" si="5"/>
        <v>3.091803986446553</v>
      </c>
      <c r="S47" s="4"/>
      <c r="T47" s="15"/>
      <c r="U47" s="15"/>
      <c r="V47" s="4"/>
      <c r="W47" s="4"/>
      <c r="X47" s="15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1"/>
      <c r="ED47" s="1"/>
      <c r="EE47" s="1"/>
      <c r="EF47" s="1"/>
      <c r="EG47" s="1"/>
      <c r="EH47" s="2"/>
      <c r="EI47" s="2"/>
      <c r="EJ47" s="5"/>
      <c r="EK47" s="5"/>
      <c r="EL47" s="5"/>
      <c r="EM47" s="5"/>
      <c r="EN47" s="5"/>
      <c r="EO47" s="5"/>
      <c r="EP47" s="5"/>
      <c r="EQ47" s="5"/>
      <c r="ER47" s="13"/>
      <c r="ES47" s="13"/>
      <c r="ET47" s="5"/>
      <c r="EU47" s="5"/>
      <c r="EV47" s="5"/>
      <c r="EW47" s="5"/>
      <c r="EX47" s="5"/>
      <c r="EY47" s="5"/>
      <c r="EZ47" s="1"/>
      <c r="FA47" s="1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</row>
    <row r="48" spans="1:180" x14ac:dyDescent="0.25">
      <c r="A48" s="34"/>
      <c r="B48" s="45"/>
      <c r="C48" s="35">
        <f t="shared" si="12"/>
        <v>44</v>
      </c>
      <c r="D48" s="36">
        <f t="shared" si="6"/>
        <v>10.286111111111111</v>
      </c>
      <c r="E48" s="35">
        <f t="shared" si="7"/>
        <v>299.63888888888891</v>
      </c>
      <c r="F48" s="36">
        <f t="shared" si="8"/>
        <v>0</v>
      </c>
      <c r="G48" s="35">
        <f t="shared" si="18"/>
        <v>0</v>
      </c>
      <c r="H48" s="36">
        <v>23</v>
      </c>
      <c r="I48" s="35">
        <f t="shared" si="9"/>
        <v>37.03</v>
      </c>
      <c r="J48" s="36">
        <f t="shared" si="10"/>
        <v>10.286111111111111</v>
      </c>
      <c r="K48" s="35">
        <v>18</v>
      </c>
      <c r="L48" s="36">
        <f t="shared" si="11"/>
        <v>1</v>
      </c>
      <c r="M48" s="35">
        <f t="shared" si="19"/>
        <v>312.35476779764673</v>
      </c>
      <c r="N48" s="36">
        <f t="shared" si="20"/>
        <v>128.31</v>
      </c>
      <c r="O48" s="35">
        <f t="shared" si="21"/>
        <v>172.27045776958113</v>
      </c>
      <c r="P48" s="37">
        <f t="shared" si="16"/>
        <v>612.93522556722792</v>
      </c>
      <c r="Q48" s="35">
        <f t="shared" si="17"/>
        <v>6304.7198340984587</v>
      </c>
      <c r="R48" s="35">
        <f t="shared" si="5"/>
        <v>6.3047198340984592</v>
      </c>
      <c r="S48" s="4"/>
      <c r="T48" s="15"/>
      <c r="U48" s="15"/>
      <c r="V48" s="4"/>
      <c r="W48" s="4"/>
      <c r="X48" s="15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1"/>
      <c r="ED48" s="1"/>
      <c r="EE48" s="1"/>
      <c r="EF48" s="1"/>
      <c r="EG48" s="1"/>
      <c r="EH48" s="2"/>
      <c r="EI48" s="2"/>
      <c r="EJ48" s="5"/>
      <c r="EK48" s="5"/>
      <c r="EL48" s="5"/>
      <c r="EM48" s="5"/>
      <c r="EN48" s="5"/>
      <c r="EO48" s="5"/>
      <c r="EP48" s="5"/>
      <c r="EQ48" s="5"/>
      <c r="ER48" s="13"/>
      <c r="ES48" s="13"/>
      <c r="ET48" s="5"/>
      <c r="EU48" s="5"/>
      <c r="EV48" s="5"/>
      <c r="EW48" s="5"/>
      <c r="EX48" s="5"/>
      <c r="EY48" s="5"/>
      <c r="EZ48" s="1"/>
      <c r="FA48" s="1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</row>
    <row r="49" spans="1:180" x14ac:dyDescent="0.25">
      <c r="A49" s="34"/>
      <c r="B49" s="45"/>
      <c r="C49" s="35">
        <f t="shared" si="12"/>
        <v>45</v>
      </c>
      <c r="D49" s="36">
        <f t="shared" si="6"/>
        <v>10.286111111111111</v>
      </c>
      <c r="E49" s="35">
        <f t="shared" si="7"/>
        <v>309.92500000000001</v>
      </c>
      <c r="F49" s="36">
        <f t="shared" si="8"/>
        <v>0</v>
      </c>
      <c r="G49" s="35">
        <f t="shared" si="18"/>
        <v>0</v>
      </c>
      <c r="H49" s="36">
        <v>23</v>
      </c>
      <c r="I49" s="35">
        <f t="shared" si="9"/>
        <v>37.03</v>
      </c>
      <c r="J49" s="36">
        <f t="shared" si="10"/>
        <v>10.286111111111111</v>
      </c>
      <c r="K49" s="47">
        <v>19</v>
      </c>
      <c r="L49" s="36">
        <f t="shared" si="11"/>
        <v>1</v>
      </c>
      <c r="M49" s="35">
        <f t="shared" si="19"/>
        <v>312.35476779764673</v>
      </c>
      <c r="N49" s="36">
        <f t="shared" si="20"/>
        <v>128.31</v>
      </c>
      <c r="O49" s="35">
        <f t="shared" si="21"/>
        <v>172.27045776958113</v>
      </c>
      <c r="P49" s="37">
        <f t="shared" si="16"/>
        <v>612.93522556722792</v>
      </c>
      <c r="Q49" s="35">
        <f t="shared" si="17"/>
        <v>6304.7198340984587</v>
      </c>
      <c r="R49" s="35">
        <f t="shared" si="5"/>
        <v>6.3047198340984592</v>
      </c>
      <c r="S49" s="4"/>
      <c r="T49" s="15"/>
      <c r="U49" s="15"/>
      <c r="V49" s="4"/>
      <c r="W49" s="4"/>
      <c r="X49" s="15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1"/>
      <c r="ED49" s="1"/>
      <c r="EE49" s="1"/>
      <c r="EF49" s="1"/>
      <c r="EG49" s="1"/>
      <c r="EH49" s="2"/>
      <c r="EI49" s="2"/>
      <c r="EJ49" s="5"/>
      <c r="EK49" s="5"/>
      <c r="EL49" s="5"/>
      <c r="EM49" s="5"/>
      <c r="EN49" s="5"/>
      <c r="EO49" s="5"/>
      <c r="EP49" s="5"/>
      <c r="EQ49" s="5"/>
      <c r="ER49" s="13"/>
      <c r="ES49" s="13"/>
      <c r="ET49" s="5"/>
      <c r="EU49" s="5"/>
      <c r="EV49" s="5"/>
      <c r="EW49" s="5"/>
      <c r="EX49" s="5"/>
      <c r="EY49" s="5"/>
      <c r="EZ49" s="1"/>
      <c r="FA49" s="1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</row>
    <row r="50" spans="1:180" x14ac:dyDescent="0.25">
      <c r="A50" s="34"/>
      <c r="B50" s="45"/>
      <c r="C50" s="35">
        <f t="shared" si="12"/>
        <v>46</v>
      </c>
      <c r="D50" s="36">
        <f t="shared" si="6"/>
        <v>9.8388888888888886</v>
      </c>
      <c r="E50" s="35">
        <f t="shared" si="7"/>
        <v>319.76388888888891</v>
      </c>
      <c r="F50" s="36">
        <f t="shared" si="8"/>
        <v>-0.44722222222222285</v>
      </c>
      <c r="G50" s="35">
        <f t="shared" si="18"/>
        <v>-146.24166666666687</v>
      </c>
      <c r="H50" s="36">
        <v>22</v>
      </c>
      <c r="I50" s="35">
        <f t="shared" si="9"/>
        <v>35.42</v>
      </c>
      <c r="J50" s="36">
        <f t="shared" si="10"/>
        <v>9.8388888888888886</v>
      </c>
      <c r="K50" s="47">
        <v>20</v>
      </c>
      <c r="L50" s="36">
        <f t="shared" si="11"/>
        <v>1</v>
      </c>
      <c r="M50" s="35">
        <f t="shared" si="19"/>
        <v>326.60031665006994</v>
      </c>
      <c r="N50" s="36">
        <f t="shared" si="20"/>
        <v>128.31</v>
      </c>
      <c r="O50" s="35">
        <f t="shared" si="21"/>
        <v>157.61607100279252</v>
      </c>
      <c r="P50" s="37">
        <f t="shared" si="16"/>
        <v>466.28472098619557</v>
      </c>
      <c r="Q50" s="35">
        <f t="shared" si="17"/>
        <v>4587.7235603697354</v>
      </c>
      <c r="R50" s="35">
        <f t="shared" si="5"/>
        <v>4.5877235603697359</v>
      </c>
      <c r="S50" s="4"/>
      <c r="T50" s="15"/>
      <c r="U50" s="15"/>
      <c r="V50" s="4"/>
      <c r="W50" s="4"/>
      <c r="X50" s="15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1"/>
      <c r="ED50" s="1"/>
      <c r="EE50" s="1"/>
      <c r="EF50" s="1"/>
      <c r="EG50" s="1"/>
      <c r="EH50" s="2"/>
      <c r="EI50" s="2"/>
      <c r="EJ50" s="5"/>
      <c r="EK50" s="5"/>
      <c r="EL50" s="5"/>
      <c r="EM50" s="5"/>
      <c r="EN50" s="5"/>
      <c r="EO50" s="5"/>
      <c r="EP50" s="5"/>
      <c r="EQ50" s="5"/>
      <c r="ER50" s="13"/>
      <c r="ES50" s="13"/>
      <c r="ET50" s="5"/>
      <c r="EU50" s="5"/>
      <c r="EV50" s="5"/>
      <c r="EW50" s="5"/>
      <c r="EX50" s="5"/>
      <c r="EY50" s="5"/>
      <c r="EZ50" s="1"/>
      <c r="FA50" s="1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</row>
    <row r="51" spans="1:180" x14ac:dyDescent="0.25">
      <c r="A51" s="34"/>
      <c r="B51" s="45"/>
      <c r="C51" s="35">
        <f t="shared" si="12"/>
        <v>47</v>
      </c>
      <c r="D51" s="36">
        <f t="shared" si="6"/>
        <v>10.286111111111111</v>
      </c>
      <c r="E51" s="35">
        <f t="shared" si="7"/>
        <v>330.05</v>
      </c>
      <c r="F51" s="36">
        <f t="shared" si="8"/>
        <v>0.44722222222222285</v>
      </c>
      <c r="G51" s="35">
        <f t="shared" si="18"/>
        <v>146.24166666666687</v>
      </c>
      <c r="H51" s="36">
        <v>23</v>
      </c>
      <c r="I51" s="35">
        <f t="shared" si="9"/>
        <v>37.03</v>
      </c>
      <c r="J51" s="36">
        <f t="shared" si="10"/>
        <v>10.286111111111111</v>
      </c>
      <c r="K51" s="47">
        <v>20</v>
      </c>
      <c r="L51" s="36">
        <f t="shared" si="11"/>
        <v>0</v>
      </c>
      <c r="M51" s="35">
        <f t="shared" si="19"/>
        <v>0</v>
      </c>
      <c r="N51" s="36">
        <f t="shared" si="20"/>
        <v>128.31</v>
      </c>
      <c r="O51" s="35">
        <f t="shared" si="21"/>
        <v>172.27045776958113</v>
      </c>
      <c r="P51" s="37">
        <f t="shared" si="16"/>
        <v>446.82212443624798</v>
      </c>
      <c r="Q51" s="35">
        <f t="shared" si="17"/>
        <v>4596.0620188539624</v>
      </c>
      <c r="R51" s="35">
        <f t="shared" si="5"/>
        <v>4.5960620188539627</v>
      </c>
      <c r="S51" s="4"/>
      <c r="T51" s="15"/>
      <c r="U51" s="15"/>
      <c r="V51" s="4"/>
      <c r="W51" s="4"/>
      <c r="X51" s="15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1"/>
      <c r="ED51" s="1"/>
      <c r="EE51" s="1"/>
      <c r="EF51" s="1"/>
      <c r="EG51" s="1"/>
      <c r="EH51" s="2"/>
      <c r="EI51" s="2"/>
      <c r="EJ51" s="5"/>
      <c r="EK51" s="5"/>
      <c r="EL51" s="5"/>
      <c r="EM51" s="5"/>
      <c r="EN51" s="5"/>
      <c r="EO51" s="5"/>
      <c r="EP51" s="5"/>
      <c r="EQ51" s="5"/>
      <c r="ER51" s="13"/>
      <c r="ES51" s="13"/>
      <c r="ET51" s="5"/>
      <c r="EU51" s="5"/>
      <c r="EV51" s="5"/>
      <c r="EW51" s="5"/>
      <c r="EX51" s="5"/>
      <c r="EY51" s="5"/>
      <c r="EZ51" s="1"/>
      <c r="FA51" s="1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</row>
    <row r="52" spans="1:180" x14ac:dyDescent="0.25">
      <c r="A52" s="34"/>
      <c r="B52" s="45"/>
      <c r="C52" s="35">
        <f t="shared" si="12"/>
        <v>48</v>
      </c>
      <c r="D52" s="36">
        <f t="shared" si="6"/>
        <v>10.733333333333333</v>
      </c>
      <c r="E52" s="35">
        <f t="shared" si="7"/>
        <v>340.78333333333336</v>
      </c>
      <c r="F52" s="36">
        <f t="shared" si="8"/>
        <v>0.44722222222222108</v>
      </c>
      <c r="G52" s="35">
        <f t="shared" si="18"/>
        <v>146.2416666666663</v>
      </c>
      <c r="H52" s="36">
        <v>24</v>
      </c>
      <c r="I52" s="35">
        <f t="shared" si="9"/>
        <v>38.64</v>
      </c>
      <c r="J52" s="36">
        <f t="shared" si="10"/>
        <v>10.733333333333333</v>
      </c>
      <c r="K52" s="47">
        <v>20</v>
      </c>
      <c r="L52" s="36">
        <f t="shared" si="11"/>
        <v>0</v>
      </c>
      <c r="M52" s="35">
        <f t="shared" si="19"/>
        <v>0</v>
      </c>
      <c r="N52" s="36">
        <f t="shared" si="20"/>
        <v>128.31</v>
      </c>
      <c r="O52" s="35">
        <f t="shared" si="21"/>
        <v>187.57615061489358</v>
      </c>
      <c r="P52" s="37">
        <f t="shared" si="16"/>
        <v>462.12781728155983</v>
      </c>
      <c r="Q52" s="35">
        <f t="shared" si="17"/>
        <v>4960.1719054887417</v>
      </c>
      <c r="R52" s="35">
        <f t="shared" si="5"/>
        <v>4.9601719054887417</v>
      </c>
      <c r="S52" s="4"/>
      <c r="T52" s="15"/>
      <c r="U52" s="15"/>
      <c r="V52" s="4"/>
      <c r="W52" s="4"/>
      <c r="X52" s="15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1"/>
      <c r="ED52" s="1"/>
      <c r="EE52" s="1"/>
      <c r="EF52" s="1"/>
      <c r="EG52" s="1"/>
      <c r="EH52" s="2"/>
      <c r="EI52" s="2"/>
      <c r="EJ52" s="5"/>
      <c r="EK52" s="5"/>
      <c r="EL52" s="5"/>
      <c r="EM52" s="5"/>
      <c r="EN52" s="5"/>
      <c r="EO52" s="5"/>
      <c r="EP52" s="5"/>
      <c r="EQ52" s="5"/>
      <c r="ER52" s="13"/>
      <c r="ES52" s="13"/>
      <c r="ET52" s="5"/>
      <c r="EU52" s="5"/>
      <c r="EV52" s="5"/>
      <c r="EW52" s="5"/>
      <c r="EX52" s="5"/>
      <c r="EY52" s="5"/>
      <c r="EZ52" s="1"/>
      <c r="FA52" s="1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</row>
    <row r="53" spans="1:180" x14ac:dyDescent="0.25">
      <c r="A53" s="34"/>
      <c r="B53" s="45"/>
      <c r="C53" s="35">
        <f t="shared" si="12"/>
        <v>49</v>
      </c>
      <c r="D53" s="36">
        <f t="shared" si="6"/>
        <v>11.180555555555555</v>
      </c>
      <c r="E53" s="35">
        <f t="shared" si="7"/>
        <v>351.9638888888889</v>
      </c>
      <c r="F53" s="36">
        <f t="shared" si="8"/>
        <v>0.44722222222222285</v>
      </c>
      <c r="G53" s="35">
        <f t="shared" si="18"/>
        <v>146.24166666666687</v>
      </c>
      <c r="H53" s="36">
        <v>25</v>
      </c>
      <c r="I53" s="35">
        <f t="shared" si="9"/>
        <v>40.25</v>
      </c>
      <c r="J53" s="36">
        <f t="shared" si="10"/>
        <v>11.180555555555555</v>
      </c>
      <c r="K53" s="47">
        <v>20</v>
      </c>
      <c r="L53" s="36">
        <f t="shared" si="11"/>
        <v>0</v>
      </c>
      <c r="M53" s="35">
        <f t="shared" si="19"/>
        <v>0</v>
      </c>
      <c r="N53" s="36">
        <f t="shared" si="20"/>
        <v>128.31</v>
      </c>
      <c r="O53" s="35">
        <f t="shared" si="21"/>
        <v>203.53314953873002</v>
      </c>
      <c r="P53" s="37">
        <f t="shared" si="16"/>
        <v>478.08481620539686</v>
      </c>
      <c r="Q53" s="35">
        <f t="shared" si="17"/>
        <v>5345.2538478520064</v>
      </c>
      <c r="R53" s="35">
        <f t="shared" si="5"/>
        <v>5.3452538478520069</v>
      </c>
      <c r="S53" s="4"/>
      <c r="T53" s="15"/>
      <c r="U53" s="15"/>
      <c r="V53" s="4"/>
      <c r="W53" s="4"/>
      <c r="X53" s="15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1"/>
      <c r="ED53" s="1"/>
      <c r="EE53" s="1"/>
      <c r="EF53" s="1"/>
      <c r="EG53" s="1"/>
      <c r="EH53" s="2"/>
      <c r="EI53" s="2"/>
      <c r="EJ53" s="5"/>
      <c r="EK53" s="5"/>
      <c r="EL53" s="5"/>
      <c r="EM53" s="5"/>
      <c r="EN53" s="5"/>
      <c r="EO53" s="5"/>
      <c r="EP53" s="5"/>
      <c r="EQ53" s="5"/>
      <c r="ER53" s="13"/>
      <c r="ES53" s="13"/>
      <c r="ET53" s="5"/>
      <c r="EU53" s="5"/>
      <c r="EV53" s="5"/>
      <c r="EW53" s="5"/>
      <c r="EX53" s="5"/>
      <c r="EY53" s="5"/>
      <c r="EZ53" s="1"/>
      <c r="FA53" s="1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</row>
    <row r="54" spans="1:180" x14ac:dyDescent="0.25">
      <c r="A54" s="34"/>
      <c r="B54" s="45"/>
      <c r="C54" s="35">
        <f t="shared" si="12"/>
        <v>50</v>
      </c>
      <c r="D54" s="36">
        <f t="shared" si="6"/>
        <v>11.627777777777778</v>
      </c>
      <c r="E54" s="35">
        <f t="shared" si="7"/>
        <v>363.5916666666667</v>
      </c>
      <c r="F54" s="36">
        <f t="shared" si="8"/>
        <v>0.44722222222222285</v>
      </c>
      <c r="G54" s="35">
        <f t="shared" si="18"/>
        <v>146.24166666666687</v>
      </c>
      <c r="H54" s="36">
        <v>26</v>
      </c>
      <c r="I54" s="35">
        <f t="shared" si="9"/>
        <v>41.86</v>
      </c>
      <c r="J54" s="36">
        <f t="shared" si="10"/>
        <v>11.627777777777778</v>
      </c>
      <c r="K54" s="47">
        <v>19</v>
      </c>
      <c r="L54" s="36">
        <f t="shared" si="11"/>
        <v>-1</v>
      </c>
      <c r="M54" s="35">
        <f t="shared" si="19"/>
        <v>-276.21957741511159</v>
      </c>
      <c r="N54" s="36">
        <f t="shared" si="20"/>
        <v>128.31</v>
      </c>
      <c r="O54" s="35">
        <f t="shared" si="21"/>
        <v>220.14145454109044</v>
      </c>
      <c r="P54" s="37">
        <f t="shared" si="16"/>
        <v>218.47354379264573</v>
      </c>
      <c r="Q54" s="35">
        <f t="shared" si="17"/>
        <v>2540.3618175444863</v>
      </c>
      <c r="R54" s="35">
        <f t="shared" si="5"/>
        <v>2.5403618175444862</v>
      </c>
      <c r="S54" s="4"/>
      <c r="T54" s="15"/>
      <c r="U54" s="15"/>
      <c r="V54" s="4"/>
      <c r="W54" s="4"/>
      <c r="X54" s="15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1"/>
      <c r="ED54" s="1"/>
      <c r="EE54" s="1"/>
      <c r="EF54" s="1"/>
      <c r="EG54" s="1"/>
      <c r="EH54" s="2"/>
      <c r="EI54" s="2"/>
      <c r="EJ54" s="5"/>
      <c r="EK54" s="5"/>
      <c r="EL54" s="5"/>
      <c r="EM54" s="5"/>
      <c r="EN54" s="5"/>
      <c r="EO54" s="5"/>
      <c r="EP54" s="5"/>
      <c r="EQ54" s="5"/>
      <c r="ER54" s="13"/>
      <c r="ES54" s="13"/>
      <c r="ET54" s="5"/>
      <c r="EU54" s="5"/>
      <c r="EV54" s="5"/>
      <c r="EW54" s="5"/>
      <c r="EX54" s="5"/>
      <c r="EY54" s="5"/>
      <c r="EZ54" s="1"/>
      <c r="FA54" s="1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</row>
    <row r="55" spans="1:180" x14ac:dyDescent="0.25">
      <c r="A55" s="34"/>
      <c r="B55" s="45"/>
      <c r="C55" s="35">
        <f t="shared" si="12"/>
        <v>51</v>
      </c>
      <c r="D55" s="36">
        <f t="shared" si="6"/>
        <v>12.075000000000003</v>
      </c>
      <c r="E55" s="35">
        <f t="shared" si="7"/>
        <v>375.66666666666669</v>
      </c>
      <c r="F55" s="36">
        <f t="shared" si="8"/>
        <v>0.44722222222222463</v>
      </c>
      <c r="G55" s="35">
        <f t="shared" si="18"/>
        <v>146.24166666666744</v>
      </c>
      <c r="H55" s="36">
        <v>27</v>
      </c>
      <c r="I55" s="35">
        <f t="shared" si="9"/>
        <v>43.470000000000006</v>
      </c>
      <c r="J55" s="36">
        <f t="shared" si="10"/>
        <v>12.075000000000003</v>
      </c>
      <c r="K55" s="47">
        <f>K54-2</f>
        <v>17</v>
      </c>
      <c r="L55" s="36">
        <f t="shared" si="11"/>
        <v>-2</v>
      </c>
      <c r="M55" s="35">
        <f t="shared" si="19"/>
        <v>-533.74298765714661</v>
      </c>
      <c r="N55" s="36">
        <f t="shared" si="20"/>
        <v>128.31</v>
      </c>
      <c r="O55" s="35">
        <f t="shared" si="21"/>
        <v>237.40106562197485</v>
      </c>
      <c r="P55" s="37">
        <f t="shared" si="16"/>
        <v>-21.79025536850429</v>
      </c>
      <c r="Q55" s="35">
        <f t="shared" si="17"/>
        <v>-263.11733357468938</v>
      </c>
      <c r="R55" s="35">
        <f t="shared" si="5"/>
        <v>-0.26311733357468936</v>
      </c>
      <c r="S55" s="4"/>
      <c r="T55" s="15"/>
      <c r="U55" s="15"/>
      <c r="V55" s="4"/>
      <c r="W55" s="4"/>
      <c r="X55" s="15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1"/>
      <c r="ED55" s="1"/>
      <c r="EE55" s="1"/>
      <c r="EF55" s="1"/>
      <c r="EG55" s="1"/>
      <c r="EH55" s="2"/>
      <c r="EI55" s="2"/>
      <c r="EJ55" s="5"/>
      <c r="EK55" s="5"/>
      <c r="EL55" s="5"/>
      <c r="EM55" s="5"/>
      <c r="EN55" s="5"/>
      <c r="EO55" s="5"/>
      <c r="EP55" s="5"/>
      <c r="EQ55" s="5"/>
      <c r="ER55" s="13"/>
      <c r="ES55" s="13"/>
      <c r="ET55" s="5"/>
      <c r="EU55" s="5"/>
      <c r="EV55" s="5"/>
      <c r="EW55" s="5"/>
      <c r="EX55" s="5"/>
      <c r="EY55" s="5"/>
      <c r="EZ55" s="1"/>
      <c r="FA55" s="1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</row>
    <row r="56" spans="1:180" x14ac:dyDescent="0.25">
      <c r="A56" s="34"/>
      <c r="B56" s="45"/>
      <c r="C56" s="35">
        <f t="shared" si="12"/>
        <v>52</v>
      </c>
      <c r="D56" s="36">
        <f t="shared" si="6"/>
        <v>12.522222222222224</v>
      </c>
      <c r="E56" s="35">
        <f t="shared" si="7"/>
        <v>388.18888888888893</v>
      </c>
      <c r="F56" s="36">
        <f t="shared" si="8"/>
        <v>0.44722222222222108</v>
      </c>
      <c r="G56" s="35">
        <f t="shared" si="18"/>
        <v>146.2416666666663</v>
      </c>
      <c r="H56" s="36">
        <v>28</v>
      </c>
      <c r="I56" s="35">
        <f t="shared" si="9"/>
        <v>45.080000000000005</v>
      </c>
      <c r="J56" s="36">
        <f t="shared" si="10"/>
        <v>12.522222222222224</v>
      </c>
      <c r="K56" s="47">
        <f>K55-2</f>
        <v>15</v>
      </c>
      <c r="L56" s="36">
        <f t="shared" si="11"/>
        <v>-2</v>
      </c>
      <c r="M56" s="35">
        <f t="shared" si="19"/>
        <v>-514.51781825645787</v>
      </c>
      <c r="N56" s="36">
        <f t="shared" si="20"/>
        <v>128.31</v>
      </c>
      <c r="O56" s="35">
        <f t="shared" si="21"/>
        <v>255.31198278138302</v>
      </c>
      <c r="P56" s="37">
        <f t="shared" si="16"/>
        <v>15.345831191591486</v>
      </c>
      <c r="Q56" s="35">
        <f t="shared" si="17"/>
        <v>192.16390836581786</v>
      </c>
      <c r="R56" s="35">
        <f t="shared" si="5"/>
        <v>0.19216390836581787</v>
      </c>
      <c r="S56" s="4"/>
      <c r="T56" s="15"/>
      <c r="U56" s="15"/>
      <c r="V56" s="4"/>
      <c r="W56" s="4"/>
      <c r="X56" s="15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1"/>
      <c r="ED56" s="1"/>
      <c r="EE56" s="1"/>
      <c r="EF56" s="1"/>
      <c r="EG56" s="1"/>
      <c r="EH56" s="2"/>
      <c r="EI56" s="2"/>
      <c r="EJ56" s="5"/>
      <c r="EK56" s="5"/>
      <c r="EL56" s="5"/>
      <c r="EM56" s="5"/>
      <c r="EN56" s="5"/>
      <c r="EO56" s="5"/>
      <c r="EP56" s="5"/>
      <c r="EQ56" s="5"/>
      <c r="ER56" s="13"/>
      <c r="ES56" s="13"/>
      <c r="ET56" s="5"/>
      <c r="EU56" s="5"/>
      <c r="EV56" s="5"/>
      <c r="EW56" s="5"/>
      <c r="EX56" s="5"/>
      <c r="EY56" s="5"/>
      <c r="EZ56" s="1"/>
      <c r="FA56" s="1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</row>
    <row r="57" spans="1:180" x14ac:dyDescent="0.25">
      <c r="A57" s="34"/>
      <c r="B57" s="45"/>
      <c r="C57" s="35">
        <f t="shared" si="12"/>
        <v>53</v>
      </c>
      <c r="D57" s="36">
        <f t="shared" si="6"/>
        <v>12.522222222222224</v>
      </c>
      <c r="E57" s="35">
        <f t="shared" si="7"/>
        <v>400.71111111111117</v>
      </c>
      <c r="F57" s="36">
        <f t="shared" si="8"/>
        <v>0</v>
      </c>
      <c r="G57" s="35">
        <f t="shared" si="18"/>
        <v>0</v>
      </c>
      <c r="H57" s="36">
        <v>28</v>
      </c>
      <c r="I57" s="35">
        <f t="shared" si="9"/>
        <v>45.080000000000005</v>
      </c>
      <c r="J57" s="36">
        <f t="shared" si="10"/>
        <v>12.522222222222224</v>
      </c>
      <c r="K57" s="47">
        <v>14</v>
      </c>
      <c r="L57" s="36">
        <f t="shared" si="11"/>
        <v>-1</v>
      </c>
      <c r="M57" s="35">
        <f t="shared" si="19"/>
        <v>-256.44619860702227</v>
      </c>
      <c r="N57" s="36">
        <f t="shared" si="20"/>
        <v>128.31</v>
      </c>
      <c r="O57" s="35">
        <f t="shared" si="21"/>
        <v>255.31198278138302</v>
      </c>
      <c r="P57" s="37">
        <f t="shared" si="16"/>
        <v>127.17578417436076</v>
      </c>
      <c r="Q57" s="35">
        <f t="shared" si="17"/>
        <v>1592.5234307167177</v>
      </c>
      <c r="R57" s="35">
        <f t="shared" si="5"/>
        <v>1.5925234307167178</v>
      </c>
      <c r="S57" s="4"/>
      <c r="T57" s="15"/>
      <c r="U57" s="15"/>
      <c r="V57" s="4"/>
      <c r="W57" s="4"/>
      <c r="X57" s="15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1"/>
      <c r="ED57" s="1"/>
      <c r="EE57" s="1"/>
      <c r="EF57" s="1"/>
      <c r="EG57" s="1"/>
      <c r="EH57" s="2"/>
      <c r="EI57" s="2"/>
      <c r="EJ57" s="5"/>
      <c r="EK57" s="5"/>
      <c r="EL57" s="5"/>
      <c r="EM57" s="5"/>
      <c r="EN57" s="5"/>
      <c r="EO57" s="5"/>
      <c r="EP57" s="5"/>
      <c r="EQ57" s="5"/>
      <c r="ER57" s="13"/>
      <c r="ES57" s="13"/>
      <c r="ET57" s="5"/>
      <c r="EU57" s="5"/>
      <c r="EV57" s="5"/>
      <c r="EW57" s="5"/>
      <c r="EX57" s="5"/>
      <c r="EY57" s="5"/>
      <c r="EZ57" s="1"/>
      <c r="FA57" s="1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</row>
    <row r="58" spans="1:180" x14ac:dyDescent="0.25">
      <c r="A58" s="34"/>
      <c r="B58" s="45"/>
      <c r="C58" s="35">
        <f t="shared" si="12"/>
        <v>54</v>
      </c>
      <c r="D58" s="36">
        <f t="shared" si="6"/>
        <v>12.522222222222224</v>
      </c>
      <c r="E58" s="35">
        <f t="shared" si="7"/>
        <v>413.23333333333341</v>
      </c>
      <c r="F58" s="36">
        <f t="shared" si="8"/>
        <v>0</v>
      </c>
      <c r="G58" s="35">
        <f t="shared" si="18"/>
        <v>0</v>
      </c>
      <c r="H58" s="36">
        <v>28</v>
      </c>
      <c r="I58" s="35">
        <f t="shared" si="9"/>
        <v>45.080000000000005</v>
      </c>
      <c r="J58" s="36">
        <f t="shared" si="10"/>
        <v>12.522222222222224</v>
      </c>
      <c r="K58" s="47">
        <v>13</v>
      </c>
      <c r="L58" s="36">
        <f t="shared" si="11"/>
        <v>-1</v>
      </c>
      <c r="M58" s="35">
        <f t="shared" si="19"/>
        <v>-256.44619860702227</v>
      </c>
      <c r="N58" s="36">
        <f t="shared" si="20"/>
        <v>128.31</v>
      </c>
      <c r="O58" s="35">
        <f t="shared" si="21"/>
        <v>255.31198278138302</v>
      </c>
      <c r="P58" s="37">
        <f t="shared" si="16"/>
        <v>127.17578417436076</v>
      </c>
      <c r="Q58" s="35">
        <f t="shared" si="17"/>
        <v>1592.5234307167177</v>
      </c>
      <c r="R58" s="35">
        <f t="shared" si="5"/>
        <v>1.5925234307167178</v>
      </c>
      <c r="S58" s="4"/>
      <c r="T58" s="15"/>
      <c r="U58" s="15"/>
      <c r="V58" s="4"/>
      <c r="W58" s="4"/>
      <c r="X58" s="15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1"/>
      <c r="ED58" s="1"/>
      <c r="EE58" s="1"/>
      <c r="EF58" s="1"/>
      <c r="EG58" s="1"/>
      <c r="EH58" s="2"/>
      <c r="EI58" s="2"/>
      <c r="EJ58" s="5"/>
      <c r="EK58" s="5"/>
      <c r="EL58" s="5"/>
      <c r="EM58" s="5"/>
      <c r="EN58" s="5"/>
      <c r="EO58" s="5"/>
      <c r="EP58" s="5"/>
      <c r="EQ58" s="5"/>
      <c r="ER58" s="13"/>
      <c r="ES58" s="13"/>
      <c r="ET58" s="5"/>
      <c r="EU58" s="5"/>
      <c r="EV58" s="5"/>
      <c r="EW58" s="5"/>
      <c r="EX58" s="5"/>
      <c r="EY58" s="5"/>
      <c r="EZ58" s="1"/>
      <c r="FA58" s="1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</row>
    <row r="59" spans="1:180" x14ac:dyDescent="0.25">
      <c r="A59" s="34"/>
      <c r="B59" s="45"/>
      <c r="C59" s="35">
        <f t="shared" si="12"/>
        <v>55</v>
      </c>
      <c r="D59" s="36">
        <f t="shared" si="6"/>
        <v>12.522222222222224</v>
      </c>
      <c r="E59" s="35">
        <f t="shared" si="7"/>
        <v>425.75555555555565</v>
      </c>
      <c r="F59" s="36">
        <f t="shared" si="8"/>
        <v>0</v>
      </c>
      <c r="G59" s="35">
        <f t="shared" si="18"/>
        <v>0</v>
      </c>
      <c r="H59" s="36">
        <v>28</v>
      </c>
      <c r="I59" s="35">
        <f t="shared" si="9"/>
        <v>45.080000000000005</v>
      </c>
      <c r="J59" s="36">
        <f t="shared" si="10"/>
        <v>12.522222222222224</v>
      </c>
      <c r="K59" s="47">
        <v>12</v>
      </c>
      <c r="L59" s="36">
        <f t="shared" si="11"/>
        <v>-1</v>
      </c>
      <c r="M59" s="35">
        <f t="shared" si="19"/>
        <v>-256.44619860702227</v>
      </c>
      <c r="N59" s="36">
        <f t="shared" si="20"/>
        <v>128.31</v>
      </c>
      <c r="O59" s="35">
        <f t="shared" si="21"/>
        <v>255.31198278138302</v>
      </c>
      <c r="P59" s="37">
        <f t="shared" si="16"/>
        <v>127.17578417436076</v>
      </c>
      <c r="Q59" s="35">
        <f t="shared" si="17"/>
        <v>1592.5234307167177</v>
      </c>
      <c r="R59" s="35">
        <f t="shared" si="5"/>
        <v>1.5925234307167178</v>
      </c>
      <c r="S59" s="4"/>
      <c r="T59" s="15"/>
      <c r="U59" s="15"/>
      <c r="V59" s="4"/>
      <c r="W59" s="4"/>
      <c r="X59" s="15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1"/>
      <c r="ED59" s="1"/>
      <c r="EE59" s="1"/>
      <c r="EF59" s="1"/>
      <c r="EG59" s="1"/>
      <c r="EH59" s="2"/>
      <c r="EI59" s="2"/>
      <c r="EJ59" s="5"/>
      <c r="EK59" s="5"/>
      <c r="EL59" s="5"/>
      <c r="EM59" s="5"/>
      <c r="EN59" s="5"/>
      <c r="EO59" s="5"/>
      <c r="EP59" s="5"/>
      <c r="EQ59" s="5"/>
      <c r="ER59" s="13"/>
      <c r="ES59" s="13"/>
      <c r="ET59" s="5"/>
      <c r="EU59" s="5"/>
      <c r="EV59" s="5"/>
      <c r="EW59" s="5"/>
      <c r="EX59" s="5"/>
      <c r="EY59" s="5"/>
      <c r="EZ59" s="1"/>
      <c r="FA59" s="1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</row>
    <row r="60" spans="1:180" x14ac:dyDescent="0.25">
      <c r="A60" s="34"/>
      <c r="B60" s="45"/>
      <c r="C60" s="35">
        <f t="shared" si="12"/>
        <v>56</v>
      </c>
      <c r="D60" s="36">
        <f t="shared" si="6"/>
        <v>12.522222222222224</v>
      </c>
      <c r="E60" s="35">
        <f t="shared" si="7"/>
        <v>438.27777777777789</v>
      </c>
      <c r="F60" s="36">
        <f t="shared" si="8"/>
        <v>0</v>
      </c>
      <c r="G60" s="35">
        <f t="shared" si="18"/>
        <v>0</v>
      </c>
      <c r="H60" s="36">
        <v>28</v>
      </c>
      <c r="I60" s="35">
        <f t="shared" si="9"/>
        <v>45.080000000000005</v>
      </c>
      <c r="J60" s="36">
        <f t="shared" si="10"/>
        <v>12.522222222222224</v>
      </c>
      <c r="K60" s="47">
        <v>11</v>
      </c>
      <c r="L60" s="36">
        <f t="shared" si="11"/>
        <v>-1</v>
      </c>
      <c r="M60" s="35">
        <f t="shared" si="19"/>
        <v>-256.44619860702227</v>
      </c>
      <c r="N60" s="36">
        <f t="shared" si="20"/>
        <v>128.31</v>
      </c>
      <c r="O60" s="35">
        <f t="shared" si="21"/>
        <v>255.31198278138302</v>
      </c>
      <c r="P60" s="37">
        <f t="shared" si="16"/>
        <v>127.17578417436076</v>
      </c>
      <c r="Q60" s="35">
        <f t="shared" si="17"/>
        <v>1592.5234307167177</v>
      </c>
      <c r="R60" s="35">
        <f t="shared" si="5"/>
        <v>1.5925234307167178</v>
      </c>
      <c r="S60" s="4"/>
      <c r="T60" s="15"/>
      <c r="U60" s="15"/>
      <c r="V60" s="4"/>
      <c r="W60" s="4"/>
      <c r="X60" s="15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1"/>
      <c r="ED60" s="1"/>
      <c r="EE60" s="1"/>
      <c r="EF60" s="1"/>
      <c r="EG60" s="1"/>
      <c r="EH60" s="2"/>
      <c r="EI60" s="2"/>
      <c r="EJ60" s="5"/>
      <c r="EK60" s="5"/>
      <c r="EL60" s="5"/>
      <c r="EM60" s="5"/>
      <c r="EN60" s="5"/>
      <c r="EO60" s="5"/>
      <c r="EP60" s="5"/>
      <c r="EQ60" s="5"/>
      <c r="ER60" s="13"/>
      <c r="ES60" s="13"/>
      <c r="ET60" s="5"/>
      <c r="EU60" s="5"/>
      <c r="EV60" s="5"/>
      <c r="EW60" s="5"/>
      <c r="EX60" s="5"/>
      <c r="EY60" s="5"/>
      <c r="EZ60" s="1"/>
      <c r="FA60" s="1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</row>
    <row r="61" spans="1:180" x14ac:dyDescent="0.25">
      <c r="A61" s="34"/>
      <c r="B61" s="45"/>
      <c r="C61" s="35">
        <f t="shared" si="12"/>
        <v>57</v>
      </c>
      <c r="D61" s="36">
        <f t="shared" si="6"/>
        <v>12.522222222222224</v>
      </c>
      <c r="E61" s="35">
        <f t="shared" si="7"/>
        <v>450.80000000000013</v>
      </c>
      <c r="F61" s="36">
        <f t="shared" si="8"/>
        <v>0</v>
      </c>
      <c r="G61" s="35">
        <f t="shared" si="18"/>
        <v>0</v>
      </c>
      <c r="H61" s="36">
        <v>28</v>
      </c>
      <c r="I61" s="35">
        <f t="shared" si="9"/>
        <v>45.080000000000005</v>
      </c>
      <c r="J61" s="36">
        <f t="shared" si="10"/>
        <v>12.522222222222224</v>
      </c>
      <c r="K61" s="47">
        <v>10</v>
      </c>
      <c r="L61" s="36">
        <f t="shared" si="11"/>
        <v>-1</v>
      </c>
      <c r="M61" s="35">
        <f t="shared" si="19"/>
        <v>-256.44619860702227</v>
      </c>
      <c r="N61" s="36">
        <f t="shared" si="20"/>
        <v>128.31</v>
      </c>
      <c r="O61" s="35">
        <f t="shared" si="21"/>
        <v>255.31198278138302</v>
      </c>
      <c r="P61" s="37">
        <f t="shared" si="16"/>
        <v>127.17578417436076</v>
      </c>
      <c r="Q61" s="35">
        <f t="shared" si="17"/>
        <v>1592.5234307167177</v>
      </c>
      <c r="R61" s="35">
        <f t="shared" si="5"/>
        <v>1.5925234307167178</v>
      </c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1"/>
      <c r="ED61" s="1"/>
      <c r="EE61" s="1"/>
      <c r="EF61" s="1"/>
      <c r="EG61" s="1"/>
      <c r="EH61" s="2"/>
      <c r="EI61" s="2"/>
      <c r="EJ61" s="5"/>
      <c r="EK61" s="5"/>
      <c r="EL61" s="5"/>
      <c r="EM61" s="5"/>
      <c r="EN61" s="5"/>
      <c r="EO61" s="5"/>
      <c r="EP61" s="5"/>
      <c r="EQ61" s="5"/>
      <c r="ER61" s="13"/>
      <c r="ES61" s="13"/>
      <c r="ET61" s="5"/>
      <c r="EU61" s="5"/>
      <c r="EV61" s="5"/>
      <c r="EW61" s="5"/>
      <c r="EX61" s="5"/>
      <c r="EY61" s="5"/>
      <c r="EZ61" s="1"/>
      <c r="FA61" s="1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</row>
    <row r="62" spans="1:180" x14ac:dyDescent="0.25">
      <c r="A62" s="34"/>
      <c r="B62" s="45"/>
      <c r="C62" s="35">
        <f t="shared" si="12"/>
        <v>58</v>
      </c>
      <c r="D62" s="36">
        <f t="shared" si="6"/>
        <v>12.522222222222224</v>
      </c>
      <c r="E62" s="35">
        <f t="shared" si="7"/>
        <v>463.32222222222236</v>
      </c>
      <c r="F62" s="36">
        <f t="shared" si="8"/>
        <v>0</v>
      </c>
      <c r="G62" s="35">
        <f t="shared" si="18"/>
        <v>0</v>
      </c>
      <c r="H62" s="36">
        <v>28</v>
      </c>
      <c r="I62" s="35">
        <f t="shared" si="9"/>
        <v>45.080000000000005</v>
      </c>
      <c r="J62" s="36">
        <f t="shared" si="10"/>
        <v>12.522222222222224</v>
      </c>
      <c r="K62" s="47">
        <v>9</v>
      </c>
      <c r="L62" s="36">
        <f t="shared" si="11"/>
        <v>-1</v>
      </c>
      <c r="M62" s="35">
        <f t="shared" si="19"/>
        <v>-256.44619860702227</v>
      </c>
      <c r="N62" s="36">
        <f t="shared" si="20"/>
        <v>128.31</v>
      </c>
      <c r="O62" s="35">
        <f t="shared" si="21"/>
        <v>255.31198278138302</v>
      </c>
      <c r="P62" s="37">
        <f t="shared" si="16"/>
        <v>127.17578417436076</v>
      </c>
      <c r="Q62" s="35">
        <f t="shared" si="17"/>
        <v>1592.5234307167177</v>
      </c>
      <c r="R62" s="35">
        <f t="shared" si="5"/>
        <v>1.5925234307167178</v>
      </c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1"/>
      <c r="ED62" s="1"/>
      <c r="EE62" s="1"/>
      <c r="EF62" s="1"/>
      <c r="EG62" s="1"/>
      <c r="EH62" s="2"/>
      <c r="EI62" s="2"/>
      <c r="EJ62" s="5"/>
      <c r="EK62" s="5"/>
      <c r="EL62" s="5"/>
      <c r="EM62" s="5"/>
      <c r="EN62" s="5"/>
      <c r="EO62" s="5"/>
      <c r="EP62" s="5"/>
      <c r="EQ62" s="5"/>
      <c r="ER62" s="13"/>
      <c r="ES62" s="13"/>
      <c r="ET62" s="5"/>
      <c r="EU62" s="5"/>
      <c r="EV62" s="5"/>
      <c r="EW62" s="5"/>
      <c r="EX62" s="5"/>
      <c r="EY62" s="5"/>
      <c r="EZ62" s="1"/>
      <c r="FA62" s="1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</row>
    <row r="63" spans="1:180" x14ac:dyDescent="0.25">
      <c r="A63" s="34"/>
      <c r="B63" s="45"/>
      <c r="C63" s="35">
        <f t="shared" si="12"/>
        <v>59</v>
      </c>
      <c r="D63" s="36">
        <f t="shared" si="6"/>
        <v>12.522222222222224</v>
      </c>
      <c r="E63" s="35">
        <f t="shared" si="7"/>
        <v>475.8444444444446</v>
      </c>
      <c r="F63" s="36">
        <f t="shared" si="8"/>
        <v>0</v>
      </c>
      <c r="G63" s="35">
        <f t="shared" si="18"/>
        <v>0</v>
      </c>
      <c r="H63" s="36">
        <v>28</v>
      </c>
      <c r="I63" s="35">
        <f t="shared" si="9"/>
        <v>45.080000000000005</v>
      </c>
      <c r="J63" s="36">
        <f t="shared" si="10"/>
        <v>12.522222222222224</v>
      </c>
      <c r="K63" s="47">
        <v>8</v>
      </c>
      <c r="L63" s="36">
        <f t="shared" si="11"/>
        <v>-1</v>
      </c>
      <c r="M63" s="35">
        <f t="shared" si="19"/>
        <v>-256.44619860702227</v>
      </c>
      <c r="N63" s="36">
        <f t="shared" si="20"/>
        <v>128.31</v>
      </c>
      <c r="O63" s="35">
        <f t="shared" si="21"/>
        <v>255.31198278138302</v>
      </c>
      <c r="P63" s="37">
        <f t="shared" si="16"/>
        <v>127.17578417436076</v>
      </c>
      <c r="Q63" s="35">
        <f t="shared" si="17"/>
        <v>1592.5234307167177</v>
      </c>
      <c r="R63" s="35">
        <f t="shared" si="5"/>
        <v>1.5925234307167178</v>
      </c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1"/>
      <c r="ED63" s="1"/>
      <c r="EE63" s="1"/>
      <c r="EF63" s="1"/>
      <c r="EG63" s="1"/>
      <c r="EH63" s="2"/>
      <c r="EI63" s="2"/>
      <c r="EJ63" s="5"/>
      <c r="EK63" s="5"/>
      <c r="EL63" s="5"/>
      <c r="EM63" s="5"/>
      <c r="EN63" s="5"/>
      <c r="EO63" s="5"/>
      <c r="EP63" s="5"/>
      <c r="EQ63" s="5"/>
      <c r="ER63" s="13"/>
      <c r="ES63" s="13"/>
      <c r="ET63" s="5"/>
      <c r="EU63" s="5"/>
      <c r="EV63" s="5"/>
      <c r="EW63" s="5"/>
      <c r="EX63" s="5"/>
      <c r="EY63" s="5"/>
      <c r="EZ63" s="1"/>
      <c r="FA63" s="1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</row>
    <row r="64" spans="1:180" x14ac:dyDescent="0.25">
      <c r="A64" s="39"/>
      <c r="B64" s="48"/>
      <c r="C64" s="41">
        <f t="shared" si="12"/>
        <v>60</v>
      </c>
      <c r="D64" s="42">
        <f t="shared" si="6"/>
        <v>12.522222222222224</v>
      </c>
      <c r="E64" s="41">
        <f t="shared" si="7"/>
        <v>488.36666666666684</v>
      </c>
      <c r="F64" s="36">
        <f t="shared" si="8"/>
        <v>0</v>
      </c>
      <c r="G64" s="41">
        <f t="shared" si="18"/>
        <v>0</v>
      </c>
      <c r="H64" s="43">
        <v>28</v>
      </c>
      <c r="I64" s="41">
        <f t="shared" si="9"/>
        <v>45.080000000000005</v>
      </c>
      <c r="J64" s="43">
        <f t="shared" si="10"/>
        <v>12.522222222222224</v>
      </c>
      <c r="K64" s="49">
        <v>7</v>
      </c>
      <c r="L64" s="42">
        <f t="shared" si="11"/>
        <v>-1</v>
      </c>
      <c r="M64" s="41">
        <f t="shared" si="19"/>
        <v>-256.44619860702227</v>
      </c>
      <c r="N64" s="43">
        <f t="shared" si="20"/>
        <v>128.31</v>
      </c>
      <c r="O64" s="41">
        <f t="shared" si="21"/>
        <v>255.31198278138302</v>
      </c>
      <c r="P64" s="44">
        <f t="shared" si="16"/>
        <v>127.17578417436076</v>
      </c>
      <c r="Q64" s="41">
        <f t="shared" si="17"/>
        <v>1592.5234307167177</v>
      </c>
      <c r="R64" s="41">
        <f t="shared" si="5"/>
        <v>1.5925234307167178</v>
      </c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1"/>
      <c r="ED64" s="1"/>
      <c r="EE64" s="1"/>
      <c r="EF64" s="1"/>
      <c r="EG64" s="1"/>
      <c r="EH64" s="1"/>
      <c r="EI64" s="1"/>
      <c r="EJ64" s="8"/>
      <c r="EK64" s="8"/>
      <c r="EL64" s="8"/>
      <c r="EM64" s="8"/>
      <c r="EN64" s="8"/>
      <c r="EO64" s="8"/>
      <c r="EP64" s="8"/>
      <c r="EQ64" s="8"/>
      <c r="ER64" s="13"/>
      <c r="ES64" s="12"/>
      <c r="ET64" s="8"/>
      <c r="EU64" s="8"/>
      <c r="EV64" s="8"/>
      <c r="EW64" s="8"/>
      <c r="EX64" s="8"/>
      <c r="EY64" s="8"/>
      <c r="EZ64" s="1"/>
      <c r="FA64" s="1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</row>
    <row r="65" spans="1:180" x14ac:dyDescent="0.25">
      <c r="A65" s="34"/>
      <c r="B65" s="4"/>
      <c r="C65" s="35">
        <f t="shared" si="12"/>
        <v>61</v>
      </c>
      <c r="D65" s="36">
        <f t="shared" si="6"/>
        <v>11.627777777777778</v>
      </c>
      <c r="E65" s="35">
        <f t="shared" si="7"/>
        <v>499.99444444444464</v>
      </c>
      <c r="F65" s="46">
        <f t="shared" si="8"/>
        <v>-0.89444444444444571</v>
      </c>
      <c r="G65" s="35">
        <f t="shared" si="18"/>
        <v>-292.48333333333375</v>
      </c>
      <c r="H65" s="36">
        <v>26</v>
      </c>
      <c r="I65" s="35">
        <f t="shared" si="9"/>
        <v>41.86</v>
      </c>
      <c r="J65" s="36">
        <f t="shared" si="10"/>
        <v>11.627777777777778</v>
      </c>
      <c r="K65" s="35">
        <v>6</v>
      </c>
      <c r="L65" s="36">
        <f t="shared" si="11"/>
        <v>-1</v>
      </c>
      <c r="M65" s="35">
        <f t="shared" si="19"/>
        <v>-276.21957741511159</v>
      </c>
      <c r="N65" s="24">
        <v>256.63</v>
      </c>
      <c r="O65" s="35">
        <f t="shared" si="21"/>
        <v>220.14145454109044</v>
      </c>
      <c r="P65" s="37">
        <f t="shared" si="16"/>
        <v>-91.931456207354898</v>
      </c>
      <c r="Q65" s="35">
        <f t="shared" si="17"/>
        <v>-1068.9585435666322</v>
      </c>
      <c r="R65" s="35">
        <f t="shared" si="5"/>
        <v>-1.0689585435666322</v>
      </c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</row>
    <row r="66" spans="1:180" x14ac:dyDescent="0.25">
      <c r="A66" s="34"/>
      <c r="B66" s="4"/>
      <c r="C66" s="35">
        <f t="shared" si="12"/>
        <v>62</v>
      </c>
      <c r="D66" s="36">
        <f t="shared" si="6"/>
        <v>10.733333333333333</v>
      </c>
      <c r="E66" s="35">
        <f t="shared" si="7"/>
        <v>510.72777777777799</v>
      </c>
      <c r="F66" s="36">
        <f t="shared" si="8"/>
        <v>-0.89444444444444571</v>
      </c>
      <c r="G66" s="35">
        <f t="shared" si="18"/>
        <v>-292.48333333333375</v>
      </c>
      <c r="H66" s="36">
        <v>24</v>
      </c>
      <c r="I66" s="35">
        <f t="shared" si="9"/>
        <v>38.64</v>
      </c>
      <c r="J66" s="36">
        <f t="shared" si="10"/>
        <v>10.733333333333333</v>
      </c>
      <c r="K66" s="35">
        <v>5</v>
      </c>
      <c r="L66" s="36">
        <f t="shared" si="11"/>
        <v>-1</v>
      </c>
      <c r="M66" s="35">
        <f t="shared" si="19"/>
        <v>-299.30167815139799</v>
      </c>
      <c r="N66" s="36">
        <f>N65</f>
        <v>256.63</v>
      </c>
      <c r="O66" s="35">
        <f t="shared" si="21"/>
        <v>187.57615061489358</v>
      </c>
      <c r="P66" s="37">
        <f t="shared" si="16"/>
        <v>-147.57886086983817</v>
      </c>
      <c r="Q66" s="35">
        <f t="shared" si="17"/>
        <v>-1584.0131066695963</v>
      </c>
      <c r="R66" s="35">
        <f t="shared" si="5"/>
        <v>-1.5840131066695964</v>
      </c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</row>
    <row r="67" spans="1:180" x14ac:dyDescent="0.25">
      <c r="A67" s="34"/>
      <c r="B67" s="4"/>
      <c r="C67" s="35">
        <f t="shared" si="12"/>
        <v>63</v>
      </c>
      <c r="D67" s="36">
        <f t="shared" si="6"/>
        <v>8.9444444444444446</v>
      </c>
      <c r="E67" s="35">
        <f t="shared" si="7"/>
        <v>519.67222222222244</v>
      </c>
      <c r="F67" s="36">
        <f t="shared" si="8"/>
        <v>-1.7888888888888879</v>
      </c>
      <c r="G67" s="35">
        <f t="shared" si="18"/>
        <v>-584.96666666666636</v>
      </c>
      <c r="H67" s="36">
        <v>20</v>
      </c>
      <c r="I67" s="35">
        <f t="shared" si="9"/>
        <v>32.200000000000003</v>
      </c>
      <c r="J67" s="36">
        <f t="shared" si="10"/>
        <v>8.9444444444444446</v>
      </c>
      <c r="K67" s="35">
        <v>4</v>
      </c>
      <c r="L67" s="36">
        <f t="shared" si="11"/>
        <v>-1</v>
      </c>
      <c r="M67" s="35">
        <f t="shared" si="19"/>
        <v>-359.38955737067414</v>
      </c>
      <c r="N67" s="36">
        <f t="shared" ref="N67:N94" si="22">N66</f>
        <v>256.63</v>
      </c>
      <c r="O67" s="35">
        <f t="shared" si="21"/>
        <v>130.26121570478722</v>
      </c>
      <c r="P67" s="37">
        <f t="shared" si="16"/>
        <v>-557.46500833255334</v>
      </c>
      <c r="Q67" s="35">
        <f t="shared" si="17"/>
        <v>-4986.2147967522824</v>
      </c>
      <c r="R67" s="35">
        <f t="shared" si="5"/>
        <v>-4.9862147967522823</v>
      </c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</row>
    <row r="68" spans="1:180" x14ac:dyDescent="0.25">
      <c r="A68" s="34"/>
      <c r="B68" s="4"/>
      <c r="C68" s="35">
        <f t="shared" si="12"/>
        <v>64</v>
      </c>
      <c r="D68" s="36">
        <f t="shared" si="6"/>
        <v>8.0500000000000007</v>
      </c>
      <c r="E68" s="35">
        <f t="shared" si="7"/>
        <v>527.7222222222224</v>
      </c>
      <c r="F68" s="36">
        <f t="shared" si="8"/>
        <v>-0.89444444444444393</v>
      </c>
      <c r="G68" s="35">
        <f t="shared" si="18"/>
        <v>-292.48333333333318</v>
      </c>
      <c r="H68" s="36">
        <v>18</v>
      </c>
      <c r="I68" s="35">
        <f t="shared" si="9"/>
        <v>28.98</v>
      </c>
      <c r="J68" s="36">
        <f t="shared" si="10"/>
        <v>8.0500000000000007</v>
      </c>
      <c r="K68" s="35">
        <v>3</v>
      </c>
      <c r="L68" s="36">
        <f t="shared" si="11"/>
        <v>-1</v>
      </c>
      <c r="M68" s="35">
        <f t="shared" si="19"/>
        <v>-399.51560596209379</v>
      </c>
      <c r="N68" s="36">
        <f t="shared" si="22"/>
        <v>256.63</v>
      </c>
      <c r="O68" s="35">
        <f t="shared" si="21"/>
        <v>105.51158472087766</v>
      </c>
      <c r="P68" s="37">
        <f t="shared" ref="P68:P99" si="23">G68+M68+N68+O68</f>
        <v>-329.85735457454928</v>
      </c>
      <c r="Q68" s="35">
        <f t="shared" ref="Q68:Q99" si="24">P68*J68</f>
        <v>-2655.3517043251218</v>
      </c>
      <c r="R68" s="35">
        <f t="shared" si="5"/>
        <v>-2.6553517043251218</v>
      </c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</row>
    <row r="69" spans="1:180" x14ac:dyDescent="0.25">
      <c r="A69" s="34"/>
      <c r="B69" s="4"/>
      <c r="C69" s="35">
        <f t="shared" si="12"/>
        <v>65</v>
      </c>
      <c r="D69" s="36">
        <f t="shared" si="6"/>
        <v>8.9444444444444446</v>
      </c>
      <c r="E69" s="35">
        <f t="shared" si="7"/>
        <v>536.66666666666686</v>
      </c>
      <c r="F69" s="36">
        <f t="shared" si="8"/>
        <v>0.89444444444444393</v>
      </c>
      <c r="G69" s="35">
        <f t="shared" ref="G69:G100" si="25">($U$11*F69)</f>
        <v>292.48333333333318</v>
      </c>
      <c r="H69" s="36">
        <v>20</v>
      </c>
      <c r="I69" s="35">
        <f t="shared" si="9"/>
        <v>32.200000000000003</v>
      </c>
      <c r="J69" s="36">
        <f t="shared" si="10"/>
        <v>8.9444444444444446</v>
      </c>
      <c r="K69" s="35">
        <v>2</v>
      </c>
      <c r="L69" s="36">
        <f t="shared" si="11"/>
        <v>-1</v>
      </c>
      <c r="M69" s="35">
        <f t="shared" ref="M69:M100" si="26">($U$11*$U$10)*SIN((TAN(L69/D69)))</f>
        <v>-359.38955737067414</v>
      </c>
      <c r="N69" s="36">
        <f t="shared" si="22"/>
        <v>256.63</v>
      </c>
      <c r="O69" s="35">
        <f t="shared" ref="O69:O100" si="27">0.5*$U$25*$U$19*$U$12*((J69)^2)</f>
        <v>130.26121570478722</v>
      </c>
      <c r="P69" s="37">
        <f t="shared" si="23"/>
        <v>319.98499166744625</v>
      </c>
      <c r="Q69" s="35">
        <f t="shared" si="24"/>
        <v>2862.0879810254914</v>
      </c>
      <c r="R69" s="35">
        <f t="shared" ref="R69:R124" si="28">Q69*10^-3</f>
        <v>2.8620879810254913</v>
      </c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</row>
    <row r="70" spans="1:180" x14ac:dyDescent="0.25">
      <c r="A70" s="34"/>
      <c r="B70" s="4"/>
      <c r="C70" s="35">
        <f t="shared" si="12"/>
        <v>66</v>
      </c>
      <c r="D70" s="36">
        <f t="shared" ref="D70:D124" si="29">J70*1</f>
        <v>9.8388888888888886</v>
      </c>
      <c r="E70" s="35">
        <f t="shared" ref="E70:E124" si="30">D70+E69</f>
        <v>546.5055555555557</v>
      </c>
      <c r="F70" s="36">
        <f t="shared" ref="F70:F123" si="31">(J70-J69)/1</f>
        <v>0.89444444444444393</v>
      </c>
      <c r="G70" s="35">
        <f t="shared" si="25"/>
        <v>292.48333333333318</v>
      </c>
      <c r="H70" s="36">
        <v>22</v>
      </c>
      <c r="I70" s="35">
        <f t="shared" si="9"/>
        <v>35.42</v>
      </c>
      <c r="J70" s="36">
        <f t="shared" si="10"/>
        <v>9.8388888888888886</v>
      </c>
      <c r="K70" s="35">
        <v>1</v>
      </c>
      <c r="L70" s="36">
        <f t="shared" ref="L70:L124" si="32">K70-K69</f>
        <v>-1</v>
      </c>
      <c r="M70" s="35">
        <f t="shared" si="26"/>
        <v>-326.60031665006994</v>
      </c>
      <c r="N70" s="36">
        <f t="shared" si="22"/>
        <v>256.63</v>
      </c>
      <c r="O70" s="35">
        <f t="shared" si="27"/>
        <v>157.61607100279252</v>
      </c>
      <c r="P70" s="37">
        <f t="shared" si="23"/>
        <v>380.12908768605575</v>
      </c>
      <c r="Q70" s="35">
        <f t="shared" si="24"/>
        <v>3740.047857177804</v>
      </c>
      <c r="R70" s="35">
        <f t="shared" si="28"/>
        <v>3.740047857177804</v>
      </c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</row>
    <row r="71" spans="1:180" x14ac:dyDescent="0.25">
      <c r="A71" s="34"/>
      <c r="B71" s="4"/>
      <c r="C71" s="35">
        <f t="shared" ref="C71:C102" si="33">C70+1</f>
        <v>67</v>
      </c>
      <c r="D71" s="36">
        <f t="shared" si="29"/>
        <v>9.8388888888888886</v>
      </c>
      <c r="E71" s="35">
        <f t="shared" si="30"/>
        <v>556.34444444444455</v>
      </c>
      <c r="F71" s="36">
        <f t="shared" si="31"/>
        <v>0</v>
      </c>
      <c r="G71" s="35">
        <f t="shared" si="25"/>
        <v>0</v>
      </c>
      <c r="H71" s="36">
        <v>22</v>
      </c>
      <c r="I71" s="35">
        <f t="shared" si="9"/>
        <v>35.42</v>
      </c>
      <c r="J71" s="36">
        <f t="shared" si="10"/>
        <v>9.8388888888888886</v>
      </c>
      <c r="K71" s="35">
        <v>1</v>
      </c>
      <c r="L71" s="36">
        <f t="shared" si="32"/>
        <v>0</v>
      </c>
      <c r="M71" s="35">
        <f t="shared" si="26"/>
        <v>0</v>
      </c>
      <c r="N71" s="36">
        <f t="shared" si="22"/>
        <v>256.63</v>
      </c>
      <c r="O71" s="35">
        <f t="shared" si="27"/>
        <v>157.61607100279252</v>
      </c>
      <c r="P71" s="37">
        <f t="shared" si="23"/>
        <v>414.24607100279252</v>
      </c>
      <c r="Q71" s="35">
        <f t="shared" si="24"/>
        <v>4075.7210652552531</v>
      </c>
      <c r="R71" s="35">
        <f t="shared" si="28"/>
        <v>4.0757210652552534</v>
      </c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</row>
    <row r="72" spans="1:180" x14ac:dyDescent="0.25">
      <c r="A72" s="34"/>
      <c r="B72" s="4"/>
      <c r="C72" s="35">
        <f t="shared" si="33"/>
        <v>68</v>
      </c>
      <c r="D72" s="36">
        <f t="shared" si="29"/>
        <v>9.8388888888888886</v>
      </c>
      <c r="E72" s="35">
        <f t="shared" si="30"/>
        <v>566.18333333333339</v>
      </c>
      <c r="F72" s="36">
        <f t="shared" si="31"/>
        <v>0</v>
      </c>
      <c r="G72" s="35">
        <f t="shared" si="25"/>
        <v>0</v>
      </c>
      <c r="H72" s="36">
        <v>22</v>
      </c>
      <c r="I72" s="35">
        <f t="shared" si="9"/>
        <v>35.42</v>
      </c>
      <c r="J72" s="36">
        <f t="shared" si="10"/>
        <v>9.8388888888888886</v>
      </c>
      <c r="K72" s="35">
        <v>1</v>
      </c>
      <c r="L72" s="36">
        <f t="shared" si="32"/>
        <v>0</v>
      </c>
      <c r="M72" s="35">
        <f t="shared" si="26"/>
        <v>0</v>
      </c>
      <c r="N72" s="36">
        <f t="shared" si="22"/>
        <v>256.63</v>
      </c>
      <c r="O72" s="35">
        <f t="shared" si="27"/>
        <v>157.61607100279252</v>
      </c>
      <c r="P72" s="37">
        <f t="shared" si="23"/>
        <v>414.24607100279252</v>
      </c>
      <c r="Q72" s="35">
        <f t="shared" si="24"/>
        <v>4075.7210652552531</v>
      </c>
      <c r="R72" s="35">
        <f t="shared" si="28"/>
        <v>4.0757210652552534</v>
      </c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</row>
    <row r="73" spans="1:180" x14ac:dyDescent="0.25">
      <c r="A73" s="34"/>
      <c r="B73" s="4"/>
      <c r="C73" s="35">
        <f t="shared" si="33"/>
        <v>69</v>
      </c>
      <c r="D73" s="36">
        <f t="shared" si="29"/>
        <v>9.8388888888888886</v>
      </c>
      <c r="E73" s="35">
        <f t="shared" si="30"/>
        <v>576.02222222222224</v>
      </c>
      <c r="F73" s="36">
        <f t="shared" si="31"/>
        <v>0</v>
      </c>
      <c r="G73" s="35">
        <f t="shared" si="25"/>
        <v>0</v>
      </c>
      <c r="H73" s="36">
        <v>22</v>
      </c>
      <c r="I73" s="35">
        <f t="shared" si="9"/>
        <v>35.42</v>
      </c>
      <c r="J73" s="36">
        <f t="shared" si="10"/>
        <v>9.8388888888888886</v>
      </c>
      <c r="K73" s="35">
        <v>0</v>
      </c>
      <c r="L73" s="36">
        <f t="shared" si="32"/>
        <v>-1</v>
      </c>
      <c r="M73" s="35">
        <f t="shared" si="26"/>
        <v>-326.60031665006994</v>
      </c>
      <c r="N73" s="36">
        <f t="shared" si="22"/>
        <v>256.63</v>
      </c>
      <c r="O73" s="35">
        <f t="shared" si="27"/>
        <v>157.61607100279252</v>
      </c>
      <c r="P73" s="37">
        <f t="shared" si="23"/>
        <v>87.645754352722577</v>
      </c>
      <c r="Q73" s="35">
        <f t="shared" si="24"/>
        <v>862.33683865928708</v>
      </c>
      <c r="R73" s="35">
        <f t="shared" si="28"/>
        <v>0.86233683865928712</v>
      </c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</row>
    <row r="74" spans="1:180" x14ac:dyDescent="0.25">
      <c r="A74" s="34"/>
      <c r="B74" s="4"/>
      <c r="C74" s="35">
        <f t="shared" si="33"/>
        <v>70</v>
      </c>
      <c r="D74" s="36">
        <f t="shared" si="29"/>
        <v>9.8388888888888886</v>
      </c>
      <c r="E74" s="35">
        <f t="shared" si="30"/>
        <v>585.86111111111109</v>
      </c>
      <c r="F74" s="36">
        <f t="shared" si="31"/>
        <v>0</v>
      </c>
      <c r="G74" s="35">
        <f t="shared" si="25"/>
        <v>0</v>
      </c>
      <c r="H74" s="36">
        <v>22</v>
      </c>
      <c r="I74" s="35">
        <f t="shared" si="9"/>
        <v>35.42</v>
      </c>
      <c r="J74" s="36">
        <f t="shared" si="10"/>
        <v>9.8388888888888886</v>
      </c>
      <c r="K74" s="35">
        <v>0</v>
      </c>
      <c r="L74" s="36">
        <f t="shared" si="32"/>
        <v>0</v>
      </c>
      <c r="M74" s="35">
        <f t="shared" si="26"/>
        <v>0</v>
      </c>
      <c r="N74" s="36">
        <f t="shared" si="22"/>
        <v>256.63</v>
      </c>
      <c r="O74" s="35">
        <f t="shared" si="27"/>
        <v>157.61607100279252</v>
      </c>
      <c r="P74" s="37">
        <f t="shared" si="23"/>
        <v>414.24607100279252</v>
      </c>
      <c r="Q74" s="35">
        <f t="shared" si="24"/>
        <v>4075.7210652552531</v>
      </c>
      <c r="R74" s="35">
        <f t="shared" si="28"/>
        <v>4.0757210652552534</v>
      </c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</row>
    <row r="75" spans="1:180" x14ac:dyDescent="0.25">
      <c r="A75" s="34"/>
      <c r="B75" s="4"/>
      <c r="C75" s="35">
        <f t="shared" si="33"/>
        <v>71</v>
      </c>
      <c r="D75" s="36">
        <f t="shared" si="29"/>
        <v>9.8388888888888886</v>
      </c>
      <c r="E75" s="35">
        <f t="shared" si="30"/>
        <v>595.69999999999993</v>
      </c>
      <c r="F75" s="36">
        <f t="shared" si="31"/>
        <v>0</v>
      </c>
      <c r="G75" s="35">
        <f t="shared" si="25"/>
        <v>0</v>
      </c>
      <c r="H75" s="36">
        <v>22</v>
      </c>
      <c r="I75" s="35">
        <f t="shared" si="9"/>
        <v>35.42</v>
      </c>
      <c r="J75" s="36">
        <f t="shared" si="10"/>
        <v>9.8388888888888886</v>
      </c>
      <c r="K75" s="35">
        <v>0</v>
      </c>
      <c r="L75" s="36">
        <f t="shared" si="32"/>
        <v>0</v>
      </c>
      <c r="M75" s="35">
        <f t="shared" si="26"/>
        <v>0</v>
      </c>
      <c r="N75" s="36">
        <f t="shared" si="22"/>
        <v>256.63</v>
      </c>
      <c r="O75" s="35">
        <f t="shared" si="27"/>
        <v>157.61607100279252</v>
      </c>
      <c r="P75" s="37">
        <f t="shared" si="23"/>
        <v>414.24607100279252</v>
      </c>
      <c r="Q75" s="35">
        <f t="shared" si="24"/>
        <v>4075.7210652552531</v>
      </c>
      <c r="R75" s="35">
        <f t="shared" si="28"/>
        <v>4.0757210652552534</v>
      </c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</row>
    <row r="76" spans="1:180" x14ac:dyDescent="0.25">
      <c r="A76" s="34"/>
      <c r="B76" s="4"/>
      <c r="C76" s="35">
        <f t="shared" si="33"/>
        <v>72</v>
      </c>
      <c r="D76" s="36">
        <f t="shared" si="29"/>
        <v>9.8388888888888886</v>
      </c>
      <c r="E76" s="35">
        <f t="shared" si="30"/>
        <v>605.53888888888878</v>
      </c>
      <c r="F76" s="36">
        <f t="shared" si="31"/>
        <v>0</v>
      </c>
      <c r="G76" s="35">
        <f t="shared" si="25"/>
        <v>0</v>
      </c>
      <c r="H76" s="36">
        <v>22</v>
      </c>
      <c r="I76" s="35">
        <f t="shared" si="9"/>
        <v>35.42</v>
      </c>
      <c r="J76" s="36">
        <f t="shared" si="10"/>
        <v>9.8388888888888886</v>
      </c>
      <c r="K76" s="35">
        <v>0</v>
      </c>
      <c r="L76" s="36">
        <f t="shared" si="32"/>
        <v>0</v>
      </c>
      <c r="M76" s="35">
        <f t="shared" si="26"/>
        <v>0</v>
      </c>
      <c r="N76" s="36">
        <f t="shared" si="22"/>
        <v>256.63</v>
      </c>
      <c r="O76" s="35">
        <f t="shared" si="27"/>
        <v>157.61607100279252</v>
      </c>
      <c r="P76" s="37">
        <f t="shared" si="23"/>
        <v>414.24607100279252</v>
      </c>
      <c r="Q76" s="35">
        <f t="shared" si="24"/>
        <v>4075.7210652552531</v>
      </c>
      <c r="R76" s="35">
        <f t="shared" si="28"/>
        <v>4.0757210652552534</v>
      </c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</row>
    <row r="77" spans="1:180" x14ac:dyDescent="0.25">
      <c r="A77" s="34"/>
      <c r="B77" s="4"/>
      <c r="C77" s="35">
        <f t="shared" si="33"/>
        <v>73</v>
      </c>
      <c r="D77" s="36">
        <f t="shared" si="29"/>
        <v>9.8388888888888886</v>
      </c>
      <c r="E77" s="35">
        <f t="shared" si="30"/>
        <v>615.37777777777762</v>
      </c>
      <c r="F77" s="36">
        <f t="shared" si="31"/>
        <v>0</v>
      </c>
      <c r="G77" s="35">
        <f t="shared" si="25"/>
        <v>0</v>
      </c>
      <c r="H77" s="36">
        <v>22</v>
      </c>
      <c r="I77" s="35">
        <f t="shared" si="9"/>
        <v>35.42</v>
      </c>
      <c r="J77" s="36">
        <f t="shared" si="10"/>
        <v>9.8388888888888886</v>
      </c>
      <c r="K77" s="35">
        <v>0</v>
      </c>
      <c r="L77" s="36">
        <f t="shared" si="32"/>
        <v>0</v>
      </c>
      <c r="M77" s="35">
        <f t="shared" si="26"/>
        <v>0</v>
      </c>
      <c r="N77" s="36">
        <f t="shared" si="22"/>
        <v>256.63</v>
      </c>
      <c r="O77" s="35">
        <f t="shared" si="27"/>
        <v>157.61607100279252</v>
      </c>
      <c r="P77" s="37">
        <f t="shared" si="23"/>
        <v>414.24607100279252</v>
      </c>
      <c r="Q77" s="35">
        <f t="shared" si="24"/>
        <v>4075.7210652552531</v>
      </c>
      <c r="R77" s="35">
        <f t="shared" si="28"/>
        <v>4.0757210652552534</v>
      </c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</row>
    <row r="78" spans="1:180" x14ac:dyDescent="0.25">
      <c r="A78" s="34"/>
      <c r="B78" s="4"/>
      <c r="C78" s="35">
        <f t="shared" si="33"/>
        <v>74</v>
      </c>
      <c r="D78" s="36">
        <f t="shared" si="29"/>
        <v>9.8388888888888886</v>
      </c>
      <c r="E78" s="35">
        <f t="shared" si="30"/>
        <v>625.21666666666647</v>
      </c>
      <c r="F78" s="36">
        <f t="shared" si="31"/>
        <v>0</v>
      </c>
      <c r="G78" s="35">
        <f t="shared" si="25"/>
        <v>0</v>
      </c>
      <c r="H78" s="36">
        <v>22</v>
      </c>
      <c r="I78" s="35">
        <f t="shared" si="9"/>
        <v>35.42</v>
      </c>
      <c r="J78" s="36">
        <f t="shared" si="10"/>
        <v>9.8388888888888886</v>
      </c>
      <c r="K78" s="35">
        <v>0</v>
      </c>
      <c r="L78" s="36">
        <f t="shared" si="32"/>
        <v>0</v>
      </c>
      <c r="M78" s="35">
        <f t="shared" si="26"/>
        <v>0</v>
      </c>
      <c r="N78" s="36">
        <f t="shared" si="22"/>
        <v>256.63</v>
      </c>
      <c r="O78" s="35">
        <f t="shared" si="27"/>
        <v>157.61607100279252</v>
      </c>
      <c r="P78" s="37">
        <f t="shared" si="23"/>
        <v>414.24607100279252</v>
      </c>
      <c r="Q78" s="35">
        <f t="shared" si="24"/>
        <v>4075.7210652552531</v>
      </c>
      <c r="R78" s="35">
        <f t="shared" si="28"/>
        <v>4.0757210652552534</v>
      </c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</row>
    <row r="79" spans="1:180" x14ac:dyDescent="0.25">
      <c r="A79" s="34"/>
      <c r="B79" s="4"/>
      <c r="C79" s="35">
        <f t="shared" si="33"/>
        <v>75</v>
      </c>
      <c r="D79" s="36">
        <f t="shared" si="29"/>
        <v>9.8388888888888886</v>
      </c>
      <c r="E79" s="35">
        <f t="shared" si="30"/>
        <v>635.05555555555532</v>
      </c>
      <c r="F79" s="36">
        <f t="shared" si="31"/>
        <v>0</v>
      </c>
      <c r="G79" s="35">
        <f t="shared" si="25"/>
        <v>0</v>
      </c>
      <c r="H79" s="36">
        <v>22</v>
      </c>
      <c r="I79" s="35">
        <f t="shared" si="9"/>
        <v>35.42</v>
      </c>
      <c r="J79" s="36">
        <f t="shared" si="10"/>
        <v>9.8388888888888886</v>
      </c>
      <c r="K79" s="35">
        <v>0</v>
      </c>
      <c r="L79" s="36">
        <f t="shared" si="32"/>
        <v>0</v>
      </c>
      <c r="M79" s="35">
        <f t="shared" si="26"/>
        <v>0</v>
      </c>
      <c r="N79" s="36">
        <f t="shared" si="22"/>
        <v>256.63</v>
      </c>
      <c r="O79" s="35">
        <f t="shared" si="27"/>
        <v>157.61607100279252</v>
      </c>
      <c r="P79" s="37">
        <f t="shared" si="23"/>
        <v>414.24607100279252</v>
      </c>
      <c r="Q79" s="35">
        <f t="shared" si="24"/>
        <v>4075.7210652552531</v>
      </c>
      <c r="R79" s="35">
        <f t="shared" si="28"/>
        <v>4.0757210652552534</v>
      </c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</row>
    <row r="80" spans="1:180" x14ac:dyDescent="0.25">
      <c r="A80" s="34"/>
      <c r="B80" s="4"/>
      <c r="C80" s="35">
        <f t="shared" si="33"/>
        <v>76</v>
      </c>
      <c r="D80" s="36">
        <f t="shared" si="29"/>
        <v>9.8388888888888886</v>
      </c>
      <c r="E80" s="35">
        <f t="shared" si="30"/>
        <v>644.89444444444416</v>
      </c>
      <c r="F80" s="36">
        <f t="shared" si="31"/>
        <v>0</v>
      </c>
      <c r="G80" s="35">
        <f t="shared" si="25"/>
        <v>0</v>
      </c>
      <c r="H80" s="36">
        <v>22</v>
      </c>
      <c r="I80" s="35">
        <f t="shared" si="9"/>
        <v>35.42</v>
      </c>
      <c r="J80" s="36">
        <f t="shared" si="10"/>
        <v>9.8388888888888886</v>
      </c>
      <c r="K80" s="35">
        <v>0</v>
      </c>
      <c r="L80" s="36">
        <f t="shared" si="32"/>
        <v>0</v>
      </c>
      <c r="M80" s="35">
        <f t="shared" si="26"/>
        <v>0</v>
      </c>
      <c r="N80" s="36">
        <f t="shared" si="22"/>
        <v>256.63</v>
      </c>
      <c r="O80" s="35">
        <f t="shared" si="27"/>
        <v>157.61607100279252</v>
      </c>
      <c r="P80" s="37">
        <f t="shared" si="23"/>
        <v>414.24607100279252</v>
      </c>
      <c r="Q80" s="35">
        <f t="shared" si="24"/>
        <v>4075.7210652552531</v>
      </c>
      <c r="R80" s="35">
        <f t="shared" si="28"/>
        <v>4.0757210652552534</v>
      </c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</row>
    <row r="81" spans="1:180" x14ac:dyDescent="0.25">
      <c r="A81" s="34"/>
      <c r="B81" s="4"/>
      <c r="C81" s="35">
        <f t="shared" si="33"/>
        <v>77</v>
      </c>
      <c r="D81" s="36">
        <f t="shared" si="29"/>
        <v>9.8388888888888886</v>
      </c>
      <c r="E81" s="35">
        <f t="shared" si="30"/>
        <v>654.73333333333301</v>
      </c>
      <c r="F81" s="36">
        <f t="shared" si="31"/>
        <v>0</v>
      </c>
      <c r="G81" s="35">
        <f t="shared" si="25"/>
        <v>0</v>
      </c>
      <c r="H81" s="36">
        <v>22</v>
      </c>
      <c r="I81" s="35">
        <f t="shared" si="9"/>
        <v>35.42</v>
      </c>
      <c r="J81" s="36">
        <f t="shared" si="10"/>
        <v>9.8388888888888886</v>
      </c>
      <c r="K81" s="35">
        <v>0</v>
      </c>
      <c r="L81" s="36">
        <f t="shared" si="32"/>
        <v>0</v>
      </c>
      <c r="M81" s="35">
        <f t="shared" si="26"/>
        <v>0</v>
      </c>
      <c r="N81" s="36">
        <f t="shared" si="22"/>
        <v>256.63</v>
      </c>
      <c r="O81" s="35">
        <f t="shared" si="27"/>
        <v>157.61607100279252</v>
      </c>
      <c r="P81" s="37">
        <f t="shared" si="23"/>
        <v>414.24607100279252</v>
      </c>
      <c r="Q81" s="35">
        <f t="shared" si="24"/>
        <v>4075.7210652552531</v>
      </c>
      <c r="R81" s="35">
        <f t="shared" si="28"/>
        <v>4.0757210652552534</v>
      </c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</row>
    <row r="82" spans="1:180" x14ac:dyDescent="0.25">
      <c r="A82" s="34"/>
      <c r="B82" s="4"/>
      <c r="C82" s="35">
        <f t="shared" si="33"/>
        <v>78</v>
      </c>
      <c r="D82" s="36">
        <f t="shared" si="29"/>
        <v>9.8388888888888886</v>
      </c>
      <c r="E82" s="35">
        <f t="shared" si="30"/>
        <v>664.57222222222185</v>
      </c>
      <c r="F82" s="36">
        <f t="shared" si="31"/>
        <v>0</v>
      </c>
      <c r="G82" s="35">
        <f t="shared" si="25"/>
        <v>0</v>
      </c>
      <c r="H82" s="36">
        <v>22</v>
      </c>
      <c r="I82" s="35">
        <f t="shared" si="9"/>
        <v>35.42</v>
      </c>
      <c r="J82" s="36">
        <f t="shared" si="10"/>
        <v>9.8388888888888886</v>
      </c>
      <c r="K82" s="35">
        <v>0</v>
      </c>
      <c r="L82" s="36">
        <f t="shared" si="32"/>
        <v>0</v>
      </c>
      <c r="M82" s="35">
        <f t="shared" si="26"/>
        <v>0</v>
      </c>
      <c r="N82" s="36">
        <f t="shared" si="22"/>
        <v>256.63</v>
      </c>
      <c r="O82" s="35">
        <f t="shared" si="27"/>
        <v>157.61607100279252</v>
      </c>
      <c r="P82" s="37">
        <f t="shared" si="23"/>
        <v>414.24607100279252</v>
      </c>
      <c r="Q82" s="35">
        <f t="shared" si="24"/>
        <v>4075.7210652552531</v>
      </c>
      <c r="R82" s="35">
        <f t="shared" si="28"/>
        <v>4.0757210652552534</v>
      </c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</row>
    <row r="83" spans="1:180" x14ac:dyDescent="0.25">
      <c r="A83" s="34"/>
      <c r="B83" s="4"/>
      <c r="C83" s="35">
        <f t="shared" si="33"/>
        <v>79</v>
      </c>
      <c r="D83" s="36">
        <f t="shared" si="29"/>
        <v>8.9444444444444446</v>
      </c>
      <c r="E83" s="35">
        <f t="shared" si="30"/>
        <v>673.51666666666631</v>
      </c>
      <c r="F83" s="36">
        <f t="shared" si="31"/>
        <v>-0.89444444444444393</v>
      </c>
      <c r="G83" s="35">
        <f t="shared" si="25"/>
        <v>-292.48333333333318</v>
      </c>
      <c r="H83" s="36">
        <v>20</v>
      </c>
      <c r="I83" s="35">
        <f t="shared" si="9"/>
        <v>32.200000000000003</v>
      </c>
      <c r="J83" s="36">
        <f t="shared" si="10"/>
        <v>8.9444444444444446</v>
      </c>
      <c r="K83" s="35">
        <v>0</v>
      </c>
      <c r="L83" s="36">
        <f t="shared" si="32"/>
        <v>0</v>
      </c>
      <c r="M83" s="35">
        <f t="shared" si="26"/>
        <v>0</v>
      </c>
      <c r="N83" s="36">
        <f t="shared" si="22"/>
        <v>256.63</v>
      </c>
      <c r="O83" s="35">
        <f t="shared" si="27"/>
        <v>130.26121570478722</v>
      </c>
      <c r="P83" s="37">
        <f t="shared" si="23"/>
        <v>94.407882371454036</v>
      </c>
      <c r="Q83" s="35">
        <f t="shared" si="24"/>
        <v>844.42605898911665</v>
      </c>
      <c r="R83" s="35">
        <f t="shared" si="28"/>
        <v>0.84442605898911671</v>
      </c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</row>
    <row r="84" spans="1:180" x14ac:dyDescent="0.25">
      <c r="A84" s="34"/>
      <c r="B84" s="4"/>
      <c r="C84" s="35">
        <f t="shared" si="33"/>
        <v>80</v>
      </c>
      <c r="D84" s="36">
        <f t="shared" si="29"/>
        <v>8.0500000000000007</v>
      </c>
      <c r="E84" s="35">
        <f t="shared" si="30"/>
        <v>681.56666666666626</v>
      </c>
      <c r="F84" s="36">
        <f t="shared" si="31"/>
        <v>-0.89444444444444393</v>
      </c>
      <c r="G84" s="35">
        <f t="shared" si="25"/>
        <v>-292.48333333333318</v>
      </c>
      <c r="H84" s="36">
        <v>18</v>
      </c>
      <c r="I84" s="35">
        <f t="shared" si="9"/>
        <v>28.98</v>
      </c>
      <c r="J84" s="36">
        <f t="shared" si="10"/>
        <v>8.0500000000000007</v>
      </c>
      <c r="K84" s="35">
        <v>0</v>
      </c>
      <c r="L84" s="36">
        <f t="shared" si="32"/>
        <v>0</v>
      </c>
      <c r="M84" s="35">
        <f t="shared" si="26"/>
        <v>0</v>
      </c>
      <c r="N84" s="36">
        <f t="shared" si="22"/>
        <v>256.63</v>
      </c>
      <c r="O84" s="35">
        <f t="shared" si="27"/>
        <v>105.51158472087766</v>
      </c>
      <c r="P84" s="37">
        <f t="shared" si="23"/>
        <v>69.658251387544482</v>
      </c>
      <c r="Q84" s="35">
        <f t="shared" si="24"/>
        <v>560.74892366973313</v>
      </c>
      <c r="R84" s="35">
        <f t="shared" si="28"/>
        <v>0.56074892366973317</v>
      </c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</row>
    <row r="85" spans="1:180" x14ac:dyDescent="0.25">
      <c r="A85" s="34"/>
      <c r="B85" s="4"/>
      <c r="C85" s="35">
        <f t="shared" si="33"/>
        <v>81</v>
      </c>
      <c r="D85" s="36">
        <f t="shared" si="29"/>
        <v>7.6027777777777779</v>
      </c>
      <c r="E85" s="35">
        <f t="shared" si="30"/>
        <v>689.16944444444403</v>
      </c>
      <c r="F85" s="36">
        <f t="shared" si="31"/>
        <v>-0.44722222222222285</v>
      </c>
      <c r="G85" s="35">
        <f t="shared" si="25"/>
        <v>-146.24166666666687</v>
      </c>
      <c r="H85" s="36">
        <v>17</v>
      </c>
      <c r="I85" s="35">
        <f t="shared" si="9"/>
        <v>27.37</v>
      </c>
      <c r="J85" s="36">
        <f t="shared" si="10"/>
        <v>7.6027777777777779</v>
      </c>
      <c r="K85" s="35">
        <v>1</v>
      </c>
      <c r="L85" s="36">
        <f t="shared" si="32"/>
        <v>1</v>
      </c>
      <c r="M85" s="35">
        <f t="shared" si="26"/>
        <v>423.14726659439992</v>
      </c>
      <c r="N85" s="36">
        <f t="shared" si="22"/>
        <v>256.63</v>
      </c>
      <c r="O85" s="35">
        <f t="shared" si="27"/>
        <v>94.113728346708783</v>
      </c>
      <c r="P85" s="37">
        <f t="shared" si="23"/>
        <v>627.64932827444181</v>
      </c>
      <c r="Q85" s="35">
        <f t="shared" si="24"/>
        <v>4771.8783652420761</v>
      </c>
      <c r="R85" s="35">
        <f t="shared" si="28"/>
        <v>4.7718783652420766</v>
      </c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</row>
    <row r="86" spans="1:180" x14ac:dyDescent="0.25">
      <c r="A86" s="34"/>
      <c r="B86" s="4"/>
      <c r="C86" s="35">
        <f t="shared" si="33"/>
        <v>82</v>
      </c>
      <c r="D86" s="36">
        <f t="shared" si="29"/>
        <v>7.1555555555555559</v>
      </c>
      <c r="E86" s="35">
        <f t="shared" si="30"/>
        <v>696.32499999999959</v>
      </c>
      <c r="F86" s="36">
        <f t="shared" si="31"/>
        <v>-0.44722222222222197</v>
      </c>
      <c r="G86" s="35">
        <f t="shared" si="25"/>
        <v>-146.24166666666659</v>
      </c>
      <c r="H86" s="36">
        <v>16</v>
      </c>
      <c r="I86" s="35">
        <f t="shared" si="9"/>
        <v>25.76</v>
      </c>
      <c r="J86" s="36">
        <f t="shared" si="10"/>
        <v>7.1555555555555559</v>
      </c>
      <c r="K86" s="35">
        <v>2</v>
      </c>
      <c r="L86" s="36">
        <f t="shared" si="32"/>
        <v>1</v>
      </c>
      <c r="M86" s="35">
        <f t="shared" si="26"/>
        <v>449.75962293469661</v>
      </c>
      <c r="N86" s="36">
        <f t="shared" si="22"/>
        <v>256.63</v>
      </c>
      <c r="O86" s="35">
        <f t="shared" si="27"/>
        <v>83.367178051063831</v>
      </c>
      <c r="P86" s="37">
        <f t="shared" si="23"/>
        <v>643.51513431909393</v>
      </c>
      <c r="Q86" s="35">
        <f t="shared" si="24"/>
        <v>4604.708294461072</v>
      </c>
      <c r="R86" s="35">
        <f t="shared" si="28"/>
        <v>4.604708294461072</v>
      </c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</row>
    <row r="87" spans="1:180" x14ac:dyDescent="0.25">
      <c r="A87" s="34"/>
      <c r="B87" s="4"/>
      <c r="C87" s="35">
        <f t="shared" si="33"/>
        <v>83</v>
      </c>
      <c r="D87" s="36">
        <f t="shared" si="29"/>
        <v>7.1555555555555559</v>
      </c>
      <c r="E87" s="35">
        <f t="shared" si="30"/>
        <v>703.48055555555516</v>
      </c>
      <c r="F87" s="36">
        <f t="shared" si="31"/>
        <v>0</v>
      </c>
      <c r="G87" s="35">
        <f t="shared" si="25"/>
        <v>0</v>
      </c>
      <c r="H87" s="36">
        <v>16</v>
      </c>
      <c r="I87" s="35">
        <f t="shared" si="9"/>
        <v>25.76</v>
      </c>
      <c r="J87" s="36">
        <f t="shared" si="10"/>
        <v>7.1555555555555559</v>
      </c>
      <c r="K87" s="35">
        <v>3</v>
      </c>
      <c r="L87" s="36">
        <f t="shared" si="32"/>
        <v>1</v>
      </c>
      <c r="M87" s="35">
        <f t="shared" si="26"/>
        <v>449.75962293469661</v>
      </c>
      <c r="N87" s="36">
        <f t="shared" si="22"/>
        <v>256.63</v>
      </c>
      <c r="O87" s="35">
        <f t="shared" si="27"/>
        <v>83.367178051063831</v>
      </c>
      <c r="P87" s="37">
        <f t="shared" si="23"/>
        <v>789.75680098576049</v>
      </c>
      <c r="Q87" s="35">
        <f t="shared" si="24"/>
        <v>5651.1486648314421</v>
      </c>
      <c r="R87" s="35">
        <f t="shared" si="28"/>
        <v>5.6511486648314424</v>
      </c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</row>
    <row r="88" spans="1:180" x14ac:dyDescent="0.25">
      <c r="A88" s="34"/>
      <c r="B88" s="4"/>
      <c r="C88" s="35">
        <f t="shared" si="33"/>
        <v>84</v>
      </c>
      <c r="D88" s="36">
        <f t="shared" si="29"/>
        <v>7.1555555555555559</v>
      </c>
      <c r="E88" s="35">
        <f t="shared" si="30"/>
        <v>710.63611111111072</v>
      </c>
      <c r="F88" s="36">
        <f t="shared" si="31"/>
        <v>0</v>
      </c>
      <c r="G88" s="35">
        <f t="shared" si="25"/>
        <v>0</v>
      </c>
      <c r="H88" s="36">
        <v>16</v>
      </c>
      <c r="I88" s="35">
        <f t="shared" si="9"/>
        <v>25.76</v>
      </c>
      <c r="J88" s="36">
        <f t="shared" si="10"/>
        <v>7.1555555555555559</v>
      </c>
      <c r="K88" s="35">
        <v>4</v>
      </c>
      <c r="L88" s="36">
        <f t="shared" si="32"/>
        <v>1</v>
      </c>
      <c r="M88" s="35">
        <f t="shared" si="26"/>
        <v>449.75962293469661</v>
      </c>
      <c r="N88" s="36">
        <f t="shared" si="22"/>
        <v>256.63</v>
      </c>
      <c r="O88" s="35">
        <f t="shared" si="27"/>
        <v>83.367178051063831</v>
      </c>
      <c r="P88" s="37">
        <f t="shared" si="23"/>
        <v>789.75680098576049</v>
      </c>
      <c r="Q88" s="35">
        <f t="shared" si="24"/>
        <v>5651.1486648314421</v>
      </c>
      <c r="R88" s="35">
        <f t="shared" si="28"/>
        <v>5.6511486648314424</v>
      </c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</row>
    <row r="89" spans="1:180" x14ac:dyDescent="0.25">
      <c r="A89" s="34"/>
      <c r="B89" s="4"/>
      <c r="C89" s="35">
        <f t="shared" si="33"/>
        <v>85</v>
      </c>
      <c r="D89" s="36">
        <f t="shared" si="29"/>
        <v>7.1555555555555559</v>
      </c>
      <c r="E89" s="35">
        <f t="shared" si="30"/>
        <v>717.79166666666629</v>
      </c>
      <c r="F89" s="36">
        <f t="shared" si="31"/>
        <v>0</v>
      </c>
      <c r="G89" s="35">
        <f t="shared" si="25"/>
        <v>0</v>
      </c>
      <c r="H89" s="36">
        <v>16</v>
      </c>
      <c r="I89" s="35">
        <f t="shared" si="9"/>
        <v>25.76</v>
      </c>
      <c r="J89" s="36">
        <f t="shared" si="10"/>
        <v>7.1555555555555559</v>
      </c>
      <c r="K89" s="35">
        <v>5</v>
      </c>
      <c r="L89" s="36">
        <f t="shared" si="32"/>
        <v>1</v>
      </c>
      <c r="M89" s="35">
        <f t="shared" si="26"/>
        <v>449.75962293469661</v>
      </c>
      <c r="N89" s="36">
        <f t="shared" si="22"/>
        <v>256.63</v>
      </c>
      <c r="O89" s="35">
        <f t="shared" si="27"/>
        <v>83.367178051063831</v>
      </c>
      <c r="P89" s="37">
        <f t="shared" si="23"/>
        <v>789.75680098576049</v>
      </c>
      <c r="Q89" s="35">
        <f t="shared" si="24"/>
        <v>5651.1486648314421</v>
      </c>
      <c r="R89" s="35">
        <f t="shared" si="28"/>
        <v>5.6511486648314424</v>
      </c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</row>
    <row r="90" spans="1:180" x14ac:dyDescent="0.25">
      <c r="A90" s="34"/>
      <c r="B90" s="4"/>
      <c r="C90" s="35">
        <f t="shared" si="33"/>
        <v>86</v>
      </c>
      <c r="D90" s="36">
        <f t="shared" si="29"/>
        <v>7.1555555555555559</v>
      </c>
      <c r="E90" s="35">
        <f t="shared" si="30"/>
        <v>724.94722222222185</v>
      </c>
      <c r="F90" s="36">
        <f t="shared" si="31"/>
        <v>0</v>
      </c>
      <c r="G90" s="35">
        <f t="shared" si="25"/>
        <v>0</v>
      </c>
      <c r="H90" s="36">
        <v>16</v>
      </c>
      <c r="I90" s="35">
        <f t="shared" si="9"/>
        <v>25.76</v>
      </c>
      <c r="J90" s="36">
        <f t="shared" si="10"/>
        <v>7.1555555555555559</v>
      </c>
      <c r="K90" s="35">
        <v>6</v>
      </c>
      <c r="L90" s="36">
        <f t="shared" si="32"/>
        <v>1</v>
      </c>
      <c r="M90" s="35">
        <f t="shared" si="26"/>
        <v>449.75962293469661</v>
      </c>
      <c r="N90" s="36">
        <f t="shared" si="22"/>
        <v>256.63</v>
      </c>
      <c r="O90" s="35">
        <f t="shared" si="27"/>
        <v>83.367178051063831</v>
      </c>
      <c r="P90" s="37">
        <f t="shared" si="23"/>
        <v>789.75680098576049</v>
      </c>
      <c r="Q90" s="35">
        <f t="shared" si="24"/>
        <v>5651.1486648314421</v>
      </c>
      <c r="R90" s="35">
        <f t="shared" si="28"/>
        <v>5.6511486648314424</v>
      </c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</row>
    <row r="91" spans="1:180" x14ac:dyDescent="0.25">
      <c r="A91" s="34"/>
      <c r="B91" s="4"/>
      <c r="C91" s="35">
        <f t="shared" si="33"/>
        <v>87</v>
      </c>
      <c r="D91" s="36">
        <f t="shared" si="29"/>
        <v>7.1555555555555559</v>
      </c>
      <c r="E91" s="35">
        <f t="shared" si="30"/>
        <v>732.10277777777742</v>
      </c>
      <c r="F91" s="36">
        <f t="shared" si="31"/>
        <v>0</v>
      </c>
      <c r="G91" s="35">
        <f t="shared" si="25"/>
        <v>0</v>
      </c>
      <c r="H91" s="36">
        <v>16</v>
      </c>
      <c r="I91" s="35">
        <f t="shared" si="9"/>
        <v>25.76</v>
      </c>
      <c r="J91" s="36">
        <f t="shared" si="10"/>
        <v>7.1555555555555559</v>
      </c>
      <c r="K91" s="35">
        <v>7</v>
      </c>
      <c r="L91" s="36">
        <f t="shared" si="32"/>
        <v>1</v>
      </c>
      <c r="M91" s="35">
        <f t="shared" si="26"/>
        <v>449.75962293469661</v>
      </c>
      <c r="N91" s="36">
        <f t="shared" si="22"/>
        <v>256.63</v>
      </c>
      <c r="O91" s="35">
        <f t="shared" si="27"/>
        <v>83.367178051063831</v>
      </c>
      <c r="P91" s="37">
        <f t="shared" si="23"/>
        <v>789.75680098576049</v>
      </c>
      <c r="Q91" s="35">
        <f t="shared" si="24"/>
        <v>5651.1486648314421</v>
      </c>
      <c r="R91" s="35">
        <f t="shared" si="28"/>
        <v>5.6511486648314424</v>
      </c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</row>
    <row r="92" spans="1:180" x14ac:dyDescent="0.25">
      <c r="A92" s="34"/>
      <c r="B92" s="4"/>
      <c r="C92" s="35">
        <f t="shared" si="33"/>
        <v>88</v>
      </c>
      <c r="D92" s="36">
        <f t="shared" si="29"/>
        <v>7.1555555555555559</v>
      </c>
      <c r="E92" s="35">
        <f t="shared" si="30"/>
        <v>739.25833333333298</v>
      </c>
      <c r="F92" s="36">
        <f t="shared" si="31"/>
        <v>0</v>
      </c>
      <c r="G92" s="35">
        <f t="shared" si="25"/>
        <v>0</v>
      </c>
      <c r="H92" s="36">
        <v>16</v>
      </c>
      <c r="I92" s="35">
        <f t="shared" si="9"/>
        <v>25.76</v>
      </c>
      <c r="J92" s="36">
        <f t="shared" si="10"/>
        <v>7.1555555555555559</v>
      </c>
      <c r="K92" s="35">
        <v>8</v>
      </c>
      <c r="L92" s="36">
        <f t="shared" si="32"/>
        <v>1</v>
      </c>
      <c r="M92" s="35">
        <f t="shared" si="26"/>
        <v>449.75962293469661</v>
      </c>
      <c r="N92" s="36">
        <f t="shared" si="22"/>
        <v>256.63</v>
      </c>
      <c r="O92" s="35">
        <f t="shared" si="27"/>
        <v>83.367178051063831</v>
      </c>
      <c r="P92" s="37">
        <f t="shared" si="23"/>
        <v>789.75680098576049</v>
      </c>
      <c r="Q92" s="35">
        <f t="shared" si="24"/>
        <v>5651.1486648314421</v>
      </c>
      <c r="R92" s="35">
        <f t="shared" si="28"/>
        <v>5.6511486648314424</v>
      </c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</row>
    <row r="93" spans="1:180" x14ac:dyDescent="0.25">
      <c r="A93" s="34"/>
      <c r="B93" s="4"/>
      <c r="C93" s="35">
        <f t="shared" si="33"/>
        <v>89</v>
      </c>
      <c r="D93" s="36">
        <f t="shared" si="29"/>
        <v>6.7083333333333339</v>
      </c>
      <c r="E93" s="35">
        <f t="shared" si="30"/>
        <v>745.96666666666636</v>
      </c>
      <c r="F93" s="36">
        <f t="shared" si="31"/>
        <v>-0.44722222222222197</v>
      </c>
      <c r="G93" s="35">
        <f t="shared" si="25"/>
        <v>-146.24166666666659</v>
      </c>
      <c r="H93" s="36">
        <v>15</v>
      </c>
      <c r="I93" s="35">
        <f t="shared" si="9"/>
        <v>24.150000000000002</v>
      </c>
      <c r="J93" s="36">
        <f t="shared" si="10"/>
        <v>6.7083333333333339</v>
      </c>
      <c r="K93" s="35">
        <v>9</v>
      </c>
      <c r="L93" s="36">
        <f t="shared" si="32"/>
        <v>1</v>
      </c>
      <c r="M93" s="35">
        <f t="shared" si="26"/>
        <v>479.95661932969995</v>
      </c>
      <c r="N93" s="36">
        <f t="shared" si="22"/>
        <v>256.63</v>
      </c>
      <c r="O93" s="35">
        <f t="shared" si="27"/>
        <v>73.271933833942825</v>
      </c>
      <c r="P93" s="37">
        <f t="shared" si="23"/>
        <v>663.61688649697624</v>
      </c>
      <c r="Q93" s="35">
        <f t="shared" si="24"/>
        <v>4451.7632802505495</v>
      </c>
      <c r="R93" s="35">
        <f t="shared" si="28"/>
        <v>4.4517632802505496</v>
      </c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</row>
    <row r="94" spans="1:180" x14ac:dyDescent="0.25">
      <c r="A94" s="39"/>
      <c r="B94" s="48"/>
      <c r="C94" s="41">
        <f t="shared" si="33"/>
        <v>90</v>
      </c>
      <c r="D94" s="43">
        <f t="shared" si="29"/>
        <v>6.261111111111112</v>
      </c>
      <c r="E94" s="41">
        <f t="shared" si="30"/>
        <v>752.22777777777742</v>
      </c>
      <c r="F94" s="36">
        <f t="shared" si="31"/>
        <v>-0.44722222222222197</v>
      </c>
      <c r="G94" s="41">
        <f t="shared" si="25"/>
        <v>-146.24166666666659</v>
      </c>
      <c r="H94" s="43">
        <v>14</v>
      </c>
      <c r="I94" s="41">
        <f t="shared" si="9"/>
        <v>22.540000000000003</v>
      </c>
      <c r="J94" s="43">
        <f t="shared" si="10"/>
        <v>6.261111111111112</v>
      </c>
      <c r="K94" s="41">
        <v>10</v>
      </c>
      <c r="L94" s="42">
        <f t="shared" si="32"/>
        <v>1</v>
      </c>
      <c r="M94" s="41">
        <f t="shared" si="26"/>
        <v>514.51781825645787</v>
      </c>
      <c r="N94" s="43">
        <f t="shared" si="22"/>
        <v>256.63</v>
      </c>
      <c r="O94" s="41">
        <f t="shared" si="27"/>
        <v>63.827995695345756</v>
      </c>
      <c r="P94" s="44">
        <f t="shared" si="23"/>
        <v>688.73414728513706</v>
      </c>
      <c r="Q94" s="41">
        <f t="shared" si="24"/>
        <v>4312.2410221686087</v>
      </c>
      <c r="R94" s="41">
        <f t="shared" si="28"/>
        <v>4.3122410221686085</v>
      </c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</row>
    <row r="95" spans="1:180" x14ac:dyDescent="0.25">
      <c r="A95" s="34"/>
      <c r="B95" s="4"/>
      <c r="C95" s="35">
        <f t="shared" si="33"/>
        <v>91</v>
      </c>
      <c r="D95" s="36">
        <f t="shared" si="29"/>
        <v>6.261111111111112</v>
      </c>
      <c r="E95" s="35">
        <f t="shared" si="30"/>
        <v>758.48888888888848</v>
      </c>
      <c r="F95" s="46">
        <f t="shared" si="31"/>
        <v>0</v>
      </c>
      <c r="G95" s="35">
        <f t="shared" si="25"/>
        <v>0</v>
      </c>
      <c r="H95" s="36">
        <v>14</v>
      </c>
      <c r="I95" s="35">
        <f t="shared" si="9"/>
        <v>22.540000000000003</v>
      </c>
      <c r="J95" s="36">
        <f t="shared" si="10"/>
        <v>6.261111111111112</v>
      </c>
      <c r="K95" s="35">
        <v>10</v>
      </c>
      <c r="L95" s="36">
        <f t="shared" si="32"/>
        <v>0</v>
      </c>
      <c r="M95" s="35">
        <f t="shared" si="26"/>
        <v>0</v>
      </c>
      <c r="N95" s="24">
        <f>U18*U10*Y13</f>
        <v>48.118050000000004</v>
      </c>
      <c r="O95" s="35">
        <f t="shared" si="27"/>
        <v>63.827995695345756</v>
      </c>
      <c r="P95" s="37">
        <f t="shared" si="23"/>
        <v>111.94604569534576</v>
      </c>
      <c r="Q95" s="35">
        <f t="shared" si="24"/>
        <v>700.90663054808158</v>
      </c>
      <c r="R95" s="35">
        <f t="shared" si="28"/>
        <v>0.70090663054808156</v>
      </c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</row>
    <row r="96" spans="1:180" x14ac:dyDescent="0.25">
      <c r="A96" s="34"/>
      <c r="B96" s="4"/>
      <c r="C96" s="35">
        <f t="shared" si="33"/>
        <v>92</v>
      </c>
      <c r="D96" s="36">
        <f t="shared" si="29"/>
        <v>6.261111111111112</v>
      </c>
      <c r="E96" s="35">
        <f t="shared" si="30"/>
        <v>764.74999999999955</v>
      </c>
      <c r="F96" s="36">
        <f t="shared" si="31"/>
        <v>0</v>
      </c>
      <c r="G96" s="35">
        <f t="shared" si="25"/>
        <v>0</v>
      </c>
      <c r="H96" s="36">
        <v>14</v>
      </c>
      <c r="I96" s="35">
        <f t="shared" si="9"/>
        <v>22.540000000000003</v>
      </c>
      <c r="J96" s="36">
        <f t="shared" si="10"/>
        <v>6.261111111111112</v>
      </c>
      <c r="K96" s="35">
        <v>10</v>
      </c>
      <c r="L96" s="36">
        <f t="shared" si="32"/>
        <v>0</v>
      </c>
      <c r="M96" s="35">
        <f t="shared" si="26"/>
        <v>0</v>
      </c>
      <c r="N96" s="36">
        <f>N95</f>
        <v>48.118050000000004</v>
      </c>
      <c r="O96" s="35">
        <f t="shared" si="27"/>
        <v>63.827995695345756</v>
      </c>
      <c r="P96" s="37">
        <f t="shared" si="23"/>
        <v>111.94604569534576</v>
      </c>
      <c r="Q96" s="35">
        <f t="shared" si="24"/>
        <v>700.90663054808158</v>
      </c>
      <c r="R96" s="35">
        <f t="shared" si="28"/>
        <v>0.70090663054808156</v>
      </c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</row>
    <row r="97" spans="1:180" x14ac:dyDescent="0.25">
      <c r="A97" s="34"/>
      <c r="B97" s="4"/>
      <c r="C97" s="35">
        <f t="shared" si="33"/>
        <v>93</v>
      </c>
      <c r="D97" s="36">
        <f t="shared" si="29"/>
        <v>6.261111111111112</v>
      </c>
      <c r="E97" s="35">
        <f t="shared" si="30"/>
        <v>771.01111111111061</v>
      </c>
      <c r="F97" s="36">
        <f t="shared" si="31"/>
        <v>0</v>
      </c>
      <c r="G97" s="35">
        <f t="shared" si="25"/>
        <v>0</v>
      </c>
      <c r="H97" s="36">
        <v>14</v>
      </c>
      <c r="I97" s="35">
        <f t="shared" si="9"/>
        <v>22.540000000000003</v>
      </c>
      <c r="J97" s="36">
        <f t="shared" si="10"/>
        <v>6.261111111111112</v>
      </c>
      <c r="K97" s="35">
        <v>11</v>
      </c>
      <c r="L97" s="36">
        <f t="shared" si="32"/>
        <v>1</v>
      </c>
      <c r="M97" s="35">
        <f t="shared" si="26"/>
        <v>514.51781825645787</v>
      </c>
      <c r="N97" s="36">
        <f t="shared" ref="N97:N124" si="34">N96</f>
        <v>48.118050000000004</v>
      </c>
      <c r="O97" s="35">
        <f t="shared" si="27"/>
        <v>63.827995695345756</v>
      </c>
      <c r="P97" s="37">
        <f t="shared" si="23"/>
        <v>626.46386395180366</v>
      </c>
      <c r="Q97" s="35">
        <f t="shared" si="24"/>
        <v>3922.359859298238</v>
      </c>
      <c r="R97" s="35">
        <f t="shared" si="28"/>
        <v>3.922359859298238</v>
      </c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</row>
    <row r="98" spans="1:180" x14ac:dyDescent="0.25">
      <c r="A98" s="34"/>
      <c r="B98" s="4"/>
      <c r="C98" s="35">
        <f t="shared" si="33"/>
        <v>94</v>
      </c>
      <c r="D98" s="36">
        <f t="shared" si="29"/>
        <v>6.261111111111112</v>
      </c>
      <c r="E98" s="35">
        <f t="shared" si="30"/>
        <v>777.27222222222167</v>
      </c>
      <c r="F98" s="36">
        <f t="shared" si="31"/>
        <v>0</v>
      </c>
      <c r="G98" s="35">
        <f t="shared" si="25"/>
        <v>0</v>
      </c>
      <c r="H98" s="36">
        <v>14</v>
      </c>
      <c r="I98" s="35">
        <f t="shared" si="9"/>
        <v>22.540000000000003</v>
      </c>
      <c r="J98" s="36">
        <f t="shared" si="10"/>
        <v>6.261111111111112</v>
      </c>
      <c r="K98" s="35">
        <v>12</v>
      </c>
      <c r="L98" s="36">
        <f t="shared" si="32"/>
        <v>1</v>
      </c>
      <c r="M98" s="35">
        <f t="shared" si="26"/>
        <v>514.51781825645787</v>
      </c>
      <c r="N98" s="36">
        <f t="shared" si="34"/>
        <v>48.118050000000004</v>
      </c>
      <c r="O98" s="35">
        <f t="shared" si="27"/>
        <v>63.827995695345756</v>
      </c>
      <c r="P98" s="37">
        <f t="shared" si="23"/>
        <v>626.46386395180366</v>
      </c>
      <c r="Q98" s="35">
        <f t="shared" si="24"/>
        <v>3922.359859298238</v>
      </c>
      <c r="R98" s="35">
        <f t="shared" si="28"/>
        <v>3.922359859298238</v>
      </c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</row>
    <row r="99" spans="1:180" x14ac:dyDescent="0.25">
      <c r="A99" s="34"/>
      <c r="B99" s="4"/>
      <c r="C99" s="35">
        <f t="shared" si="33"/>
        <v>95</v>
      </c>
      <c r="D99" s="36">
        <f t="shared" si="29"/>
        <v>6.261111111111112</v>
      </c>
      <c r="E99" s="35">
        <f t="shared" si="30"/>
        <v>783.53333333333273</v>
      </c>
      <c r="F99" s="36">
        <f t="shared" si="31"/>
        <v>0</v>
      </c>
      <c r="G99" s="35">
        <f t="shared" si="25"/>
        <v>0</v>
      </c>
      <c r="H99" s="36">
        <v>14</v>
      </c>
      <c r="I99" s="35">
        <f t="shared" si="9"/>
        <v>22.540000000000003</v>
      </c>
      <c r="J99" s="36">
        <f t="shared" si="10"/>
        <v>6.261111111111112</v>
      </c>
      <c r="K99" s="35">
        <v>13</v>
      </c>
      <c r="L99" s="36">
        <f t="shared" si="32"/>
        <v>1</v>
      </c>
      <c r="M99" s="35">
        <f t="shared" si="26"/>
        <v>514.51781825645787</v>
      </c>
      <c r="N99" s="36">
        <f t="shared" si="34"/>
        <v>48.118050000000004</v>
      </c>
      <c r="O99" s="35">
        <f t="shared" si="27"/>
        <v>63.827995695345756</v>
      </c>
      <c r="P99" s="37">
        <f t="shared" si="23"/>
        <v>626.46386395180366</v>
      </c>
      <c r="Q99" s="35">
        <f t="shared" si="24"/>
        <v>3922.359859298238</v>
      </c>
      <c r="R99" s="35">
        <f t="shared" si="28"/>
        <v>3.922359859298238</v>
      </c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</row>
    <row r="100" spans="1:180" x14ac:dyDescent="0.25">
      <c r="A100" s="34"/>
      <c r="B100" s="4"/>
      <c r="C100" s="35">
        <f t="shared" si="33"/>
        <v>96</v>
      </c>
      <c r="D100" s="36">
        <f t="shared" si="29"/>
        <v>6.7083333333333339</v>
      </c>
      <c r="E100" s="35">
        <f t="shared" si="30"/>
        <v>790.24166666666611</v>
      </c>
      <c r="F100" s="36">
        <f t="shared" si="31"/>
        <v>0.44722222222222197</v>
      </c>
      <c r="G100" s="35">
        <f t="shared" si="25"/>
        <v>146.24166666666659</v>
      </c>
      <c r="H100" s="36">
        <v>15</v>
      </c>
      <c r="I100" s="35">
        <f t="shared" si="9"/>
        <v>24.150000000000002</v>
      </c>
      <c r="J100" s="36">
        <f t="shared" si="10"/>
        <v>6.7083333333333339</v>
      </c>
      <c r="K100" s="35">
        <v>14</v>
      </c>
      <c r="L100" s="36">
        <f t="shared" si="32"/>
        <v>1</v>
      </c>
      <c r="M100" s="35">
        <f t="shared" si="26"/>
        <v>479.95661932969995</v>
      </c>
      <c r="N100" s="36">
        <f t="shared" si="34"/>
        <v>48.118050000000004</v>
      </c>
      <c r="O100" s="35">
        <f t="shared" si="27"/>
        <v>73.271933833942825</v>
      </c>
      <c r="P100" s="37">
        <f t="shared" ref="P100:P124" si="35">G100+M100+N100+O100</f>
        <v>747.5882698303094</v>
      </c>
      <c r="Q100" s="35">
        <f t="shared" ref="Q100:Q124" si="36">P100*J100</f>
        <v>5015.0713101116589</v>
      </c>
      <c r="R100" s="35">
        <f t="shared" si="28"/>
        <v>5.0150713101116589</v>
      </c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</row>
    <row r="101" spans="1:180" x14ac:dyDescent="0.25">
      <c r="A101" s="34"/>
      <c r="B101" s="4"/>
      <c r="C101" s="35">
        <f t="shared" si="33"/>
        <v>97</v>
      </c>
      <c r="D101" s="36">
        <f t="shared" si="29"/>
        <v>7.6027777777777779</v>
      </c>
      <c r="E101" s="35">
        <f t="shared" si="30"/>
        <v>797.84444444444387</v>
      </c>
      <c r="F101" s="36">
        <f t="shared" si="31"/>
        <v>0.89444444444444393</v>
      </c>
      <c r="G101" s="35">
        <f t="shared" ref="G101:G132" si="37">($U$11*F101)</f>
        <v>292.48333333333318</v>
      </c>
      <c r="H101" s="36">
        <v>17</v>
      </c>
      <c r="I101" s="35">
        <f t="shared" si="9"/>
        <v>27.37</v>
      </c>
      <c r="J101" s="36">
        <f t="shared" si="10"/>
        <v>7.6027777777777779</v>
      </c>
      <c r="K101" s="35">
        <v>14</v>
      </c>
      <c r="L101" s="36">
        <f t="shared" si="32"/>
        <v>0</v>
      </c>
      <c r="M101" s="35">
        <f t="shared" ref="M101:M132" si="38">($U$11*$U$10)*SIN((TAN(L101/D101)))</f>
        <v>0</v>
      </c>
      <c r="N101" s="36">
        <f t="shared" si="34"/>
        <v>48.118050000000004</v>
      </c>
      <c r="O101" s="35">
        <f t="shared" ref="O101:O124" si="39">0.5*$U$25*$U$19*$U$12*((J101)^2)</f>
        <v>94.113728346708783</v>
      </c>
      <c r="P101" s="37">
        <f t="shared" si="35"/>
        <v>434.71511168004196</v>
      </c>
      <c r="Q101" s="35">
        <f t="shared" si="36"/>
        <v>3305.0423907452077</v>
      </c>
      <c r="R101" s="35">
        <f t="shared" si="28"/>
        <v>3.305042390745208</v>
      </c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</row>
    <row r="102" spans="1:180" x14ac:dyDescent="0.25">
      <c r="A102" s="34"/>
      <c r="B102" s="4"/>
      <c r="C102" s="35">
        <f t="shared" si="33"/>
        <v>98</v>
      </c>
      <c r="D102" s="36">
        <f t="shared" si="29"/>
        <v>8.4972222222222236</v>
      </c>
      <c r="E102" s="35">
        <f t="shared" si="30"/>
        <v>806.34166666666613</v>
      </c>
      <c r="F102" s="36">
        <f t="shared" si="31"/>
        <v>0.89444444444444571</v>
      </c>
      <c r="G102" s="35">
        <f t="shared" si="37"/>
        <v>292.48333333333375</v>
      </c>
      <c r="H102" s="36">
        <v>19</v>
      </c>
      <c r="I102" s="35">
        <f t="shared" si="9"/>
        <v>30.590000000000003</v>
      </c>
      <c r="J102" s="36">
        <f t="shared" si="10"/>
        <v>8.4972222222222236</v>
      </c>
      <c r="K102" s="35">
        <v>14</v>
      </c>
      <c r="L102" s="36">
        <f t="shared" si="32"/>
        <v>0</v>
      </c>
      <c r="M102" s="35">
        <f t="shared" si="38"/>
        <v>0</v>
      </c>
      <c r="N102" s="36">
        <f t="shared" si="34"/>
        <v>48.118050000000004</v>
      </c>
      <c r="O102" s="35">
        <f t="shared" si="39"/>
        <v>117.5607471735705</v>
      </c>
      <c r="P102" s="37">
        <f t="shared" si="35"/>
        <v>458.16213050690425</v>
      </c>
      <c r="Q102" s="35">
        <f t="shared" si="36"/>
        <v>3893.1054367239453</v>
      </c>
      <c r="R102" s="35">
        <f t="shared" si="28"/>
        <v>3.8931054367239453</v>
      </c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</row>
    <row r="103" spans="1:180" x14ac:dyDescent="0.25">
      <c r="A103" s="34"/>
      <c r="B103" s="4"/>
      <c r="C103" s="35">
        <f t="shared" ref="C103:C124" si="40">C102+1</f>
        <v>99</v>
      </c>
      <c r="D103" s="36">
        <f t="shared" si="29"/>
        <v>8.9444444444444446</v>
      </c>
      <c r="E103" s="35">
        <f t="shared" si="30"/>
        <v>815.28611111111059</v>
      </c>
      <c r="F103" s="36">
        <f t="shared" si="31"/>
        <v>0.44722222222222108</v>
      </c>
      <c r="G103" s="35">
        <f t="shared" si="37"/>
        <v>146.2416666666663</v>
      </c>
      <c r="H103" s="36">
        <v>20</v>
      </c>
      <c r="I103" s="35">
        <f t="shared" si="9"/>
        <v>32.200000000000003</v>
      </c>
      <c r="J103" s="36">
        <f t="shared" si="10"/>
        <v>8.9444444444444446</v>
      </c>
      <c r="K103" s="35">
        <v>13</v>
      </c>
      <c r="L103" s="36">
        <f t="shared" si="32"/>
        <v>-1</v>
      </c>
      <c r="M103" s="35">
        <f t="shared" si="38"/>
        <v>-359.38955737067414</v>
      </c>
      <c r="N103" s="36">
        <f t="shared" si="34"/>
        <v>48.118050000000004</v>
      </c>
      <c r="O103" s="35">
        <f t="shared" si="39"/>
        <v>130.26121570478722</v>
      </c>
      <c r="P103" s="37">
        <f t="shared" si="35"/>
        <v>-34.768624999220606</v>
      </c>
      <c r="Q103" s="35">
        <f t="shared" si="36"/>
        <v>-310.98603471525098</v>
      </c>
      <c r="R103" s="35">
        <f t="shared" si="28"/>
        <v>-0.31098603471525099</v>
      </c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</row>
    <row r="104" spans="1:180" x14ac:dyDescent="0.25">
      <c r="A104" s="34"/>
      <c r="B104" s="4"/>
      <c r="C104" s="35">
        <f t="shared" si="40"/>
        <v>100</v>
      </c>
      <c r="D104" s="36">
        <f t="shared" si="29"/>
        <v>10.733333333333333</v>
      </c>
      <c r="E104" s="35">
        <f t="shared" si="30"/>
        <v>826.01944444444393</v>
      </c>
      <c r="F104" s="36">
        <f t="shared" si="31"/>
        <v>1.7888888888888879</v>
      </c>
      <c r="G104" s="35">
        <f t="shared" si="37"/>
        <v>584.96666666666636</v>
      </c>
      <c r="H104" s="36">
        <v>24</v>
      </c>
      <c r="I104" s="35">
        <f t="shared" si="9"/>
        <v>38.64</v>
      </c>
      <c r="J104" s="36">
        <f t="shared" si="10"/>
        <v>10.733333333333333</v>
      </c>
      <c r="K104" s="35">
        <v>12</v>
      </c>
      <c r="L104" s="36">
        <f t="shared" si="32"/>
        <v>-1</v>
      </c>
      <c r="M104" s="35">
        <f t="shared" si="38"/>
        <v>-299.30167815139799</v>
      </c>
      <c r="N104" s="36">
        <f t="shared" si="34"/>
        <v>48.118050000000004</v>
      </c>
      <c r="O104" s="35">
        <f t="shared" si="39"/>
        <v>187.57615061489358</v>
      </c>
      <c r="P104" s="37">
        <f t="shared" si="35"/>
        <v>521.35918913016189</v>
      </c>
      <c r="Q104" s="35">
        <f t="shared" si="36"/>
        <v>5595.9219633304037</v>
      </c>
      <c r="R104" s="35">
        <f t="shared" si="28"/>
        <v>5.5959219633304036</v>
      </c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</row>
    <row r="105" spans="1:180" x14ac:dyDescent="0.25">
      <c r="A105" s="34"/>
      <c r="B105" s="4"/>
      <c r="C105" s="35">
        <f t="shared" si="40"/>
        <v>101</v>
      </c>
      <c r="D105" s="36">
        <f t="shared" si="29"/>
        <v>12.075000000000003</v>
      </c>
      <c r="E105" s="35">
        <f t="shared" si="30"/>
        <v>838.09444444444398</v>
      </c>
      <c r="F105" s="36">
        <f t="shared" si="31"/>
        <v>1.3416666666666703</v>
      </c>
      <c r="G105" s="35">
        <f t="shared" si="37"/>
        <v>438.72500000000122</v>
      </c>
      <c r="H105" s="36">
        <v>27</v>
      </c>
      <c r="I105" s="35">
        <f t="shared" si="9"/>
        <v>43.470000000000006</v>
      </c>
      <c r="J105" s="36">
        <f t="shared" si="10"/>
        <v>12.075000000000003</v>
      </c>
      <c r="K105" s="35">
        <v>11</v>
      </c>
      <c r="L105" s="36">
        <f t="shared" si="32"/>
        <v>-1</v>
      </c>
      <c r="M105" s="35">
        <f t="shared" si="38"/>
        <v>-265.96546623287594</v>
      </c>
      <c r="N105" s="36">
        <f t="shared" si="34"/>
        <v>48.118050000000004</v>
      </c>
      <c r="O105" s="35">
        <f t="shared" si="39"/>
        <v>237.40106562197485</v>
      </c>
      <c r="P105" s="37">
        <f t="shared" si="35"/>
        <v>458.27864938910011</v>
      </c>
      <c r="Q105" s="35">
        <f t="shared" si="36"/>
        <v>5533.714691373385</v>
      </c>
      <c r="R105" s="35">
        <f t="shared" si="28"/>
        <v>5.533714691373385</v>
      </c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</row>
    <row r="106" spans="1:180" x14ac:dyDescent="0.25">
      <c r="A106" s="34"/>
      <c r="B106" s="4"/>
      <c r="C106" s="35">
        <f t="shared" si="40"/>
        <v>102</v>
      </c>
      <c r="D106" s="36">
        <f t="shared" si="29"/>
        <v>12.969444444444447</v>
      </c>
      <c r="E106" s="35">
        <f t="shared" si="30"/>
        <v>851.06388888888841</v>
      </c>
      <c r="F106" s="36">
        <f t="shared" si="31"/>
        <v>0.89444444444444393</v>
      </c>
      <c r="G106" s="35">
        <f t="shared" si="37"/>
        <v>292.48333333333318</v>
      </c>
      <c r="H106" s="36">
        <v>29</v>
      </c>
      <c r="I106" s="35">
        <f t="shared" si="9"/>
        <v>46.690000000000005</v>
      </c>
      <c r="J106" s="36">
        <f t="shared" si="10"/>
        <v>12.969444444444447</v>
      </c>
      <c r="K106" s="35">
        <v>10</v>
      </c>
      <c r="L106" s="36">
        <f t="shared" si="32"/>
        <v>-1</v>
      </c>
      <c r="M106" s="35">
        <f t="shared" si="38"/>
        <v>-247.58544179370759</v>
      </c>
      <c r="N106" s="36">
        <f t="shared" si="34"/>
        <v>48.118050000000004</v>
      </c>
      <c r="O106" s="35">
        <f t="shared" si="39"/>
        <v>273.87420601931524</v>
      </c>
      <c r="P106" s="37">
        <f t="shared" si="35"/>
        <v>366.89014755894084</v>
      </c>
      <c r="Q106" s="35">
        <f t="shared" si="36"/>
        <v>4758.3613859797088</v>
      </c>
      <c r="R106" s="35">
        <f t="shared" si="28"/>
        <v>4.7583613859797085</v>
      </c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</row>
    <row r="107" spans="1:180" x14ac:dyDescent="0.25">
      <c r="A107" s="34"/>
      <c r="B107" s="4"/>
      <c r="C107" s="35">
        <f t="shared" si="40"/>
        <v>103</v>
      </c>
      <c r="D107" s="36">
        <f t="shared" si="29"/>
        <v>12.969444444444447</v>
      </c>
      <c r="E107" s="35">
        <f t="shared" si="30"/>
        <v>864.03333333333285</v>
      </c>
      <c r="F107" s="36">
        <f t="shared" si="31"/>
        <v>0</v>
      </c>
      <c r="G107" s="35">
        <f t="shared" si="37"/>
        <v>0</v>
      </c>
      <c r="H107" s="36">
        <v>29</v>
      </c>
      <c r="I107" s="35">
        <f t="shared" si="9"/>
        <v>46.690000000000005</v>
      </c>
      <c r="J107" s="36">
        <f t="shared" si="10"/>
        <v>12.969444444444447</v>
      </c>
      <c r="K107" s="35">
        <v>9</v>
      </c>
      <c r="L107" s="36">
        <f t="shared" si="32"/>
        <v>-1</v>
      </c>
      <c r="M107" s="35">
        <f t="shared" si="38"/>
        <v>-247.58544179370759</v>
      </c>
      <c r="N107" s="36">
        <f t="shared" si="34"/>
        <v>48.118050000000004</v>
      </c>
      <c r="O107" s="35">
        <f t="shared" si="39"/>
        <v>273.87420601931524</v>
      </c>
      <c r="P107" s="37">
        <f t="shared" si="35"/>
        <v>74.406814225607661</v>
      </c>
      <c r="Q107" s="35">
        <f t="shared" si="36"/>
        <v>965.01504338711732</v>
      </c>
      <c r="R107" s="35">
        <f t="shared" si="28"/>
        <v>0.9650150433871173</v>
      </c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</row>
    <row r="108" spans="1:180" x14ac:dyDescent="0.25">
      <c r="A108" s="34"/>
      <c r="B108" s="4"/>
      <c r="C108" s="35">
        <f t="shared" si="40"/>
        <v>104</v>
      </c>
      <c r="D108" s="36">
        <f t="shared" si="29"/>
        <v>12.969444444444447</v>
      </c>
      <c r="E108" s="35">
        <f t="shared" si="30"/>
        <v>877.00277777777728</v>
      </c>
      <c r="F108" s="36">
        <f t="shared" si="31"/>
        <v>0</v>
      </c>
      <c r="G108" s="35">
        <f t="shared" si="37"/>
        <v>0</v>
      </c>
      <c r="H108" s="36">
        <v>29</v>
      </c>
      <c r="I108" s="35">
        <f t="shared" si="9"/>
        <v>46.690000000000005</v>
      </c>
      <c r="J108" s="36">
        <f t="shared" si="10"/>
        <v>12.969444444444447</v>
      </c>
      <c r="K108" s="35">
        <v>8</v>
      </c>
      <c r="L108" s="36">
        <f t="shared" si="32"/>
        <v>-1</v>
      </c>
      <c r="M108" s="35">
        <f t="shared" si="38"/>
        <v>-247.58544179370759</v>
      </c>
      <c r="N108" s="36">
        <f t="shared" si="34"/>
        <v>48.118050000000004</v>
      </c>
      <c r="O108" s="35">
        <f t="shared" si="39"/>
        <v>273.87420601931524</v>
      </c>
      <c r="P108" s="37">
        <f t="shared" si="35"/>
        <v>74.406814225607661</v>
      </c>
      <c r="Q108" s="35">
        <f t="shared" si="36"/>
        <v>965.01504338711732</v>
      </c>
      <c r="R108" s="35">
        <f t="shared" si="28"/>
        <v>0.9650150433871173</v>
      </c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</row>
    <row r="109" spans="1:180" x14ac:dyDescent="0.25">
      <c r="A109" s="34"/>
      <c r="B109" s="4"/>
      <c r="C109" s="35">
        <f t="shared" si="40"/>
        <v>105</v>
      </c>
      <c r="D109" s="36">
        <f t="shared" si="29"/>
        <v>12.969444444444447</v>
      </c>
      <c r="E109" s="35">
        <f t="shared" si="30"/>
        <v>889.97222222222172</v>
      </c>
      <c r="F109" s="36">
        <f t="shared" si="31"/>
        <v>0</v>
      </c>
      <c r="G109" s="35">
        <f t="shared" si="37"/>
        <v>0</v>
      </c>
      <c r="H109" s="36">
        <v>29</v>
      </c>
      <c r="I109" s="35">
        <f t="shared" si="9"/>
        <v>46.690000000000005</v>
      </c>
      <c r="J109" s="36">
        <f t="shared" si="10"/>
        <v>12.969444444444447</v>
      </c>
      <c r="K109" s="35">
        <v>6</v>
      </c>
      <c r="L109" s="36">
        <f t="shared" si="32"/>
        <v>-2</v>
      </c>
      <c r="M109" s="35">
        <f t="shared" si="38"/>
        <v>-496.63442123752577</v>
      </c>
      <c r="N109" s="36">
        <f t="shared" si="34"/>
        <v>48.118050000000004</v>
      </c>
      <c r="O109" s="35">
        <f t="shared" si="39"/>
        <v>273.87420601931524</v>
      </c>
      <c r="P109" s="37">
        <f t="shared" si="35"/>
        <v>-174.64216521821055</v>
      </c>
      <c r="Q109" s="35">
        <f t="shared" si="36"/>
        <v>-2265.01185945507</v>
      </c>
      <c r="R109" s="35">
        <f t="shared" si="28"/>
        <v>-2.2650118594550701</v>
      </c>
      <c r="S109" s="14"/>
      <c r="T109" s="14"/>
      <c r="U109" s="14"/>
      <c r="V109" s="14"/>
      <c r="W109" s="7"/>
      <c r="X109" s="7"/>
      <c r="Y109" s="14"/>
      <c r="Z109" s="54"/>
      <c r="AA109" s="55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</row>
    <row r="110" spans="1:180" x14ac:dyDescent="0.25">
      <c r="A110" s="34"/>
      <c r="B110" s="4"/>
      <c r="C110" s="35">
        <f t="shared" si="40"/>
        <v>106</v>
      </c>
      <c r="D110" s="36">
        <f t="shared" si="29"/>
        <v>12.969444444444447</v>
      </c>
      <c r="E110" s="35">
        <f t="shared" si="30"/>
        <v>902.94166666666615</v>
      </c>
      <c r="F110" s="36">
        <f t="shared" si="31"/>
        <v>0</v>
      </c>
      <c r="G110" s="35">
        <f t="shared" si="37"/>
        <v>0</v>
      </c>
      <c r="H110" s="36">
        <v>29</v>
      </c>
      <c r="I110" s="35">
        <f t="shared" si="9"/>
        <v>46.690000000000005</v>
      </c>
      <c r="J110" s="36">
        <f t="shared" si="10"/>
        <v>12.969444444444447</v>
      </c>
      <c r="K110" s="35">
        <v>4</v>
      </c>
      <c r="L110" s="36">
        <f t="shared" si="32"/>
        <v>-2</v>
      </c>
      <c r="M110" s="35">
        <f t="shared" si="38"/>
        <v>-496.63442123752577</v>
      </c>
      <c r="N110" s="36">
        <f t="shared" si="34"/>
        <v>48.118050000000004</v>
      </c>
      <c r="O110" s="35">
        <f t="shared" si="39"/>
        <v>273.87420601931524</v>
      </c>
      <c r="P110" s="37">
        <f t="shared" si="35"/>
        <v>-174.64216521821055</v>
      </c>
      <c r="Q110" s="35">
        <f t="shared" si="36"/>
        <v>-2265.01185945507</v>
      </c>
      <c r="R110" s="35">
        <f t="shared" si="28"/>
        <v>-2.2650118594550701</v>
      </c>
      <c r="S110" s="14"/>
      <c r="T110" s="14"/>
      <c r="U110" s="14"/>
      <c r="V110" s="14"/>
      <c r="W110" s="56"/>
      <c r="X110" s="9"/>
      <c r="Y110" s="14"/>
      <c r="Z110" s="56"/>
      <c r="AA110" s="9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</row>
    <row r="111" spans="1:180" x14ac:dyDescent="0.25">
      <c r="A111" s="34"/>
      <c r="B111" s="4"/>
      <c r="C111" s="35">
        <f t="shared" si="40"/>
        <v>107</v>
      </c>
      <c r="D111" s="36">
        <f t="shared" si="29"/>
        <v>12.969444444444447</v>
      </c>
      <c r="E111" s="35">
        <f t="shared" si="30"/>
        <v>915.91111111111059</v>
      </c>
      <c r="F111" s="36">
        <f t="shared" si="31"/>
        <v>0</v>
      </c>
      <c r="G111" s="35">
        <f t="shared" si="37"/>
        <v>0</v>
      </c>
      <c r="H111" s="36">
        <v>29</v>
      </c>
      <c r="I111" s="35">
        <f t="shared" si="9"/>
        <v>46.690000000000005</v>
      </c>
      <c r="J111" s="36">
        <f t="shared" si="10"/>
        <v>12.969444444444447</v>
      </c>
      <c r="K111" s="35">
        <v>2</v>
      </c>
      <c r="L111" s="36">
        <f t="shared" si="32"/>
        <v>-2</v>
      </c>
      <c r="M111" s="35">
        <f t="shared" si="38"/>
        <v>-496.63442123752577</v>
      </c>
      <c r="N111" s="36">
        <f t="shared" si="34"/>
        <v>48.118050000000004</v>
      </c>
      <c r="O111" s="35">
        <f t="shared" si="39"/>
        <v>273.87420601931524</v>
      </c>
      <c r="P111" s="37">
        <f t="shared" si="35"/>
        <v>-174.64216521821055</v>
      </c>
      <c r="Q111" s="35">
        <f t="shared" si="36"/>
        <v>-2265.01185945507</v>
      </c>
      <c r="R111" s="35">
        <f t="shared" si="28"/>
        <v>-2.2650118594550701</v>
      </c>
      <c r="S111" s="14"/>
      <c r="T111" s="14"/>
      <c r="U111" s="14"/>
      <c r="V111" s="14"/>
      <c r="W111" s="54"/>
      <c r="X111" s="10"/>
      <c r="Y111" s="14"/>
      <c r="Z111" s="54"/>
      <c r="AA111" s="10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</row>
    <row r="112" spans="1:180" x14ac:dyDescent="0.25">
      <c r="A112" s="34"/>
      <c r="B112" s="4"/>
      <c r="C112" s="35">
        <f t="shared" si="40"/>
        <v>108</v>
      </c>
      <c r="D112" s="36">
        <f t="shared" si="29"/>
        <v>12.969444444444447</v>
      </c>
      <c r="E112" s="35">
        <f t="shared" si="30"/>
        <v>928.88055555555502</v>
      </c>
      <c r="F112" s="36">
        <f t="shared" si="31"/>
        <v>0</v>
      </c>
      <c r="G112" s="35">
        <f t="shared" si="37"/>
        <v>0</v>
      </c>
      <c r="H112" s="36">
        <v>29</v>
      </c>
      <c r="I112" s="35">
        <f t="shared" si="9"/>
        <v>46.690000000000005</v>
      </c>
      <c r="J112" s="36">
        <f t="shared" si="10"/>
        <v>12.969444444444447</v>
      </c>
      <c r="K112" s="35">
        <v>0</v>
      </c>
      <c r="L112" s="36">
        <f t="shared" si="32"/>
        <v>-2</v>
      </c>
      <c r="M112" s="35">
        <f t="shared" si="38"/>
        <v>-496.63442123752577</v>
      </c>
      <c r="N112" s="36">
        <f t="shared" si="34"/>
        <v>48.118050000000004</v>
      </c>
      <c r="O112" s="35">
        <f t="shared" si="39"/>
        <v>273.87420601931524</v>
      </c>
      <c r="P112" s="37">
        <f t="shared" si="35"/>
        <v>-174.64216521821055</v>
      </c>
      <c r="Q112" s="35">
        <f t="shared" si="36"/>
        <v>-2265.01185945507</v>
      </c>
      <c r="R112" s="35">
        <f t="shared" si="28"/>
        <v>-2.2650118594550701</v>
      </c>
      <c r="S112" s="14"/>
      <c r="T112" s="14"/>
      <c r="U112" s="14"/>
      <c r="V112" s="14"/>
      <c r="W112" s="54"/>
      <c r="X112" s="10"/>
      <c r="Y112" s="14"/>
      <c r="Z112" s="54"/>
      <c r="AA112" s="10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</row>
    <row r="113" spans="1:180" x14ac:dyDescent="0.25">
      <c r="A113" s="34"/>
      <c r="B113" s="4"/>
      <c r="C113" s="35">
        <f t="shared" si="40"/>
        <v>109</v>
      </c>
      <c r="D113" s="36">
        <f t="shared" si="29"/>
        <v>12.969444444444447</v>
      </c>
      <c r="E113" s="35">
        <f t="shared" si="30"/>
        <v>941.84999999999945</v>
      </c>
      <c r="F113" s="36">
        <f t="shared" si="31"/>
        <v>0</v>
      </c>
      <c r="G113" s="35">
        <f t="shared" si="37"/>
        <v>0</v>
      </c>
      <c r="H113" s="36">
        <v>29</v>
      </c>
      <c r="I113" s="35">
        <f t="shared" si="9"/>
        <v>46.690000000000005</v>
      </c>
      <c r="J113" s="36">
        <f t="shared" si="10"/>
        <v>12.969444444444447</v>
      </c>
      <c r="K113" s="35">
        <v>0</v>
      </c>
      <c r="L113" s="36">
        <f t="shared" si="32"/>
        <v>0</v>
      </c>
      <c r="M113" s="35">
        <f t="shared" si="38"/>
        <v>0</v>
      </c>
      <c r="N113" s="36">
        <f t="shared" si="34"/>
        <v>48.118050000000004</v>
      </c>
      <c r="O113" s="35">
        <f t="shared" si="39"/>
        <v>273.87420601931524</v>
      </c>
      <c r="P113" s="37">
        <f t="shared" si="35"/>
        <v>321.99225601931522</v>
      </c>
      <c r="Q113" s="35">
        <f t="shared" si="36"/>
        <v>4176.060675983842</v>
      </c>
      <c r="R113" s="35">
        <f t="shared" si="28"/>
        <v>4.1760606759838419</v>
      </c>
      <c r="S113" s="14"/>
      <c r="T113" s="14"/>
      <c r="U113" s="14"/>
      <c r="V113" s="14"/>
      <c r="W113" s="54"/>
      <c r="X113" s="10"/>
      <c r="Y113" s="14"/>
      <c r="Z113" s="54"/>
      <c r="AA113" s="10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</row>
    <row r="114" spans="1:180" x14ac:dyDescent="0.25">
      <c r="A114" s="34"/>
      <c r="B114" s="4"/>
      <c r="C114" s="35">
        <f t="shared" si="40"/>
        <v>110</v>
      </c>
      <c r="D114" s="36">
        <f t="shared" si="29"/>
        <v>12.969444444444447</v>
      </c>
      <c r="E114" s="35">
        <f t="shared" si="30"/>
        <v>954.81944444444389</v>
      </c>
      <c r="F114" s="36">
        <f t="shared" si="31"/>
        <v>0</v>
      </c>
      <c r="G114" s="35">
        <f t="shared" si="37"/>
        <v>0</v>
      </c>
      <c r="H114" s="36">
        <v>29</v>
      </c>
      <c r="I114" s="35">
        <f t="shared" si="9"/>
        <v>46.690000000000005</v>
      </c>
      <c r="J114" s="36">
        <f t="shared" si="10"/>
        <v>12.969444444444447</v>
      </c>
      <c r="K114" s="35">
        <v>0</v>
      </c>
      <c r="L114" s="36">
        <f t="shared" si="32"/>
        <v>0</v>
      </c>
      <c r="M114" s="35">
        <f t="shared" si="38"/>
        <v>0</v>
      </c>
      <c r="N114" s="36">
        <f t="shared" si="34"/>
        <v>48.118050000000004</v>
      </c>
      <c r="O114" s="35">
        <f t="shared" si="39"/>
        <v>273.87420601931524</v>
      </c>
      <c r="P114" s="37">
        <f t="shared" si="35"/>
        <v>321.99225601931522</v>
      </c>
      <c r="Q114" s="35">
        <f t="shared" si="36"/>
        <v>4176.060675983842</v>
      </c>
      <c r="R114" s="35">
        <f t="shared" si="28"/>
        <v>4.1760606759838419</v>
      </c>
      <c r="S114" s="14"/>
      <c r="T114" s="14"/>
      <c r="U114" s="14"/>
      <c r="V114" s="14"/>
      <c r="W114" s="54"/>
      <c r="X114" s="10"/>
      <c r="Y114" s="14"/>
      <c r="Z114" s="54"/>
      <c r="AA114" s="10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</row>
    <row r="115" spans="1:180" x14ac:dyDescent="0.25">
      <c r="A115" s="34"/>
      <c r="B115" s="4"/>
      <c r="C115" s="35">
        <f t="shared" si="40"/>
        <v>111</v>
      </c>
      <c r="D115" s="36">
        <f t="shared" si="29"/>
        <v>12.969444444444447</v>
      </c>
      <c r="E115" s="35">
        <f t="shared" si="30"/>
        <v>967.78888888888832</v>
      </c>
      <c r="F115" s="36">
        <f t="shared" si="31"/>
        <v>0</v>
      </c>
      <c r="G115" s="35">
        <f t="shared" si="37"/>
        <v>0</v>
      </c>
      <c r="H115" s="36">
        <v>29</v>
      </c>
      <c r="I115" s="35">
        <f t="shared" si="9"/>
        <v>46.690000000000005</v>
      </c>
      <c r="J115" s="36">
        <f t="shared" si="10"/>
        <v>12.969444444444447</v>
      </c>
      <c r="K115" s="35">
        <v>0</v>
      </c>
      <c r="L115" s="36">
        <f t="shared" si="32"/>
        <v>0</v>
      </c>
      <c r="M115" s="35">
        <f t="shared" si="38"/>
        <v>0</v>
      </c>
      <c r="N115" s="36">
        <f t="shared" si="34"/>
        <v>48.118050000000004</v>
      </c>
      <c r="O115" s="35">
        <f t="shared" si="39"/>
        <v>273.87420601931524</v>
      </c>
      <c r="P115" s="37">
        <f t="shared" si="35"/>
        <v>321.99225601931522</v>
      </c>
      <c r="Q115" s="35">
        <f t="shared" si="36"/>
        <v>4176.060675983842</v>
      </c>
      <c r="R115" s="35">
        <f t="shared" si="28"/>
        <v>4.1760606759838419</v>
      </c>
      <c r="S115" s="14"/>
      <c r="T115" s="14"/>
      <c r="U115" s="14"/>
      <c r="V115" s="14"/>
      <c r="W115" s="54"/>
      <c r="X115" s="10"/>
      <c r="Y115" s="14"/>
      <c r="Z115" s="54"/>
      <c r="AA115" s="10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</row>
    <row r="116" spans="1:180" x14ac:dyDescent="0.25">
      <c r="A116" s="34"/>
      <c r="B116" s="4"/>
      <c r="C116" s="35">
        <f t="shared" si="40"/>
        <v>112</v>
      </c>
      <c r="D116" s="36">
        <f t="shared" si="29"/>
        <v>12.969444444444447</v>
      </c>
      <c r="E116" s="35">
        <f t="shared" si="30"/>
        <v>980.75833333333276</v>
      </c>
      <c r="F116" s="36">
        <f t="shared" si="31"/>
        <v>0</v>
      </c>
      <c r="G116" s="35">
        <f t="shared" si="37"/>
        <v>0</v>
      </c>
      <c r="H116" s="36">
        <v>29</v>
      </c>
      <c r="I116" s="35">
        <f t="shared" si="9"/>
        <v>46.690000000000005</v>
      </c>
      <c r="J116" s="36">
        <f t="shared" si="10"/>
        <v>12.969444444444447</v>
      </c>
      <c r="K116" s="35">
        <v>0</v>
      </c>
      <c r="L116" s="36">
        <f t="shared" si="32"/>
        <v>0</v>
      </c>
      <c r="M116" s="35">
        <f t="shared" si="38"/>
        <v>0</v>
      </c>
      <c r="N116" s="36">
        <f t="shared" si="34"/>
        <v>48.118050000000004</v>
      </c>
      <c r="O116" s="35">
        <f t="shared" si="39"/>
        <v>273.87420601931524</v>
      </c>
      <c r="P116" s="37">
        <f t="shared" si="35"/>
        <v>321.99225601931522</v>
      </c>
      <c r="Q116" s="35">
        <f t="shared" si="36"/>
        <v>4176.060675983842</v>
      </c>
      <c r="R116" s="35">
        <f t="shared" si="28"/>
        <v>4.1760606759838419</v>
      </c>
      <c r="S116" s="14"/>
      <c r="T116" s="14"/>
      <c r="U116" s="14"/>
      <c r="V116" s="14"/>
      <c r="W116" s="54"/>
      <c r="X116" s="10"/>
      <c r="Y116" s="14"/>
      <c r="Z116" s="54"/>
      <c r="AA116" s="10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</row>
    <row r="117" spans="1:180" x14ac:dyDescent="0.25">
      <c r="A117" s="34"/>
      <c r="B117" s="4"/>
      <c r="C117" s="35">
        <f t="shared" si="40"/>
        <v>113</v>
      </c>
      <c r="D117" s="36">
        <f t="shared" si="29"/>
        <v>12.969444444444447</v>
      </c>
      <c r="E117" s="35">
        <f t="shared" si="30"/>
        <v>993.72777777777719</v>
      </c>
      <c r="F117" s="36">
        <f t="shared" si="31"/>
        <v>0</v>
      </c>
      <c r="G117" s="35">
        <f t="shared" si="37"/>
        <v>0</v>
      </c>
      <c r="H117" s="36">
        <v>29</v>
      </c>
      <c r="I117" s="35">
        <f t="shared" si="9"/>
        <v>46.690000000000005</v>
      </c>
      <c r="J117" s="36">
        <f t="shared" si="10"/>
        <v>12.969444444444447</v>
      </c>
      <c r="K117" s="35">
        <f>K116</f>
        <v>0</v>
      </c>
      <c r="L117" s="36">
        <f t="shared" si="32"/>
        <v>0</v>
      </c>
      <c r="M117" s="35">
        <f t="shared" si="38"/>
        <v>0</v>
      </c>
      <c r="N117" s="36">
        <f t="shared" si="34"/>
        <v>48.118050000000004</v>
      </c>
      <c r="O117" s="35">
        <f t="shared" si="39"/>
        <v>273.87420601931524</v>
      </c>
      <c r="P117" s="37">
        <f t="shared" si="35"/>
        <v>321.99225601931522</v>
      </c>
      <c r="Q117" s="35">
        <f t="shared" si="36"/>
        <v>4176.060675983842</v>
      </c>
      <c r="R117" s="35">
        <f t="shared" si="28"/>
        <v>4.1760606759838419</v>
      </c>
      <c r="S117" s="14"/>
      <c r="T117" s="14"/>
      <c r="U117" s="14"/>
      <c r="V117" s="14"/>
      <c r="W117" s="54"/>
      <c r="X117" s="10"/>
      <c r="Y117" s="14"/>
      <c r="Z117" s="54"/>
      <c r="AA117" s="10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</row>
    <row r="118" spans="1:180" x14ac:dyDescent="0.25">
      <c r="A118" s="34"/>
      <c r="B118" s="4"/>
      <c r="C118" s="35">
        <f t="shared" si="40"/>
        <v>114</v>
      </c>
      <c r="D118" s="36">
        <f t="shared" si="29"/>
        <v>12.969444444444447</v>
      </c>
      <c r="E118" s="35">
        <f t="shared" si="30"/>
        <v>1006.6972222222216</v>
      </c>
      <c r="F118" s="36">
        <f t="shared" si="31"/>
        <v>0</v>
      </c>
      <c r="G118" s="35">
        <f t="shared" si="37"/>
        <v>0</v>
      </c>
      <c r="H118" s="36">
        <v>29</v>
      </c>
      <c r="I118" s="35">
        <f t="shared" si="9"/>
        <v>46.690000000000005</v>
      </c>
      <c r="J118" s="36">
        <f t="shared" si="10"/>
        <v>12.969444444444447</v>
      </c>
      <c r="K118" s="35">
        <f>K117</f>
        <v>0</v>
      </c>
      <c r="L118" s="36">
        <f t="shared" si="32"/>
        <v>0</v>
      </c>
      <c r="M118" s="35">
        <f t="shared" si="38"/>
        <v>0</v>
      </c>
      <c r="N118" s="36">
        <f t="shared" si="34"/>
        <v>48.118050000000004</v>
      </c>
      <c r="O118" s="35">
        <f t="shared" si="39"/>
        <v>273.87420601931524</v>
      </c>
      <c r="P118" s="37">
        <f t="shared" si="35"/>
        <v>321.99225601931522</v>
      </c>
      <c r="Q118" s="35">
        <f t="shared" si="36"/>
        <v>4176.060675983842</v>
      </c>
      <c r="R118" s="35">
        <f t="shared" si="28"/>
        <v>4.1760606759838419</v>
      </c>
      <c r="S118" s="14"/>
      <c r="T118" s="14"/>
      <c r="U118" s="14"/>
      <c r="V118" s="14"/>
      <c r="W118" s="54"/>
      <c r="X118" s="10"/>
      <c r="Y118" s="14"/>
      <c r="Z118" s="54"/>
      <c r="AA118" s="10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</row>
    <row r="119" spans="1:180" x14ac:dyDescent="0.25">
      <c r="A119" s="34"/>
      <c r="B119" s="4"/>
      <c r="C119" s="35">
        <f t="shared" si="40"/>
        <v>115</v>
      </c>
      <c r="D119" s="36">
        <f t="shared" si="29"/>
        <v>12.969444444444447</v>
      </c>
      <c r="E119" s="35">
        <f t="shared" si="30"/>
        <v>1019.6666666666661</v>
      </c>
      <c r="F119" s="36">
        <f t="shared" si="31"/>
        <v>0</v>
      </c>
      <c r="G119" s="35">
        <f t="shared" si="37"/>
        <v>0</v>
      </c>
      <c r="H119" s="36">
        <v>29</v>
      </c>
      <c r="I119" s="35">
        <f t="shared" si="9"/>
        <v>46.690000000000005</v>
      </c>
      <c r="J119" s="36">
        <f t="shared" si="10"/>
        <v>12.969444444444447</v>
      </c>
      <c r="K119" s="35">
        <v>0</v>
      </c>
      <c r="L119" s="36">
        <f t="shared" si="32"/>
        <v>0</v>
      </c>
      <c r="M119" s="35">
        <f t="shared" si="38"/>
        <v>0</v>
      </c>
      <c r="N119" s="36">
        <f t="shared" si="34"/>
        <v>48.118050000000004</v>
      </c>
      <c r="O119" s="35">
        <f t="shared" si="39"/>
        <v>273.87420601931524</v>
      </c>
      <c r="P119" s="37">
        <f t="shared" si="35"/>
        <v>321.99225601931522</v>
      </c>
      <c r="Q119" s="35">
        <f t="shared" si="36"/>
        <v>4176.060675983842</v>
      </c>
      <c r="R119" s="35">
        <f t="shared" si="28"/>
        <v>4.1760606759838419</v>
      </c>
      <c r="S119" s="14"/>
      <c r="T119" s="14"/>
      <c r="U119" s="14"/>
      <c r="V119" s="14"/>
      <c r="W119" s="54"/>
      <c r="X119" s="10"/>
      <c r="Y119" s="14"/>
      <c r="Z119" s="54"/>
      <c r="AA119" s="10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</row>
    <row r="120" spans="1:180" x14ac:dyDescent="0.25">
      <c r="A120" s="34"/>
      <c r="B120" s="4"/>
      <c r="C120" s="35">
        <f t="shared" si="40"/>
        <v>116</v>
      </c>
      <c r="D120" s="36">
        <f t="shared" si="29"/>
        <v>12.969444444444447</v>
      </c>
      <c r="E120" s="35">
        <f t="shared" si="30"/>
        <v>1032.6361111111105</v>
      </c>
      <c r="F120" s="36">
        <f t="shared" si="31"/>
        <v>0</v>
      </c>
      <c r="G120" s="35">
        <f t="shared" si="37"/>
        <v>0</v>
      </c>
      <c r="H120" s="36">
        <v>29</v>
      </c>
      <c r="I120" s="35">
        <f t="shared" si="9"/>
        <v>46.690000000000005</v>
      </c>
      <c r="J120" s="36">
        <f t="shared" si="10"/>
        <v>12.969444444444447</v>
      </c>
      <c r="K120" s="35">
        <v>0</v>
      </c>
      <c r="L120" s="36">
        <f t="shared" si="32"/>
        <v>0</v>
      </c>
      <c r="M120" s="35">
        <f t="shared" si="38"/>
        <v>0</v>
      </c>
      <c r="N120" s="36">
        <f t="shared" si="34"/>
        <v>48.118050000000004</v>
      </c>
      <c r="O120" s="35">
        <f t="shared" si="39"/>
        <v>273.87420601931524</v>
      </c>
      <c r="P120" s="37">
        <f t="shared" si="35"/>
        <v>321.99225601931522</v>
      </c>
      <c r="Q120" s="35">
        <f t="shared" si="36"/>
        <v>4176.060675983842</v>
      </c>
      <c r="R120" s="35">
        <f t="shared" si="28"/>
        <v>4.1760606759838419</v>
      </c>
      <c r="S120" s="14"/>
      <c r="T120" s="14"/>
      <c r="U120" s="14"/>
      <c r="V120" s="14"/>
      <c r="W120" s="54"/>
      <c r="X120" s="10"/>
      <c r="Y120" s="14"/>
      <c r="Z120" s="54"/>
      <c r="AA120" s="10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</row>
    <row r="121" spans="1:180" x14ac:dyDescent="0.25">
      <c r="A121" s="34"/>
      <c r="B121" s="4"/>
      <c r="C121" s="35">
        <f t="shared" si="40"/>
        <v>117</v>
      </c>
      <c r="D121" s="36">
        <f t="shared" si="29"/>
        <v>12.969444444444447</v>
      </c>
      <c r="E121" s="35">
        <f t="shared" si="30"/>
        <v>1045.6055555555549</v>
      </c>
      <c r="F121" s="36">
        <f t="shared" si="31"/>
        <v>0</v>
      </c>
      <c r="G121" s="35">
        <f t="shared" si="37"/>
        <v>0</v>
      </c>
      <c r="H121" s="36">
        <v>29</v>
      </c>
      <c r="I121" s="35">
        <f t="shared" si="9"/>
        <v>46.690000000000005</v>
      </c>
      <c r="J121" s="36">
        <f t="shared" si="10"/>
        <v>12.969444444444447</v>
      </c>
      <c r="K121" s="35">
        <v>0</v>
      </c>
      <c r="L121" s="36">
        <f t="shared" si="32"/>
        <v>0</v>
      </c>
      <c r="M121" s="35">
        <f t="shared" si="38"/>
        <v>0</v>
      </c>
      <c r="N121" s="36">
        <f t="shared" si="34"/>
        <v>48.118050000000004</v>
      </c>
      <c r="O121" s="35">
        <f t="shared" si="39"/>
        <v>273.87420601931524</v>
      </c>
      <c r="P121" s="37">
        <f t="shared" si="35"/>
        <v>321.99225601931522</v>
      </c>
      <c r="Q121" s="35">
        <f t="shared" si="36"/>
        <v>4176.060675983842</v>
      </c>
      <c r="R121" s="35">
        <f t="shared" si="28"/>
        <v>4.1760606759838419</v>
      </c>
      <c r="S121" s="14"/>
      <c r="T121" s="14"/>
      <c r="U121" s="14"/>
      <c r="V121" s="14"/>
      <c r="W121" s="54"/>
      <c r="X121" s="10"/>
      <c r="Y121" s="14"/>
      <c r="Z121" s="54"/>
      <c r="AA121" s="10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</row>
    <row r="122" spans="1:180" x14ac:dyDescent="0.25">
      <c r="A122" s="34"/>
      <c r="B122" s="4"/>
      <c r="C122" s="35">
        <f t="shared" si="40"/>
        <v>118</v>
      </c>
      <c r="D122" s="36">
        <f t="shared" si="29"/>
        <v>12.969444444444447</v>
      </c>
      <c r="E122" s="35">
        <f t="shared" si="30"/>
        <v>1058.5749999999994</v>
      </c>
      <c r="F122" s="36">
        <f t="shared" si="31"/>
        <v>0</v>
      </c>
      <c r="G122" s="35">
        <f t="shared" si="37"/>
        <v>0</v>
      </c>
      <c r="H122" s="36">
        <v>29</v>
      </c>
      <c r="I122" s="35">
        <f t="shared" si="9"/>
        <v>46.690000000000005</v>
      </c>
      <c r="J122" s="36">
        <f t="shared" si="10"/>
        <v>12.969444444444447</v>
      </c>
      <c r="K122" s="35">
        <v>0</v>
      </c>
      <c r="L122" s="36">
        <f t="shared" si="32"/>
        <v>0</v>
      </c>
      <c r="M122" s="35">
        <f t="shared" si="38"/>
        <v>0</v>
      </c>
      <c r="N122" s="36">
        <f t="shared" si="34"/>
        <v>48.118050000000004</v>
      </c>
      <c r="O122" s="35">
        <f t="shared" si="39"/>
        <v>273.87420601931524</v>
      </c>
      <c r="P122" s="37">
        <f t="shared" si="35"/>
        <v>321.99225601931522</v>
      </c>
      <c r="Q122" s="35">
        <f t="shared" si="36"/>
        <v>4176.060675983842</v>
      </c>
      <c r="R122" s="35">
        <f t="shared" si="28"/>
        <v>4.1760606759838419</v>
      </c>
      <c r="S122" s="14"/>
      <c r="T122" s="14"/>
      <c r="U122" s="14"/>
      <c r="V122" s="14"/>
      <c r="W122" s="54"/>
      <c r="X122" s="10"/>
      <c r="Y122" s="14"/>
      <c r="Z122" s="54"/>
      <c r="AA122" s="10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</row>
    <row r="123" spans="1:180" x14ac:dyDescent="0.25">
      <c r="A123" s="34"/>
      <c r="B123" s="4"/>
      <c r="C123" s="35">
        <f t="shared" si="40"/>
        <v>119</v>
      </c>
      <c r="D123" s="36">
        <f t="shared" si="29"/>
        <v>12.969444444444447</v>
      </c>
      <c r="E123" s="35">
        <f t="shared" si="30"/>
        <v>1071.5444444444438</v>
      </c>
      <c r="F123" s="36">
        <f t="shared" si="31"/>
        <v>0</v>
      </c>
      <c r="G123" s="35">
        <f t="shared" si="37"/>
        <v>0</v>
      </c>
      <c r="H123" s="36">
        <v>29</v>
      </c>
      <c r="I123" s="35">
        <f t="shared" si="9"/>
        <v>46.690000000000005</v>
      </c>
      <c r="J123" s="36">
        <f t="shared" si="10"/>
        <v>12.969444444444447</v>
      </c>
      <c r="K123" s="35">
        <v>0</v>
      </c>
      <c r="L123" s="36">
        <f t="shared" si="32"/>
        <v>0</v>
      </c>
      <c r="M123" s="35">
        <f t="shared" si="38"/>
        <v>0</v>
      </c>
      <c r="N123" s="36">
        <f t="shared" si="34"/>
        <v>48.118050000000004</v>
      </c>
      <c r="O123" s="35">
        <f t="shared" si="39"/>
        <v>273.87420601931524</v>
      </c>
      <c r="P123" s="37">
        <f t="shared" si="35"/>
        <v>321.99225601931522</v>
      </c>
      <c r="Q123" s="35">
        <f t="shared" si="36"/>
        <v>4176.060675983842</v>
      </c>
      <c r="R123" s="35">
        <f t="shared" si="28"/>
        <v>4.1760606759838419</v>
      </c>
      <c r="S123" s="14"/>
      <c r="T123" s="14"/>
      <c r="U123" s="14"/>
      <c r="V123" s="14"/>
      <c r="W123" s="54"/>
      <c r="X123" s="10"/>
      <c r="Y123" s="14"/>
      <c r="Z123" s="54"/>
      <c r="AA123" s="10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</row>
    <row r="124" spans="1:180" x14ac:dyDescent="0.25">
      <c r="A124" s="39"/>
      <c r="B124" s="45"/>
      <c r="C124" s="41">
        <f t="shared" si="40"/>
        <v>120</v>
      </c>
      <c r="D124" s="43">
        <f t="shared" si="29"/>
        <v>12.969444444444447</v>
      </c>
      <c r="E124" s="41">
        <f t="shared" si="30"/>
        <v>1084.5138888888882</v>
      </c>
      <c r="F124" s="43">
        <f>(J124-J123)/1</f>
        <v>0</v>
      </c>
      <c r="G124" s="41">
        <f t="shared" si="37"/>
        <v>0</v>
      </c>
      <c r="H124" s="43">
        <v>29</v>
      </c>
      <c r="I124" s="41">
        <f t="shared" si="9"/>
        <v>46.690000000000005</v>
      </c>
      <c r="J124" s="43">
        <f t="shared" si="10"/>
        <v>12.969444444444447</v>
      </c>
      <c r="K124" s="41">
        <v>0</v>
      </c>
      <c r="L124" s="43">
        <f t="shared" si="32"/>
        <v>0</v>
      </c>
      <c r="M124" s="41">
        <f t="shared" si="38"/>
        <v>0</v>
      </c>
      <c r="N124" s="43">
        <f t="shared" si="34"/>
        <v>48.118050000000004</v>
      </c>
      <c r="O124" s="41">
        <f t="shared" si="39"/>
        <v>273.87420601931524</v>
      </c>
      <c r="P124" s="44">
        <f t="shared" si="35"/>
        <v>321.99225601931522</v>
      </c>
      <c r="Q124" s="41">
        <f t="shared" si="36"/>
        <v>4176.060675983842</v>
      </c>
      <c r="R124" s="41">
        <f t="shared" si="28"/>
        <v>4.1760606759838419</v>
      </c>
      <c r="S124" s="14"/>
      <c r="T124" s="14"/>
      <c r="U124" s="14"/>
      <c r="V124" s="14"/>
      <c r="W124" s="54"/>
      <c r="X124" s="10"/>
      <c r="Y124" s="14"/>
      <c r="Z124" s="54"/>
      <c r="AA124" s="10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</row>
    <row r="125" spans="1:180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36"/>
      <c r="N125" s="50"/>
      <c r="O125" s="50"/>
      <c r="P125" s="50"/>
      <c r="Q125" s="4"/>
      <c r="R125" s="4"/>
      <c r="S125" s="14"/>
      <c r="T125" s="14"/>
      <c r="U125" s="14"/>
      <c r="V125" s="14"/>
      <c r="W125" s="54"/>
      <c r="X125" s="10"/>
      <c r="Y125" s="14"/>
      <c r="Z125" s="54"/>
      <c r="AA125" s="10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</row>
    <row r="126" spans="1:18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14"/>
      <c r="T126" s="14"/>
      <c r="U126" s="14"/>
      <c r="V126" s="14"/>
      <c r="W126" s="54"/>
      <c r="X126" s="10"/>
      <c r="Y126" s="14"/>
      <c r="Z126" s="54"/>
      <c r="AA126" s="10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</row>
    <row r="127" spans="1:180" x14ac:dyDescent="0.25">
      <c r="A127" s="4"/>
      <c r="B127" s="4"/>
      <c r="C127" s="4"/>
      <c r="D127" s="28" t="s">
        <v>81</v>
      </c>
      <c r="E127" s="29"/>
      <c r="F127" s="113" t="s">
        <v>94</v>
      </c>
      <c r="G127" s="50"/>
      <c r="H127" s="50"/>
      <c r="I127" s="50"/>
      <c r="J127" s="50"/>
      <c r="K127" s="29"/>
      <c r="N127" s="4"/>
      <c r="O127" s="4"/>
      <c r="P127" s="4"/>
      <c r="Q127" s="4"/>
      <c r="R127" s="4"/>
      <c r="S127" s="14"/>
      <c r="T127" s="14"/>
      <c r="U127" s="14"/>
      <c r="V127" s="14"/>
      <c r="W127" s="54"/>
      <c r="X127" s="10"/>
      <c r="Y127" s="14"/>
      <c r="Z127" s="54"/>
      <c r="AA127" s="10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</row>
    <row r="128" spans="1:180" x14ac:dyDescent="0.25">
      <c r="A128" s="4"/>
      <c r="B128" s="4"/>
      <c r="C128" s="4"/>
      <c r="D128" s="34" t="s">
        <v>82</v>
      </c>
      <c r="E128" s="45"/>
      <c r="F128" s="114" t="s">
        <v>88</v>
      </c>
      <c r="G128" s="25"/>
      <c r="H128" s="25"/>
      <c r="I128" s="25"/>
      <c r="J128" s="25"/>
      <c r="K128" s="45"/>
      <c r="N128" s="4"/>
      <c r="O128" s="4"/>
      <c r="P128" s="4"/>
      <c r="Q128" s="4"/>
      <c r="R128" s="4"/>
      <c r="S128" s="14"/>
      <c r="T128" s="14"/>
      <c r="U128" s="14"/>
      <c r="V128" s="14"/>
      <c r="W128" s="54"/>
      <c r="X128" s="10"/>
      <c r="Y128" s="14"/>
      <c r="Z128" s="54"/>
      <c r="AA128" s="10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</row>
    <row r="129" spans="1:180" x14ac:dyDescent="0.25">
      <c r="A129" s="4"/>
      <c r="B129" s="4"/>
      <c r="C129" s="4"/>
      <c r="D129" s="97" t="s">
        <v>84</v>
      </c>
      <c r="E129" s="45"/>
      <c r="F129" s="114" t="s">
        <v>89</v>
      </c>
      <c r="G129" s="25"/>
      <c r="H129" s="25"/>
      <c r="I129" s="25"/>
      <c r="J129" s="25"/>
      <c r="K129" s="45"/>
      <c r="N129" s="4"/>
      <c r="O129" s="4"/>
      <c r="P129" s="4"/>
      <c r="Q129" s="4"/>
      <c r="R129" s="4"/>
      <c r="S129" s="14"/>
      <c r="T129" s="14"/>
      <c r="U129" s="14"/>
      <c r="V129" s="14"/>
      <c r="W129" s="54"/>
      <c r="X129" s="10"/>
      <c r="Y129" s="14"/>
      <c r="Z129" s="54"/>
      <c r="AA129" s="10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</row>
    <row r="130" spans="1:180" x14ac:dyDescent="0.25">
      <c r="A130" s="4"/>
      <c r="B130" s="4"/>
      <c r="C130" s="4"/>
      <c r="D130" s="34" t="s">
        <v>83</v>
      </c>
      <c r="E130" s="45"/>
      <c r="F130" s="114" t="s">
        <v>90</v>
      </c>
      <c r="G130" s="25"/>
      <c r="H130" s="25"/>
      <c r="I130" s="25"/>
      <c r="J130" s="25"/>
      <c r="K130" s="45"/>
      <c r="N130" s="4"/>
      <c r="O130" s="4"/>
      <c r="P130" s="4"/>
      <c r="Q130" s="4"/>
      <c r="R130" s="4"/>
      <c r="S130" s="14"/>
      <c r="T130" s="14"/>
      <c r="U130" s="14"/>
      <c r="V130" s="14"/>
      <c r="W130" s="54"/>
      <c r="X130" s="10"/>
      <c r="Y130" s="14"/>
      <c r="Z130" s="54"/>
      <c r="AA130" s="10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</row>
    <row r="131" spans="1:180" x14ac:dyDescent="0.25">
      <c r="A131" s="4"/>
      <c r="B131" s="4"/>
      <c r="C131" s="4"/>
      <c r="D131" s="34" t="s">
        <v>85</v>
      </c>
      <c r="E131" s="45"/>
      <c r="F131" s="114" t="s">
        <v>91</v>
      </c>
      <c r="G131" s="25"/>
      <c r="H131" s="25"/>
      <c r="I131" s="25"/>
      <c r="J131" s="25"/>
      <c r="K131" s="45"/>
      <c r="N131" s="4"/>
      <c r="O131" s="4"/>
      <c r="P131" s="4"/>
      <c r="Q131" s="4"/>
      <c r="R131" s="4"/>
      <c r="S131" s="14"/>
      <c r="T131" s="14"/>
      <c r="U131" s="14"/>
      <c r="V131" s="14"/>
      <c r="W131" s="54"/>
      <c r="X131" s="10"/>
      <c r="Y131" s="14"/>
      <c r="Z131" s="54"/>
      <c r="AA131" s="10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</row>
    <row r="132" spans="1:180" x14ac:dyDescent="0.25">
      <c r="A132" s="4"/>
      <c r="B132" s="4"/>
      <c r="C132" s="4"/>
      <c r="D132" s="34" t="s">
        <v>86</v>
      </c>
      <c r="E132" s="45"/>
      <c r="F132" s="114" t="s">
        <v>92</v>
      </c>
      <c r="G132" s="25"/>
      <c r="H132" s="25"/>
      <c r="I132" s="25"/>
      <c r="J132" s="25"/>
      <c r="K132" s="45"/>
      <c r="N132" s="4"/>
      <c r="O132" s="4"/>
      <c r="P132" s="4"/>
      <c r="Q132" s="4"/>
      <c r="R132" s="4"/>
      <c r="S132" s="14"/>
      <c r="T132" s="14"/>
      <c r="U132" s="14"/>
      <c r="V132" s="14"/>
      <c r="W132" s="54"/>
      <c r="X132" s="10"/>
      <c r="Y132" s="14"/>
      <c r="Z132" s="54"/>
      <c r="AA132" s="10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</row>
    <row r="133" spans="1:180" x14ac:dyDescent="0.25">
      <c r="A133" s="4"/>
      <c r="B133" s="4"/>
      <c r="C133" s="4"/>
      <c r="D133" s="39" t="s">
        <v>87</v>
      </c>
      <c r="E133" s="48"/>
      <c r="F133" s="115" t="s">
        <v>93</v>
      </c>
      <c r="G133" s="111"/>
      <c r="H133" s="111"/>
      <c r="I133" s="111"/>
      <c r="J133" s="111"/>
      <c r="K133" s="48"/>
      <c r="L133" s="15"/>
      <c r="M133" s="15"/>
      <c r="N133" s="4"/>
      <c r="O133" s="4"/>
      <c r="P133" s="4"/>
      <c r="Q133" s="4"/>
      <c r="R133" s="4"/>
      <c r="S133" s="14"/>
      <c r="T133" s="14"/>
      <c r="U133" s="14"/>
      <c r="V133" s="14"/>
      <c r="W133" s="54"/>
      <c r="X133" s="10"/>
      <c r="Y133" s="14"/>
      <c r="Z133" s="54"/>
      <c r="AA133" s="10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</row>
    <row r="134" spans="1:180" x14ac:dyDescent="0.25">
      <c r="A134" s="4"/>
      <c r="B134" s="4"/>
      <c r="C134" s="4"/>
      <c r="D134" s="15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4"/>
      <c r="T134" s="14"/>
      <c r="U134" s="14"/>
      <c r="V134" s="14"/>
      <c r="W134" s="54"/>
      <c r="X134" s="10"/>
      <c r="Y134" s="14"/>
      <c r="Z134" s="54"/>
      <c r="AA134" s="10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</row>
    <row r="135" spans="1:180" x14ac:dyDescent="0.25">
      <c r="A135" s="4"/>
      <c r="B135" s="4"/>
      <c r="C135" s="4"/>
      <c r="D135" s="15"/>
      <c r="E135" s="15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14"/>
      <c r="T135" s="14"/>
      <c r="U135" s="14"/>
      <c r="V135" s="14"/>
      <c r="W135" s="54"/>
      <c r="X135" s="10"/>
      <c r="Y135" s="14"/>
      <c r="Z135" s="54"/>
      <c r="AA135" s="10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</row>
    <row r="136" spans="1:180" x14ac:dyDescent="0.25">
      <c r="A136" s="4"/>
      <c r="B136" s="4"/>
      <c r="C136" s="4"/>
      <c r="D136" s="15"/>
      <c r="E136" s="15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14"/>
      <c r="T136" s="14"/>
      <c r="U136" s="14"/>
      <c r="V136" s="14"/>
      <c r="W136" s="54"/>
      <c r="X136" s="10"/>
      <c r="Y136" s="14"/>
      <c r="Z136" s="54"/>
      <c r="AA136" s="10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</row>
    <row r="137" spans="1:180" x14ac:dyDescent="0.25">
      <c r="A137" s="4"/>
      <c r="B137" s="4"/>
      <c r="C137" s="4"/>
      <c r="D137" s="15"/>
      <c r="E137" s="15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14"/>
      <c r="T137" s="14"/>
      <c r="U137" s="14"/>
      <c r="V137" s="14"/>
      <c r="W137" s="54"/>
      <c r="X137" s="10"/>
      <c r="Y137" s="14"/>
      <c r="Z137" s="54"/>
      <c r="AA137" s="10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</row>
    <row r="138" spans="1:180" x14ac:dyDescent="0.25">
      <c r="A138" s="4"/>
      <c r="B138" s="4"/>
      <c r="C138" s="4"/>
      <c r="D138" s="15"/>
      <c r="E138" s="15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14"/>
      <c r="T138" s="14"/>
      <c r="U138" s="14"/>
      <c r="V138" s="14"/>
      <c r="W138" s="54"/>
      <c r="X138" s="10"/>
      <c r="Y138" s="14"/>
      <c r="Z138" s="54"/>
      <c r="AA138" s="10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</row>
    <row r="139" spans="1:180" x14ac:dyDescent="0.25">
      <c r="A139" s="4"/>
      <c r="B139" s="4"/>
      <c r="C139" s="4"/>
      <c r="D139" s="15"/>
      <c r="E139" s="15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14"/>
      <c r="T139" s="14"/>
      <c r="U139" s="14"/>
      <c r="V139" s="14"/>
      <c r="W139" s="54"/>
      <c r="X139" s="10"/>
      <c r="Y139" s="14"/>
      <c r="Z139" s="54"/>
      <c r="AA139" s="10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</row>
    <row r="140" spans="1:180" x14ac:dyDescent="0.25">
      <c r="A140" s="3"/>
      <c r="B140" s="3"/>
      <c r="C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14"/>
      <c r="T140" s="14"/>
      <c r="U140" s="14"/>
      <c r="V140" s="14"/>
      <c r="W140" s="54"/>
      <c r="X140" s="10"/>
      <c r="Y140" s="14"/>
      <c r="Z140" s="54"/>
      <c r="AA140" s="10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</row>
    <row r="141" spans="1:180" x14ac:dyDescent="0.25">
      <c r="A141" s="3"/>
      <c r="B141" s="3"/>
      <c r="C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6"/>
      <c r="R141" s="7"/>
      <c r="S141" s="53"/>
      <c r="T141" s="53"/>
      <c r="U141" s="14"/>
      <c r="V141" s="14"/>
      <c r="W141" s="54"/>
      <c r="X141" s="10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</row>
    <row r="142" spans="1:180" x14ac:dyDescent="0.25">
      <c r="A142" s="3"/>
      <c r="B142" s="3"/>
      <c r="C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6"/>
      <c r="R142" s="6"/>
      <c r="S142" s="53"/>
      <c r="T142" s="53"/>
      <c r="U142" s="14"/>
      <c r="V142" s="14"/>
      <c r="W142" s="54"/>
      <c r="X142" s="10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</row>
    <row r="143" spans="1:180" x14ac:dyDescent="0.25">
      <c r="A143" s="3"/>
      <c r="B143" s="3"/>
      <c r="C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6"/>
      <c r="R143" s="1"/>
      <c r="S143" s="53"/>
      <c r="T143" s="53"/>
      <c r="U143" s="14"/>
      <c r="V143" s="14"/>
      <c r="W143" s="54"/>
      <c r="X143" s="10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</row>
    <row r="144" spans="1:180" x14ac:dyDescent="0.25">
      <c r="A144" s="3"/>
      <c r="B144" s="3"/>
      <c r="C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6"/>
      <c r="R144" s="1"/>
      <c r="S144" s="53"/>
      <c r="T144" s="53"/>
      <c r="U144" s="14"/>
      <c r="V144" s="14"/>
      <c r="W144" s="54"/>
      <c r="X144" s="10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</row>
    <row r="145" spans="1:180" x14ac:dyDescent="0.25">
      <c r="A145" s="3"/>
      <c r="B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  <c r="R145" s="1"/>
      <c r="S145" s="53"/>
      <c r="T145" s="53"/>
      <c r="U145" s="14"/>
      <c r="V145" s="14"/>
      <c r="W145" s="54"/>
      <c r="X145" s="10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</row>
    <row r="146" spans="1:180" x14ac:dyDescent="0.25">
      <c r="A146" s="3"/>
      <c r="B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  <c r="R146" s="1"/>
      <c r="S146" s="53"/>
      <c r="T146" s="53"/>
      <c r="U146" s="14"/>
      <c r="V146" s="14"/>
      <c r="W146" s="54"/>
      <c r="X146" s="10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</row>
    <row r="147" spans="1:180" x14ac:dyDescent="0.25">
      <c r="A147" s="3"/>
      <c r="B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6"/>
      <c r="R147" s="1"/>
      <c r="S147" s="53"/>
      <c r="T147" s="53"/>
      <c r="U147" s="14"/>
      <c r="V147" s="14"/>
      <c r="W147" s="54"/>
      <c r="X147" s="10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</row>
    <row r="148" spans="1:180" x14ac:dyDescent="0.25">
      <c r="A148" s="3"/>
      <c r="B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6"/>
      <c r="R148" s="1"/>
      <c r="S148" s="53"/>
      <c r="T148" s="53"/>
      <c r="U148" s="14"/>
      <c r="V148" s="14"/>
      <c r="W148" s="54"/>
      <c r="X148" s="10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</row>
    <row r="149" spans="1:180" x14ac:dyDescent="0.25">
      <c r="A149" s="3"/>
      <c r="B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6"/>
      <c r="R149" s="1"/>
      <c r="S149" s="53"/>
      <c r="T149" s="53"/>
      <c r="U149" s="14"/>
      <c r="V149" s="14"/>
      <c r="W149" s="54"/>
      <c r="X149" s="10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</row>
    <row r="150" spans="1:180" x14ac:dyDescent="0.25">
      <c r="A150" s="3"/>
      <c r="B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6"/>
      <c r="R150" s="1"/>
      <c r="S150" s="53"/>
      <c r="T150" s="53"/>
      <c r="U150" s="14"/>
      <c r="V150" s="14"/>
      <c r="W150" s="54"/>
      <c r="X150" s="10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</row>
    <row r="151" spans="1:180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6"/>
      <c r="R151" s="1"/>
      <c r="S151" s="53"/>
      <c r="T151" s="53"/>
      <c r="U151" s="14"/>
      <c r="V151" s="14"/>
      <c r="W151" s="54"/>
      <c r="X151" s="10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</row>
    <row r="152" spans="1:180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6"/>
      <c r="R152" s="1"/>
      <c r="S152" s="53"/>
      <c r="T152" s="53"/>
      <c r="U152" s="14"/>
      <c r="V152" s="14"/>
      <c r="W152" s="54"/>
      <c r="X152" s="10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</row>
    <row r="153" spans="1:180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6"/>
      <c r="R153" s="1"/>
      <c r="S153" s="53"/>
      <c r="T153" s="53"/>
      <c r="U153" s="14"/>
      <c r="V153" s="14"/>
      <c r="W153" s="54"/>
      <c r="X153" s="10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</row>
    <row r="154" spans="1:180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6"/>
      <c r="R154" s="1"/>
      <c r="S154" s="53"/>
      <c r="T154" s="53"/>
      <c r="U154" s="14"/>
      <c r="V154" s="14"/>
      <c r="W154" s="54"/>
      <c r="X154" s="10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</row>
    <row r="155" spans="1:18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6"/>
      <c r="R155" s="1"/>
      <c r="S155" s="53"/>
      <c r="T155" s="53"/>
      <c r="U155" s="14"/>
      <c r="V155" s="14"/>
      <c r="W155" s="54"/>
      <c r="X155" s="11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</row>
    <row r="156" spans="1:18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6"/>
      <c r="R156" s="1"/>
      <c r="S156" s="53"/>
      <c r="T156" s="53"/>
      <c r="U156" s="14"/>
      <c r="V156" s="14"/>
      <c r="W156" s="54"/>
      <c r="X156" s="11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</row>
    <row r="157" spans="1:18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6"/>
      <c r="R157" s="1"/>
      <c r="S157" s="53"/>
      <c r="T157" s="53"/>
      <c r="U157" s="14"/>
      <c r="V157" s="14"/>
      <c r="W157" s="54"/>
      <c r="X157" s="11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</row>
    <row r="158" spans="1:18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6"/>
      <c r="R158" s="1"/>
      <c r="S158" s="53"/>
      <c r="T158" s="53"/>
      <c r="U158" s="14"/>
      <c r="V158" s="14"/>
      <c r="W158" s="54"/>
      <c r="X158" s="11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</row>
    <row r="159" spans="1:18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6"/>
      <c r="R159" s="1"/>
      <c r="S159" s="53"/>
      <c r="T159" s="53"/>
      <c r="U159" s="14"/>
      <c r="V159" s="14"/>
      <c r="W159" s="54"/>
      <c r="X159" s="11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</row>
    <row r="160" spans="1:18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6"/>
      <c r="R160" s="1"/>
      <c r="S160" s="53"/>
      <c r="T160" s="53"/>
      <c r="U160" s="14"/>
      <c r="V160" s="14"/>
      <c r="W160" s="54"/>
      <c r="X160" s="11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</row>
    <row r="161" spans="1:18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6"/>
      <c r="R161" s="1"/>
      <c r="S161" s="53"/>
      <c r="T161" s="53"/>
      <c r="U161" s="14"/>
      <c r="V161" s="14"/>
      <c r="W161" s="54"/>
      <c r="X161" s="11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</row>
    <row r="162" spans="1:18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6"/>
      <c r="R162" s="1"/>
      <c r="S162" s="53"/>
      <c r="T162" s="53"/>
      <c r="U162" s="14"/>
      <c r="V162" s="14"/>
      <c r="W162" s="54"/>
      <c r="X162" s="11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</row>
    <row r="163" spans="1:18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6"/>
      <c r="R163" s="1"/>
      <c r="S163" s="53"/>
      <c r="T163" s="53"/>
      <c r="U163" s="14"/>
      <c r="V163" s="14"/>
      <c r="W163" s="54"/>
      <c r="X163" s="11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</row>
    <row r="164" spans="1:18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6"/>
      <c r="R164" s="1"/>
      <c r="S164" s="53"/>
      <c r="T164" s="53"/>
      <c r="U164" s="14"/>
      <c r="V164" s="14"/>
      <c r="W164" s="54"/>
      <c r="X164" s="11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</row>
    <row r="165" spans="1:18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6"/>
      <c r="R165" s="1"/>
      <c r="S165" s="53"/>
      <c r="T165" s="53"/>
      <c r="U165" s="14"/>
      <c r="V165" s="14"/>
      <c r="W165" s="54"/>
      <c r="X165" s="11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</row>
    <row r="166" spans="1:180" x14ac:dyDescent="0.25">
      <c r="A166" s="3"/>
      <c r="B166" s="3"/>
      <c r="C166" s="3"/>
      <c r="D166" s="3"/>
      <c r="E166" s="8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6"/>
      <c r="R166" s="1"/>
      <c r="S166" s="53"/>
      <c r="T166" s="53"/>
      <c r="U166" s="14"/>
      <c r="V166" s="14"/>
      <c r="W166" s="54"/>
      <c r="X166" s="11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</row>
    <row r="167" spans="1:18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6"/>
      <c r="R167" s="1"/>
      <c r="S167" s="53"/>
      <c r="T167" s="53"/>
      <c r="U167" s="14"/>
      <c r="V167" s="14"/>
      <c r="W167" s="54"/>
      <c r="X167" s="11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</row>
    <row r="168" spans="1:18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6"/>
      <c r="R168" s="1"/>
      <c r="S168" s="53"/>
      <c r="T168" s="53"/>
      <c r="U168" s="14"/>
      <c r="V168" s="14"/>
      <c r="W168" s="54"/>
      <c r="X168" s="11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</row>
    <row r="169" spans="1:18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6"/>
      <c r="R169" s="1"/>
      <c r="S169" s="53"/>
      <c r="T169" s="53"/>
      <c r="U169" s="14"/>
      <c r="V169" s="14"/>
      <c r="W169" s="54"/>
      <c r="X169" s="11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</row>
    <row r="170" spans="1:18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6"/>
      <c r="R170" s="1"/>
      <c r="S170" s="53"/>
      <c r="T170" s="53"/>
      <c r="U170" s="14"/>
      <c r="V170" s="14"/>
      <c r="W170" s="54"/>
      <c r="X170" s="11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</row>
    <row r="171" spans="1:18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6"/>
      <c r="R171" s="1"/>
      <c r="S171" s="53"/>
      <c r="T171" s="53"/>
      <c r="U171" s="14"/>
      <c r="V171" s="14"/>
      <c r="W171" s="54"/>
      <c r="X171" s="10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</row>
    <row r="172" spans="1:18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6"/>
      <c r="R172" s="1"/>
      <c r="S172" s="53"/>
      <c r="T172" s="53"/>
      <c r="U172" s="14"/>
      <c r="V172" s="14"/>
      <c r="W172" s="54"/>
      <c r="X172" s="10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</row>
    <row r="173" spans="1:18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6"/>
      <c r="R173" s="1"/>
      <c r="S173" s="53"/>
      <c r="T173" s="53"/>
      <c r="U173" s="14"/>
      <c r="V173" s="14"/>
      <c r="W173" s="54"/>
      <c r="X173" s="10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</row>
    <row r="174" spans="1:18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6"/>
      <c r="R174" s="1"/>
      <c r="S174" s="53"/>
      <c r="T174" s="53"/>
      <c r="U174" s="14"/>
      <c r="V174" s="14"/>
      <c r="W174" s="54"/>
      <c r="X174" s="10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</row>
    <row r="175" spans="1:18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6"/>
      <c r="R175" s="1"/>
      <c r="S175" s="53"/>
      <c r="T175" s="53"/>
      <c r="U175" s="14"/>
      <c r="V175" s="14"/>
      <c r="W175" s="54"/>
      <c r="X175" s="10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</row>
    <row r="176" spans="1:18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6"/>
      <c r="R176" s="1"/>
      <c r="S176" s="53"/>
      <c r="T176" s="53"/>
      <c r="U176" s="14"/>
      <c r="V176" s="14"/>
      <c r="W176" s="54"/>
      <c r="X176" s="10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</row>
    <row r="177" spans="1:18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6"/>
      <c r="R177" s="1"/>
      <c r="S177" s="53"/>
      <c r="T177" s="53"/>
      <c r="U177" s="14"/>
      <c r="V177" s="14"/>
      <c r="W177" s="54"/>
      <c r="X177" s="10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</row>
    <row r="178" spans="1:18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6"/>
      <c r="R178" s="1"/>
      <c r="S178" s="53"/>
      <c r="T178" s="53"/>
      <c r="U178" s="14"/>
      <c r="V178" s="14"/>
      <c r="W178" s="54"/>
      <c r="X178" s="10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</row>
    <row r="179" spans="1:18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6"/>
      <c r="R179" s="1"/>
      <c r="S179" s="53"/>
      <c r="T179" s="53"/>
      <c r="U179" s="14"/>
      <c r="V179" s="14"/>
      <c r="W179" s="54"/>
      <c r="X179" s="10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</row>
    <row r="180" spans="1:18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6"/>
      <c r="R180" s="1"/>
      <c r="S180" s="53"/>
      <c r="T180" s="53"/>
      <c r="U180" s="14"/>
      <c r="V180" s="14"/>
      <c r="W180" s="54"/>
      <c r="X180" s="10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</row>
    <row r="181" spans="1:18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6"/>
      <c r="R181" s="1"/>
      <c r="S181" s="53"/>
      <c r="T181" s="53"/>
      <c r="U181" s="14"/>
      <c r="V181" s="14"/>
      <c r="W181" s="54"/>
      <c r="X181" s="10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</row>
    <row r="182" spans="1:18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6"/>
      <c r="R182" s="1"/>
      <c r="S182" s="53"/>
      <c r="T182" s="53"/>
      <c r="U182" s="14"/>
      <c r="V182" s="14"/>
      <c r="W182" s="54"/>
      <c r="X182" s="10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</row>
    <row r="183" spans="1:18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6"/>
      <c r="R183" s="1"/>
      <c r="S183" s="53"/>
      <c r="T183" s="53"/>
      <c r="U183" s="14"/>
      <c r="V183" s="14"/>
      <c r="W183" s="54"/>
      <c r="X183" s="10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</row>
    <row r="184" spans="1:18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6"/>
      <c r="R184" s="1"/>
      <c r="S184" s="53"/>
      <c r="T184" s="53"/>
      <c r="U184" s="14"/>
      <c r="V184" s="14"/>
      <c r="W184" s="54"/>
      <c r="X184" s="10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</row>
    <row r="185" spans="1:18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6"/>
      <c r="R185" s="1"/>
      <c r="S185" s="53"/>
      <c r="T185" s="53"/>
      <c r="U185" s="14"/>
      <c r="V185" s="14"/>
      <c r="W185" s="54"/>
      <c r="X185" s="10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</row>
    <row r="186" spans="1:18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6"/>
      <c r="R186" s="1"/>
      <c r="S186" s="53"/>
      <c r="T186" s="53"/>
      <c r="U186" s="14"/>
      <c r="V186" s="14"/>
      <c r="W186" s="54"/>
      <c r="X186" s="10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</row>
    <row r="187" spans="1:18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6"/>
      <c r="R187" s="1"/>
      <c r="S187" s="53"/>
      <c r="T187" s="53"/>
      <c r="U187" s="14"/>
      <c r="V187" s="14"/>
      <c r="W187" s="54"/>
      <c r="X187" s="10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</row>
    <row r="188" spans="1:18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6"/>
      <c r="R188" s="1"/>
      <c r="S188" s="53"/>
      <c r="T188" s="53"/>
      <c r="U188" s="14"/>
      <c r="V188" s="14"/>
      <c r="W188" s="54"/>
      <c r="X188" s="10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</row>
    <row r="189" spans="1:18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6"/>
      <c r="R189" s="1"/>
      <c r="S189" s="53"/>
      <c r="T189" s="53"/>
      <c r="U189" s="14"/>
      <c r="V189" s="14"/>
      <c r="W189" s="54"/>
      <c r="X189" s="10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</row>
    <row r="190" spans="1:18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6"/>
      <c r="R190" s="1"/>
      <c r="S190" s="53"/>
      <c r="T190" s="53"/>
      <c r="U190" s="14"/>
      <c r="V190" s="14"/>
      <c r="W190" s="54"/>
      <c r="X190" s="10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</row>
    <row r="191" spans="1:18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6"/>
      <c r="R191" s="1"/>
      <c r="S191" s="53"/>
      <c r="T191" s="53"/>
      <c r="U191" s="14"/>
      <c r="V191" s="14"/>
      <c r="W191" s="54"/>
      <c r="X191" s="10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</row>
    <row r="192" spans="1:18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6"/>
      <c r="R192" s="1"/>
      <c r="S192" s="53"/>
      <c r="T192" s="53"/>
      <c r="U192" s="14"/>
      <c r="V192" s="14"/>
      <c r="W192" s="54"/>
      <c r="X192" s="10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</row>
    <row r="193" spans="1:18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6"/>
      <c r="R193" s="1"/>
      <c r="S193" s="53"/>
      <c r="T193" s="53"/>
      <c r="U193" s="14"/>
      <c r="V193" s="14"/>
      <c r="W193" s="54"/>
      <c r="X193" s="10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</row>
    <row r="194" spans="1:18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6"/>
      <c r="R194" s="1"/>
      <c r="S194" s="53"/>
      <c r="T194" s="53"/>
      <c r="U194" s="14"/>
      <c r="V194" s="14"/>
      <c r="W194" s="54"/>
      <c r="X194" s="10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</row>
    <row r="195" spans="1:18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6"/>
      <c r="R195" s="1"/>
      <c r="S195" s="53"/>
      <c r="T195" s="53"/>
      <c r="U195" s="14"/>
      <c r="V195" s="14"/>
      <c r="W195" s="54"/>
      <c r="X195" s="10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</row>
    <row r="196" spans="1:18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6"/>
      <c r="R196" s="1"/>
      <c r="S196" s="53"/>
      <c r="T196" s="53"/>
      <c r="U196" s="14"/>
      <c r="V196" s="14"/>
      <c r="W196" s="54"/>
      <c r="X196" s="10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</row>
    <row r="197" spans="1:18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6"/>
      <c r="R197" s="1"/>
      <c r="S197" s="53"/>
      <c r="T197" s="53"/>
      <c r="U197" s="14"/>
      <c r="V197" s="14"/>
      <c r="W197" s="54"/>
      <c r="X197" s="10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</row>
    <row r="198" spans="1:18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6"/>
      <c r="R198" s="1"/>
      <c r="S198" s="53"/>
      <c r="T198" s="53"/>
      <c r="U198" s="14"/>
      <c r="V198" s="14"/>
      <c r="W198" s="54"/>
      <c r="X198" s="10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</row>
    <row r="199" spans="1:18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6"/>
      <c r="R199" s="1"/>
      <c r="S199" s="53"/>
      <c r="T199" s="53"/>
      <c r="U199" s="14"/>
      <c r="V199" s="14"/>
      <c r="W199" s="54"/>
      <c r="X199" s="10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</row>
    <row r="200" spans="1:18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6"/>
      <c r="R200" s="1"/>
      <c r="S200" s="53"/>
      <c r="T200" s="53"/>
      <c r="U200" s="14"/>
      <c r="V200" s="14"/>
      <c r="W200" s="54"/>
      <c r="X200" s="10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</row>
    <row r="201" spans="1:18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6"/>
      <c r="R201" s="1"/>
      <c r="S201" s="53"/>
      <c r="T201" s="53"/>
      <c r="U201" s="14"/>
      <c r="V201" s="14"/>
      <c r="W201" s="54"/>
      <c r="X201" s="10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</row>
    <row r="202" spans="1:18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6"/>
      <c r="R202" s="1"/>
      <c r="S202" s="53"/>
      <c r="T202" s="53"/>
      <c r="U202" s="14"/>
      <c r="V202" s="14"/>
      <c r="W202" s="54"/>
      <c r="X202" s="10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</row>
    <row r="203" spans="1:18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6"/>
      <c r="R203" s="1"/>
      <c r="U203" s="3"/>
      <c r="V203" s="3"/>
      <c r="W203" s="1"/>
      <c r="X203" s="10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</row>
    <row r="204" spans="1:18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6"/>
      <c r="R204" s="1"/>
      <c r="U204" s="3"/>
      <c r="V204" s="3"/>
      <c r="W204" s="1"/>
      <c r="X204" s="10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</row>
    <row r="205" spans="1:18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6"/>
      <c r="R205" s="1"/>
      <c r="U205" s="3"/>
      <c r="V205" s="3"/>
      <c r="W205" s="1"/>
      <c r="X205" s="10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</row>
    <row r="206" spans="1:18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6"/>
      <c r="R206" s="1"/>
      <c r="U206" s="3"/>
      <c r="V206" s="3"/>
      <c r="W206" s="1"/>
      <c r="X206" s="10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</row>
    <row r="207" spans="1:18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6"/>
      <c r="R207" s="1"/>
      <c r="U207" s="3"/>
      <c r="V207" s="3"/>
      <c r="W207" s="1"/>
      <c r="X207" s="10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</row>
    <row r="208" spans="1:18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6"/>
      <c r="R208" s="1"/>
      <c r="U208" s="3"/>
      <c r="V208" s="3"/>
      <c r="W208" s="1"/>
      <c r="X208" s="10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</row>
    <row r="209" spans="1:18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6"/>
      <c r="R209" s="1"/>
      <c r="U209" s="3"/>
      <c r="V209" s="3"/>
      <c r="W209" s="1"/>
      <c r="X209" s="10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</row>
    <row r="210" spans="1:18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6"/>
      <c r="R210" s="1"/>
      <c r="U210" s="3"/>
      <c r="V210" s="3"/>
      <c r="W210" s="1"/>
      <c r="X210" s="10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</row>
    <row r="211" spans="1:18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6"/>
      <c r="R211" s="1"/>
      <c r="U211" s="3"/>
      <c r="V211" s="3"/>
      <c r="W211" s="1"/>
      <c r="X211" s="10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</row>
    <row r="212" spans="1:18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6"/>
      <c r="R212" s="1"/>
      <c r="U212" s="3"/>
      <c r="V212" s="3"/>
      <c r="W212" s="1"/>
      <c r="X212" s="10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</row>
    <row r="213" spans="1:18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6"/>
      <c r="R213" s="1"/>
      <c r="U213" s="3"/>
      <c r="V213" s="3"/>
      <c r="W213" s="1"/>
      <c r="X213" s="10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</row>
    <row r="214" spans="1:18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6"/>
      <c r="R214" s="1"/>
      <c r="U214" s="3"/>
      <c r="V214" s="3"/>
      <c r="W214" s="1"/>
      <c r="X214" s="10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</row>
    <row r="215" spans="1:18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6"/>
      <c r="R215" s="1"/>
      <c r="U215" s="3"/>
      <c r="V215" s="3"/>
      <c r="W215" s="1"/>
      <c r="X215" s="10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</row>
    <row r="216" spans="1:18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6"/>
      <c r="R216" s="1"/>
      <c r="U216" s="3"/>
      <c r="V216" s="3"/>
      <c r="W216" s="1"/>
      <c r="X216" s="10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</row>
    <row r="217" spans="1:18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1"/>
      <c r="U217" s="3"/>
      <c r="V217" s="3"/>
      <c r="W217" s="1"/>
      <c r="X217" s="10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</row>
    <row r="218" spans="1:18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1"/>
      <c r="U218" s="3"/>
      <c r="V218" s="3"/>
      <c r="W218" s="1"/>
      <c r="X218" s="10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</row>
    <row r="219" spans="1:18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  <c r="R219" s="1"/>
      <c r="U219" s="3"/>
      <c r="V219" s="3"/>
      <c r="W219" s="1"/>
      <c r="X219" s="10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</row>
    <row r="220" spans="1:18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  <c r="R220" s="1"/>
      <c r="U220" s="3"/>
      <c r="V220" s="3"/>
      <c r="W220" s="1"/>
      <c r="X220" s="10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</row>
    <row r="221" spans="1:18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6"/>
      <c r="R221" s="1"/>
      <c r="U221" s="3"/>
      <c r="V221" s="3"/>
      <c r="W221" s="1"/>
      <c r="X221" s="10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</row>
    <row r="222" spans="1:18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6"/>
      <c r="R222" s="1"/>
      <c r="U222" s="3"/>
      <c r="V222" s="3"/>
      <c r="W222" s="1"/>
      <c r="X222" s="10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</row>
    <row r="223" spans="1:18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6"/>
      <c r="R223" s="1"/>
      <c r="U223" s="3"/>
      <c r="V223" s="3"/>
      <c r="W223" s="1"/>
      <c r="X223" s="10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</row>
    <row r="224" spans="1:18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6"/>
      <c r="R224" s="1"/>
      <c r="U224" s="3"/>
      <c r="V224" s="3"/>
      <c r="W224" s="1"/>
      <c r="X224" s="10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</row>
    <row r="225" spans="1:18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6"/>
      <c r="R225" s="1"/>
      <c r="U225" s="3"/>
      <c r="V225" s="3"/>
      <c r="W225" s="1"/>
      <c r="X225" s="10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</row>
    <row r="226" spans="1:18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6"/>
      <c r="R226" s="1"/>
      <c r="U226" s="3"/>
      <c r="V226" s="3"/>
      <c r="W226" s="1"/>
      <c r="X226" s="10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</row>
    <row r="227" spans="1:18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6"/>
      <c r="R227" s="1"/>
      <c r="U227" s="3"/>
      <c r="V227" s="3"/>
      <c r="W227" s="1"/>
      <c r="X227" s="10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</row>
    <row r="228" spans="1:18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6"/>
      <c r="R228" s="1"/>
      <c r="U228" s="3"/>
      <c r="V228" s="3"/>
      <c r="W228" s="1"/>
      <c r="X228" s="10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</row>
    <row r="229" spans="1:18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6"/>
      <c r="R229" s="1"/>
      <c r="U229" s="3"/>
      <c r="V229" s="3"/>
      <c r="W229" s="1"/>
      <c r="X229" s="10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</row>
    <row r="230" spans="1:18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6"/>
      <c r="R230" s="1"/>
      <c r="U230" s="3"/>
      <c r="V230" s="3"/>
      <c r="W230" s="1"/>
      <c r="X230" s="10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</row>
    <row r="231" spans="1:18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6"/>
      <c r="R231" s="1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</row>
    <row r="232" spans="1:18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6"/>
      <c r="R232" s="1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</row>
    <row r="233" spans="1:18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6"/>
      <c r="R233" s="1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</row>
    <row r="234" spans="1:18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6"/>
      <c r="R234" s="1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</row>
    <row r="235" spans="1:18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6"/>
      <c r="R235" s="1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</row>
    <row r="236" spans="1:18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6"/>
      <c r="R236" s="1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</row>
    <row r="237" spans="1:18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6"/>
      <c r="R237" s="1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</row>
    <row r="238" spans="1:18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6"/>
      <c r="R238" s="1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</row>
    <row r="239" spans="1:18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6"/>
      <c r="R239" s="1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</row>
    <row r="240" spans="1:18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6"/>
      <c r="R240" s="1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</row>
    <row r="241" spans="1:18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6"/>
      <c r="R241" s="1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</row>
    <row r="242" spans="1:18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6"/>
      <c r="R242" s="1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</row>
    <row r="243" spans="1:18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6"/>
      <c r="R243" s="1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</row>
    <row r="244" spans="1:18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6"/>
      <c r="R244" s="1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</row>
    <row r="245" spans="1:18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6"/>
      <c r="R245" s="1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</row>
    <row r="246" spans="1:18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6"/>
      <c r="R246" s="1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</row>
    <row r="247" spans="1:18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6"/>
      <c r="R247" s="1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</row>
    <row r="248" spans="1:18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6"/>
      <c r="R248" s="1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</row>
    <row r="249" spans="1:18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6"/>
      <c r="R249" s="1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</row>
    <row r="250" spans="1:18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6"/>
      <c r="R250" s="1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</row>
    <row r="251" spans="1:18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6"/>
      <c r="R251" s="1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</row>
    <row r="252" spans="1:18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6"/>
      <c r="R252" s="1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</row>
    <row r="253" spans="1:18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6"/>
      <c r="R253" s="1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</row>
    <row r="254" spans="1:18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6"/>
      <c r="R254" s="1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</row>
    <row r="255" spans="1:18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6"/>
      <c r="R255" s="1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</row>
    <row r="256" spans="1:18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6"/>
      <c r="R256" s="1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</row>
    <row r="257" spans="1:18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6"/>
      <c r="R257" s="1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</row>
    <row r="258" spans="1:18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6"/>
      <c r="R258" s="1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</row>
    <row r="259" spans="1:18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6"/>
      <c r="R259" s="1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</row>
    <row r="260" spans="1:18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6"/>
      <c r="R260" s="1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</row>
    <row r="261" spans="1:18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6"/>
      <c r="R261" s="1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</row>
    <row r="262" spans="1:18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6"/>
      <c r="R262" s="1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</row>
    <row r="263" spans="1:18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</row>
    <row r="264" spans="1:18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</row>
    <row r="265" spans="1:18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</row>
    <row r="266" spans="1:18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</row>
    <row r="267" spans="1:18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</row>
    <row r="268" spans="1:18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</row>
    <row r="269" spans="1:18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</row>
    <row r="270" spans="1:18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</row>
    <row r="271" spans="1:18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</row>
    <row r="272" spans="1:18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</row>
    <row r="273" spans="1:18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</row>
    <row r="274" spans="1:18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</row>
    <row r="275" spans="1:18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</row>
    <row r="276" spans="1:18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</row>
    <row r="277" spans="1:18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</row>
    <row r="278" spans="1:18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</row>
    <row r="279" spans="1:18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</row>
    <row r="280" spans="1:18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</row>
    <row r="281" spans="1:18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</row>
    <row r="282" spans="1:18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</row>
    <row r="283" spans="1:18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</row>
    <row r="284" spans="1:18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</row>
    <row r="285" spans="1:18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</row>
    <row r="286" spans="1:18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</row>
    <row r="287" spans="1:18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</row>
    <row r="288" spans="1:18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</row>
    <row r="289" spans="1:18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</row>
    <row r="290" spans="1:18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</row>
    <row r="291" spans="1:18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</row>
    <row r="292" spans="1:18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</row>
    <row r="293" spans="1:18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</row>
    <row r="294" spans="1:18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</row>
    <row r="295" spans="1:18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</row>
    <row r="296" spans="1:18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</row>
    <row r="297" spans="1:18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</row>
    <row r="298" spans="1:18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</row>
    <row r="299" spans="1:18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</row>
    <row r="300" spans="1:18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</row>
    <row r="301" spans="1:18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</row>
    <row r="302" spans="1:18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</row>
    <row r="303" spans="1:18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</row>
    <row r="304" spans="1:18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</row>
    <row r="305" spans="1:18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</row>
    <row r="306" spans="1:18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</row>
    <row r="307" spans="1:18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</row>
    <row r="308" spans="1:18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</row>
    <row r="309" spans="1:18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</row>
    <row r="310" spans="1:18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</row>
    <row r="311" spans="1:18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</row>
    <row r="312" spans="1:18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</row>
    <row r="313" spans="1:18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</row>
    <row r="314" spans="1:18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</row>
    <row r="315" spans="1:18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</row>
    <row r="316" spans="1:18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</row>
    <row r="317" spans="1:18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</row>
    <row r="318" spans="1:18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</row>
    <row r="319" spans="1:18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</row>
    <row r="320" spans="1:18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</row>
    <row r="321" spans="1:18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</row>
    <row r="322" spans="1:18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</row>
    <row r="323" spans="1:18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</row>
    <row r="324" spans="1:18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</row>
    <row r="325" spans="1:18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</row>
    <row r="326" spans="1:18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</row>
    <row r="327" spans="1:18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</row>
    <row r="328" spans="1:18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</row>
    <row r="329" spans="1:18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</row>
    <row r="330" spans="1:18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</row>
    <row r="331" spans="1:18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</row>
    <row r="332" spans="1:18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</row>
    <row r="333" spans="1:18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</row>
    <row r="334" spans="1:18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</row>
    <row r="335" spans="1:18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</row>
    <row r="336" spans="1:18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</row>
    <row r="337" spans="1:18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</row>
    <row r="338" spans="1:18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</row>
    <row r="339" spans="1:18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</row>
    <row r="340" spans="1:18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</row>
    <row r="341" spans="1:18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</row>
    <row r="342" spans="1:18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</row>
    <row r="343" spans="1:18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</row>
    <row r="344" spans="1:18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</row>
    <row r="345" spans="1:18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</row>
    <row r="346" spans="1:18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</row>
    <row r="347" spans="1:18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</row>
    <row r="348" spans="1:18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</row>
    <row r="349" spans="1:18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</row>
    <row r="350" spans="1:18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</row>
    <row r="351" spans="1:18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</row>
    <row r="352" spans="1:18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</row>
    <row r="353" spans="1:18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</row>
    <row r="354" spans="1:18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</row>
    <row r="355" spans="1:18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</row>
    <row r="356" spans="1:18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</row>
    <row r="357" spans="1:18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</row>
    <row r="358" spans="1:18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</row>
    <row r="359" spans="1:18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</row>
    <row r="360" spans="1:18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</row>
    <row r="361" spans="1:18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</row>
    <row r="362" spans="1:18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</row>
    <row r="363" spans="1:18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</row>
    <row r="364" spans="1:18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</row>
    <row r="365" spans="1:18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</row>
    <row r="366" spans="1:18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</row>
    <row r="367" spans="1:18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</row>
    <row r="368" spans="1:18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</row>
    <row r="369" spans="1:18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</row>
    <row r="370" spans="1:18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</row>
    <row r="371" spans="1:18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</row>
    <row r="372" spans="1:18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</row>
    <row r="373" spans="1:18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</row>
    <row r="374" spans="1:18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</row>
    <row r="375" spans="1:18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</row>
    <row r="376" spans="1:18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</row>
    <row r="377" spans="1:18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</row>
    <row r="378" spans="1:18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</row>
    <row r="379" spans="1:18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</row>
    <row r="380" spans="1:18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</row>
    <row r="381" spans="1:18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</row>
    <row r="382" spans="1:18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</row>
    <row r="383" spans="1:18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</row>
    <row r="384" spans="1:18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</row>
    <row r="385" spans="1:18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</row>
    <row r="386" spans="1:18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</row>
    <row r="387" spans="1:18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</row>
    <row r="388" spans="1:18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</row>
    <row r="389" spans="1:18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</row>
    <row r="390" spans="1:18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</row>
    <row r="391" spans="1:18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</row>
    <row r="392" spans="1:18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</row>
    <row r="393" spans="1:18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</row>
    <row r="394" spans="1:18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</row>
    <row r="395" spans="1:18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</row>
    <row r="396" spans="1:18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</row>
    <row r="397" spans="1:18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</row>
    <row r="398" spans="1:18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</row>
    <row r="399" spans="1:18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</row>
    <row r="400" spans="1:18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</row>
    <row r="401" spans="1:180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</row>
    <row r="402" spans="1:180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</row>
    <row r="403" spans="1:180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</row>
    <row r="404" spans="1:180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</row>
    <row r="405" spans="1:180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</row>
    <row r="406" spans="1:180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</row>
    <row r="407" spans="1:180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</row>
    <row r="408" spans="1:180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</row>
    <row r="409" spans="1:180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</row>
    <row r="410" spans="1:180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</row>
    <row r="411" spans="1:180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</row>
    <row r="412" spans="1:180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</row>
    <row r="413" spans="1:180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</row>
    <row r="414" spans="1:180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</row>
    <row r="415" spans="1:180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</row>
    <row r="416" spans="1:180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</row>
    <row r="417" spans="1:180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</row>
    <row r="418" spans="1:180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</row>
    <row r="419" spans="1:180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</row>
    <row r="420" spans="1:180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</row>
    <row r="421" spans="1:180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</row>
    <row r="422" spans="1:180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</row>
    <row r="423" spans="1:180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</row>
    <row r="424" spans="1:180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</row>
    <row r="425" spans="1:180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</row>
    <row r="426" spans="1:180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</row>
    <row r="427" spans="1:180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</row>
    <row r="428" spans="1:180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</row>
    <row r="429" spans="1:180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</row>
    <row r="430" spans="1:180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</row>
    <row r="431" spans="1:180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</row>
    <row r="432" spans="1:180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</row>
    <row r="433" spans="1:180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</row>
    <row r="434" spans="1:180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</row>
    <row r="435" spans="1:180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</row>
    <row r="436" spans="1:180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</row>
    <row r="437" spans="1:180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</row>
    <row r="438" spans="1:180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</row>
    <row r="439" spans="1:180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</row>
    <row r="440" spans="1:180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</row>
    <row r="441" spans="1:180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</row>
    <row r="442" spans="1:180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</row>
    <row r="443" spans="1:180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</row>
    <row r="444" spans="1:180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</row>
    <row r="445" spans="1:180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</row>
    <row r="446" spans="1:180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</row>
    <row r="447" spans="1:180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</row>
    <row r="448" spans="1:180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</row>
    <row r="449" spans="1:180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</row>
    <row r="450" spans="1:180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</row>
    <row r="451" spans="1:180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</row>
    <row r="452" spans="1:180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</row>
    <row r="453" spans="1:180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</row>
    <row r="454" spans="1:180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</row>
    <row r="455" spans="1:180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</row>
    <row r="456" spans="1:180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</row>
    <row r="457" spans="1:180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</row>
    <row r="458" spans="1:180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</row>
    <row r="459" spans="1:180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</row>
    <row r="460" spans="1:180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</row>
    <row r="461" spans="1:180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</row>
    <row r="462" spans="1:180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</row>
    <row r="463" spans="1:180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</row>
    <row r="464" spans="1:180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</row>
    <row r="465" spans="1:180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</row>
    <row r="466" spans="1:180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</row>
    <row r="467" spans="1:180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</row>
    <row r="468" spans="1:180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</row>
    <row r="469" spans="1:180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</row>
    <row r="470" spans="1:180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</row>
    <row r="471" spans="1:180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</row>
    <row r="472" spans="1:180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</row>
    <row r="473" spans="1:180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</row>
    <row r="474" spans="1:180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</row>
    <row r="475" spans="1:180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</row>
    <row r="476" spans="1:180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</row>
    <row r="477" spans="1:180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</row>
    <row r="478" spans="1:180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</row>
    <row r="479" spans="1:180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</row>
    <row r="480" spans="1:180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</row>
    <row r="481" spans="1:180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</row>
    <row r="482" spans="1:180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</row>
    <row r="483" spans="1:180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</row>
    <row r="484" spans="1:180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</row>
    <row r="485" spans="1:180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</row>
    <row r="486" spans="1:180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</row>
    <row r="487" spans="1:180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</row>
    <row r="488" spans="1:180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</row>
    <row r="489" spans="1:180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</row>
    <row r="490" spans="1:180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</row>
    <row r="491" spans="1:180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</row>
    <row r="492" spans="1:180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</row>
    <row r="493" spans="1:180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</row>
    <row r="494" spans="1:180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</row>
    <row r="495" spans="1:180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</row>
    <row r="496" spans="1:180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</row>
    <row r="497" spans="1:180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</row>
    <row r="498" spans="1:180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</row>
    <row r="499" spans="1:180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</row>
    <row r="500" spans="1:180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</row>
    <row r="501" spans="1:180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</row>
    <row r="502" spans="1:180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</row>
    <row r="503" spans="1:180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</row>
    <row r="504" spans="1:180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</row>
    <row r="505" spans="1:180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</row>
    <row r="506" spans="1:180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</row>
    <row r="507" spans="1:180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</row>
    <row r="508" spans="1:180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</row>
    <row r="509" spans="1:180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</row>
    <row r="510" spans="1:180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</row>
    <row r="511" spans="1:180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</row>
    <row r="512" spans="1:180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</row>
    <row r="513" spans="1:180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</row>
    <row r="514" spans="1:180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</row>
    <row r="515" spans="1:180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</row>
    <row r="516" spans="1:180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</row>
    <row r="517" spans="1:180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</row>
    <row r="518" spans="1:180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</row>
    <row r="519" spans="1:180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</row>
    <row r="520" spans="1:180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</row>
    <row r="521" spans="1:180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</row>
    <row r="522" spans="1:180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</row>
    <row r="523" spans="1:180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</row>
    <row r="524" spans="1:180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</row>
    <row r="525" spans="1:180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</row>
    <row r="526" spans="1:180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</row>
    <row r="527" spans="1:180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</row>
    <row r="528" spans="1:180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</row>
    <row r="529" spans="1:180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</row>
    <row r="530" spans="1:180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</row>
    <row r="531" spans="1:180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</row>
    <row r="532" spans="1:180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</row>
    <row r="533" spans="1:180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</row>
    <row r="534" spans="1:180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</row>
    <row r="535" spans="1:180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</row>
    <row r="536" spans="1:180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</row>
    <row r="537" spans="1:180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</row>
    <row r="538" spans="1:180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</row>
    <row r="539" spans="1:180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</row>
    <row r="540" spans="1:180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</row>
    <row r="541" spans="1:180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</row>
    <row r="542" spans="1:180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</row>
    <row r="543" spans="1:180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</row>
    <row r="544" spans="1:180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</row>
    <row r="545" spans="1:180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</row>
    <row r="546" spans="1:180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</row>
    <row r="547" spans="1:180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</row>
    <row r="548" spans="1:180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</row>
    <row r="549" spans="1:180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</row>
    <row r="550" spans="1:180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</row>
    <row r="551" spans="1:180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</row>
    <row r="552" spans="1:180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</row>
    <row r="553" spans="1:180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</row>
    <row r="554" spans="1:180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</row>
    <row r="555" spans="1:180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</row>
    <row r="556" spans="1:180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</row>
    <row r="557" spans="1:180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</row>
    <row r="558" spans="1:180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</row>
    <row r="559" spans="1:180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</row>
    <row r="560" spans="1:180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</row>
    <row r="561" spans="1:180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</row>
    <row r="562" spans="1:180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</row>
    <row r="563" spans="1:180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</row>
    <row r="564" spans="1:180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</row>
    <row r="565" spans="1:180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</row>
    <row r="566" spans="1:180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</row>
    <row r="567" spans="1:180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</row>
    <row r="568" spans="1:180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</row>
    <row r="569" spans="1:180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</row>
    <row r="570" spans="1:180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</row>
    <row r="571" spans="1:180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</row>
    <row r="572" spans="1:180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</row>
    <row r="573" spans="1:180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</row>
    <row r="574" spans="1:180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</row>
    <row r="575" spans="1:180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</row>
    <row r="576" spans="1:180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</row>
    <row r="577" spans="1:180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</row>
    <row r="578" spans="1:180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</row>
    <row r="579" spans="1:180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</row>
    <row r="580" spans="1:180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</row>
    <row r="581" spans="1:180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</row>
    <row r="582" spans="1:180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</row>
    <row r="583" spans="1:180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</row>
    <row r="584" spans="1:180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</row>
    <row r="585" spans="1:180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</row>
    <row r="586" spans="1:180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</row>
    <row r="587" spans="1:180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</row>
    <row r="588" spans="1:180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</row>
    <row r="589" spans="1:180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</row>
    <row r="590" spans="1:180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</row>
    <row r="591" spans="1:180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</row>
    <row r="592" spans="1:180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</row>
    <row r="593" spans="1:180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</row>
    <row r="594" spans="1:180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</row>
    <row r="595" spans="1:180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</row>
    <row r="596" spans="1:180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</row>
    <row r="597" spans="1:180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</row>
    <row r="598" spans="1:180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</row>
    <row r="599" spans="1:180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</row>
    <row r="600" spans="1:180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</row>
    <row r="601" spans="1:180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</row>
    <row r="602" spans="1:180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</row>
    <row r="603" spans="1:180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</row>
    <row r="604" spans="1:180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</row>
    <row r="605" spans="1:180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</row>
    <row r="606" spans="1:180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</row>
    <row r="607" spans="1:180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</row>
    <row r="608" spans="1:180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</row>
    <row r="609" spans="1:180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</row>
    <row r="610" spans="1:180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</row>
    <row r="611" spans="1:180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</row>
    <row r="612" spans="1:180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</row>
    <row r="613" spans="1:180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</row>
    <row r="614" spans="1:180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</row>
    <row r="615" spans="1:180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</row>
    <row r="616" spans="1:180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</row>
    <row r="617" spans="1:180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</row>
    <row r="618" spans="1:180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</row>
    <row r="619" spans="1:180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</row>
    <row r="620" spans="1:180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/>
      <c r="FX620" s="3"/>
    </row>
    <row r="621" spans="1:180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</row>
    <row r="622" spans="1:180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</row>
    <row r="623" spans="1:180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</row>
    <row r="624" spans="1:180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</row>
    <row r="625" spans="1:180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</row>
    <row r="626" spans="1:180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</row>
    <row r="627" spans="1:180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</row>
    <row r="628" spans="1:180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</row>
    <row r="629" spans="1:180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</row>
    <row r="630" spans="1:180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</row>
    <row r="631" spans="1:180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</row>
    <row r="632" spans="1:180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</row>
    <row r="633" spans="1:180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</row>
    <row r="634" spans="1:180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</row>
    <row r="635" spans="1:180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</row>
    <row r="636" spans="1:180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</row>
    <row r="637" spans="1:180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</row>
    <row r="638" spans="1:180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</row>
    <row r="639" spans="1:180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</row>
    <row r="640" spans="1:180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</row>
    <row r="641" spans="1:180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</row>
    <row r="642" spans="1:180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</row>
    <row r="643" spans="1:180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</row>
    <row r="644" spans="1:180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</row>
    <row r="645" spans="1:180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</row>
    <row r="646" spans="1:180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</row>
    <row r="647" spans="1:180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</row>
    <row r="648" spans="1:180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</row>
    <row r="649" spans="1:180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</row>
    <row r="650" spans="1:180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</row>
    <row r="651" spans="1:180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</row>
    <row r="652" spans="1:180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</row>
    <row r="653" spans="1:180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</row>
    <row r="654" spans="1:180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</row>
    <row r="655" spans="1:180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</row>
    <row r="656" spans="1:180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</row>
    <row r="657" spans="1:180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</row>
    <row r="658" spans="1:180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</row>
    <row r="659" spans="1:180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</row>
    <row r="660" spans="1:180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</row>
    <row r="661" spans="1:180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</row>
    <row r="662" spans="1:180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</row>
    <row r="663" spans="1:180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</row>
    <row r="664" spans="1:180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</row>
    <row r="665" spans="1:180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</row>
    <row r="666" spans="1:180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</row>
    <row r="667" spans="1:180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</row>
    <row r="668" spans="1:180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</row>
    <row r="669" spans="1:180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</row>
    <row r="670" spans="1:180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</row>
    <row r="671" spans="1:180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</row>
    <row r="672" spans="1:180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</row>
    <row r="673" spans="1:180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</row>
    <row r="674" spans="1:180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</row>
    <row r="675" spans="1:180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</row>
    <row r="676" spans="1:180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</row>
    <row r="677" spans="1:180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</row>
    <row r="678" spans="1:180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</row>
    <row r="679" spans="1:180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</row>
    <row r="680" spans="1:180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</row>
    <row r="681" spans="1:180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</row>
    <row r="682" spans="1:180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</row>
    <row r="683" spans="1:180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</row>
    <row r="684" spans="1:180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</row>
    <row r="685" spans="1:180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</row>
    <row r="686" spans="1:180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</row>
    <row r="687" spans="1:180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</row>
    <row r="688" spans="1:180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</row>
    <row r="689" spans="1:180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</row>
    <row r="690" spans="1:180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</row>
    <row r="691" spans="1:180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</row>
    <row r="692" spans="1:180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</row>
    <row r="693" spans="1:180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</row>
    <row r="694" spans="1:180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</row>
    <row r="695" spans="1:180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</row>
    <row r="696" spans="1:180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</row>
    <row r="697" spans="1:180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</row>
    <row r="698" spans="1:180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</row>
    <row r="699" spans="1:180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</row>
    <row r="700" spans="1:180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</row>
    <row r="701" spans="1:180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</row>
    <row r="702" spans="1:180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</row>
    <row r="703" spans="1:180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</row>
    <row r="704" spans="1:180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</row>
    <row r="705" spans="1:180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</row>
    <row r="706" spans="1:180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</row>
    <row r="707" spans="1:180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</row>
    <row r="708" spans="1:180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</row>
    <row r="709" spans="1:180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</row>
    <row r="710" spans="1:180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</row>
    <row r="711" spans="1:180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</row>
    <row r="712" spans="1:180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</row>
    <row r="713" spans="1:180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</row>
    <row r="714" spans="1:180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</row>
    <row r="715" spans="1:180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</row>
    <row r="716" spans="1:180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</row>
    <row r="717" spans="1:180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</row>
    <row r="718" spans="1:180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</row>
    <row r="719" spans="1:180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</row>
    <row r="720" spans="1:180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</row>
    <row r="721" spans="1:180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</row>
    <row r="722" spans="1:180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</row>
    <row r="723" spans="1:180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</row>
    <row r="724" spans="1:180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</row>
    <row r="725" spans="1:180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</row>
    <row r="726" spans="1:180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</row>
    <row r="727" spans="1:180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</row>
    <row r="728" spans="1:180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</row>
    <row r="729" spans="1:180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</row>
    <row r="730" spans="1:180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</row>
    <row r="731" spans="1:180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</row>
    <row r="732" spans="1:180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</row>
    <row r="733" spans="1:180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</row>
    <row r="734" spans="1:180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</row>
    <row r="735" spans="1:180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</row>
    <row r="736" spans="1:180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</row>
    <row r="737" spans="1:180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</row>
    <row r="738" spans="1:180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</row>
    <row r="739" spans="1:180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</row>
    <row r="740" spans="1:180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</row>
    <row r="741" spans="1:180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</row>
    <row r="742" spans="1:180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</row>
    <row r="743" spans="1:180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/>
    </row>
    <row r="744" spans="1:180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</row>
    <row r="745" spans="1:180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</row>
    <row r="746" spans="1:180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</row>
    <row r="747" spans="1:180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</row>
    <row r="748" spans="1:180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</row>
    <row r="749" spans="1:180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</row>
    <row r="750" spans="1:180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</row>
    <row r="751" spans="1:180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</row>
    <row r="752" spans="1:180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</row>
    <row r="753" spans="1:180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</row>
    <row r="754" spans="1:180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</row>
    <row r="755" spans="1:180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</row>
    <row r="756" spans="1:180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</row>
    <row r="757" spans="1:180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</row>
    <row r="758" spans="1:180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</row>
    <row r="759" spans="1:180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</row>
    <row r="760" spans="1:180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</row>
    <row r="761" spans="1:180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</row>
    <row r="762" spans="1:180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</row>
    <row r="763" spans="1:180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</row>
    <row r="764" spans="1:180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</row>
    <row r="765" spans="1:180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</row>
    <row r="766" spans="1:180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</row>
    <row r="767" spans="1:180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</row>
    <row r="768" spans="1:180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</row>
    <row r="769" spans="1:180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</row>
    <row r="770" spans="1:180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</row>
    <row r="771" spans="1:180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</row>
    <row r="772" spans="1:180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</row>
    <row r="773" spans="1:180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</row>
    <row r="774" spans="1:180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</row>
    <row r="775" spans="1:180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</row>
    <row r="776" spans="1:180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</row>
    <row r="777" spans="1:180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</row>
    <row r="778" spans="1:180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</row>
    <row r="779" spans="1:180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</row>
    <row r="780" spans="1:180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</row>
    <row r="781" spans="1:180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</row>
    <row r="782" spans="1:180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</row>
    <row r="783" spans="1:180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</row>
    <row r="784" spans="1:180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</row>
    <row r="785" spans="1:180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</row>
    <row r="786" spans="1:180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</row>
    <row r="787" spans="1:180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</row>
    <row r="788" spans="1:180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</row>
    <row r="789" spans="1:180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</row>
    <row r="790" spans="1:180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</row>
    <row r="791" spans="1:180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</row>
    <row r="792" spans="1:180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</row>
    <row r="793" spans="1:180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</row>
    <row r="794" spans="1:180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</row>
    <row r="795" spans="1:180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</row>
    <row r="796" spans="1:180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</row>
    <row r="797" spans="1:180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</row>
    <row r="798" spans="1:180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</row>
    <row r="799" spans="1:180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</row>
    <row r="800" spans="1:180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</row>
    <row r="801" spans="1:180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</row>
    <row r="802" spans="1:180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</row>
    <row r="803" spans="1:180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</row>
    <row r="804" spans="1:180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</row>
    <row r="805" spans="1:180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</row>
    <row r="806" spans="1:180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</row>
    <row r="807" spans="1:180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</row>
    <row r="808" spans="1:180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</row>
    <row r="809" spans="1:180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</row>
    <row r="810" spans="1:180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</row>
    <row r="811" spans="1:180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</row>
    <row r="812" spans="1:180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</row>
    <row r="813" spans="1:180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</row>
    <row r="814" spans="1:180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</row>
    <row r="815" spans="1:180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</row>
    <row r="816" spans="1:180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</row>
    <row r="817" spans="1:180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</row>
    <row r="818" spans="1:180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</row>
    <row r="819" spans="1:180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</row>
    <row r="820" spans="1:180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</row>
    <row r="821" spans="1:180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</row>
    <row r="822" spans="1:180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</row>
    <row r="823" spans="1:180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</row>
    <row r="824" spans="1:180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</row>
    <row r="825" spans="1:180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</row>
    <row r="826" spans="1:180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</row>
    <row r="827" spans="1:180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</row>
    <row r="828" spans="1:180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</row>
    <row r="829" spans="1:180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</row>
    <row r="830" spans="1:180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</row>
    <row r="831" spans="1:180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</row>
    <row r="832" spans="1:180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</row>
    <row r="833" spans="1:180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</row>
    <row r="834" spans="1:180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</row>
    <row r="835" spans="1:180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</row>
    <row r="836" spans="1:180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</row>
    <row r="837" spans="1:180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/>
      <c r="FX837" s="3"/>
    </row>
    <row r="838" spans="1:180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</row>
    <row r="839" spans="1:180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</row>
    <row r="840" spans="1:180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</row>
    <row r="841" spans="1:180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</row>
    <row r="842" spans="1:180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</row>
    <row r="843" spans="1:180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</row>
    <row r="844" spans="1:180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</row>
    <row r="845" spans="1:180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</row>
    <row r="846" spans="1:180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</row>
    <row r="847" spans="1:180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</row>
    <row r="848" spans="1:180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</row>
    <row r="849" spans="1:180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</row>
    <row r="850" spans="1:180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</row>
    <row r="851" spans="1:180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</row>
    <row r="852" spans="1:180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</row>
    <row r="853" spans="1:180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</row>
    <row r="854" spans="1:180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</row>
    <row r="855" spans="1:180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</row>
    <row r="856" spans="1:180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</row>
    <row r="857" spans="1:180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</row>
    <row r="858" spans="1:180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</row>
    <row r="859" spans="1:180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</row>
    <row r="860" spans="1:180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</row>
    <row r="861" spans="1:180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</row>
    <row r="862" spans="1:180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</row>
    <row r="863" spans="1:180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</row>
    <row r="864" spans="1:180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</row>
    <row r="865" spans="1:180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</row>
    <row r="866" spans="1:180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</row>
    <row r="867" spans="1:180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</row>
    <row r="868" spans="1:180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</row>
    <row r="869" spans="1:180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</row>
    <row r="870" spans="1:180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</row>
    <row r="871" spans="1:180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</row>
    <row r="872" spans="1:180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</row>
    <row r="873" spans="1:180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</row>
    <row r="874" spans="1:180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</row>
    <row r="875" spans="1:180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</row>
    <row r="876" spans="1:180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</row>
    <row r="877" spans="1:180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</row>
    <row r="878" spans="1:180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</row>
    <row r="879" spans="1:180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</row>
    <row r="880" spans="1:180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</row>
    <row r="881" spans="1:180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</row>
    <row r="882" spans="1:180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</row>
    <row r="883" spans="1:180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</row>
    <row r="884" spans="1:180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</row>
    <row r="885" spans="1:180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</row>
    <row r="886" spans="1:180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</row>
    <row r="887" spans="1:180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</row>
    <row r="888" spans="1:180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</row>
    <row r="889" spans="1:180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</row>
    <row r="890" spans="1:180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</row>
    <row r="891" spans="1:180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</row>
    <row r="892" spans="1:180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</row>
    <row r="893" spans="1:180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</row>
    <row r="894" spans="1:180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</row>
    <row r="895" spans="1:180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</row>
    <row r="896" spans="1:180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</row>
    <row r="897" spans="1:180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</row>
    <row r="898" spans="1:180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</row>
    <row r="899" spans="1:180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</row>
    <row r="900" spans="1:180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</row>
    <row r="901" spans="1:180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</row>
    <row r="902" spans="1:180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</row>
    <row r="903" spans="1:180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</row>
    <row r="904" spans="1:180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</row>
    <row r="905" spans="1:180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</row>
    <row r="906" spans="1:180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</row>
    <row r="907" spans="1:180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</row>
    <row r="908" spans="1:180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</row>
    <row r="909" spans="1:180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</row>
    <row r="910" spans="1:180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</row>
    <row r="911" spans="1:180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</row>
    <row r="912" spans="1:180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</row>
    <row r="913" spans="1:180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</row>
    <row r="914" spans="1:180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</row>
    <row r="915" spans="1:180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</row>
    <row r="916" spans="1:180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</row>
    <row r="917" spans="1:180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</row>
    <row r="918" spans="1:180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</row>
    <row r="919" spans="1:180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</row>
    <row r="920" spans="1:180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</row>
    <row r="921" spans="1:180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</row>
    <row r="922" spans="1:180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</row>
    <row r="923" spans="1:180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</row>
    <row r="924" spans="1:180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</row>
    <row r="925" spans="1:180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</row>
    <row r="926" spans="1:180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</row>
    <row r="927" spans="1:180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</row>
    <row r="928" spans="1:180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</row>
    <row r="929" spans="1:180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</row>
    <row r="930" spans="1:180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</row>
    <row r="931" spans="1:180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</row>
    <row r="932" spans="1:180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</row>
    <row r="933" spans="1:180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</row>
    <row r="934" spans="1:180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</row>
    <row r="935" spans="1:180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</row>
    <row r="936" spans="1:180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</row>
    <row r="937" spans="1:180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</row>
    <row r="938" spans="1:180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</row>
    <row r="939" spans="1:180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</row>
    <row r="940" spans="1:180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</row>
    <row r="941" spans="1:180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</row>
    <row r="942" spans="1:180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</row>
    <row r="943" spans="1:180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</row>
    <row r="944" spans="1:180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</row>
    <row r="945" spans="1:180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</row>
    <row r="946" spans="1:180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</row>
    <row r="947" spans="1:180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</row>
    <row r="948" spans="1:180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</row>
    <row r="949" spans="1:180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</row>
    <row r="950" spans="1:180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</row>
    <row r="951" spans="1:180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</row>
    <row r="952" spans="1:180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</row>
    <row r="953" spans="1:180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</row>
    <row r="954" spans="1:180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</row>
    <row r="955" spans="1:180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</row>
    <row r="956" spans="1:180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</row>
    <row r="957" spans="1:180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</row>
    <row r="958" spans="1:180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</row>
    <row r="959" spans="1:180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</row>
    <row r="960" spans="1:180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</row>
    <row r="961" spans="1:180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</row>
    <row r="962" spans="1:180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</row>
    <row r="963" spans="1:180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</row>
    <row r="964" spans="1:180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</row>
    <row r="965" spans="1:180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</row>
    <row r="966" spans="1:180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</row>
    <row r="967" spans="1:180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</row>
    <row r="968" spans="1:180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</row>
    <row r="969" spans="1:180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</row>
    <row r="970" spans="1:180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</row>
    <row r="971" spans="1:180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</row>
    <row r="972" spans="1:180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</row>
    <row r="973" spans="1:180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</row>
    <row r="974" spans="1:180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</row>
    <row r="975" spans="1:180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</row>
    <row r="976" spans="1:180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</row>
    <row r="977" spans="1:180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</row>
    <row r="978" spans="1:180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</row>
    <row r="979" spans="1:180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</row>
    <row r="980" spans="1:180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</row>
    <row r="981" spans="1:180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</row>
    <row r="982" spans="1:180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</row>
    <row r="983" spans="1:180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</row>
    <row r="984" spans="1:180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</row>
    <row r="985" spans="1:180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</row>
    <row r="986" spans="1:180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</row>
    <row r="987" spans="1:180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</row>
    <row r="988" spans="1:180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</row>
    <row r="989" spans="1:180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</row>
    <row r="990" spans="1:180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</row>
    <row r="991" spans="1:180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</row>
    <row r="992" spans="1:180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</row>
    <row r="993" spans="1:180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</row>
    <row r="994" spans="1:180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</row>
    <row r="995" spans="1:180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</row>
    <row r="996" spans="1:180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</row>
    <row r="997" spans="1:180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</row>
    <row r="998" spans="1:180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</row>
    <row r="999" spans="1:180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</row>
    <row r="1000" spans="1:180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</row>
    <row r="1001" spans="1:180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</row>
    <row r="1002" spans="1:180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</row>
    <row r="1003" spans="1:180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3"/>
      <c r="EF1003" s="3"/>
      <c r="EG1003" s="3"/>
      <c r="EH1003" s="3"/>
      <c r="EI1003" s="3"/>
      <c r="EJ1003" s="3"/>
      <c r="EK1003" s="3"/>
      <c r="EL1003" s="3"/>
      <c r="EM1003" s="3"/>
      <c r="EN1003" s="3"/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/>
      <c r="FS1003" s="3"/>
      <c r="FT1003" s="3"/>
      <c r="FU1003" s="3"/>
      <c r="FV1003" s="3"/>
      <c r="FW1003" s="3"/>
      <c r="FX1003" s="3"/>
    </row>
    <row r="1004" spans="1:180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</row>
    <row r="1005" spans="1:180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</row>
    <row r="1006" spans="1:180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</row>
    <row r="1007" spans="1:180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</row>
    <row r="1008" spans="1:180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</row>
    <row r="1009" spans="1:180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</row>
    <row r="1010" spans="1:180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</row>
    <row r="1011" spans="1:180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</row>
    <row r="1012" spans="1:180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</row>
    <row r="1013" spans="1:180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</row>
    <row r="1014" spans="1:180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</row>
    <row r="1015" spans="1:180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/>
      <c r="FO1015" s="3"/>
      <c r="FP1015" s="3"/>
      <c r="FQ1015" s="3"/>
      <c r="FR1015" s="3"/>
      <c r="FS1015" s="3"/>
      <c r="FT1015" s="3"/>
      <c r="FU1015" s="3"/>
      <c r="FV1015" s="3"/>
      <c r="FW1015" s="3"/>
      <c r="FX1015" s="3"/>
    </row>
    <row r="1016" spans="1:180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</row>
    <row r="1017" spans="1:180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</row>
    <row r="1018" spans="1:180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</row>
    <row r="1019" spans="1:180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</row>
    <row r="1020" spans="1:180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</row>
    <row r="1021" spans="1:180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</row>
    <row r="1022" spans="1:180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</row>
    <row r="1023" spans="1:180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</row>
    <row r="1024" spans="1:180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</row>
    <row r="1025" spans="1:180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</row>
    <row r="1026" spans="1:180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</row>
    <row r="1027" spans="1:180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</row>
    <row r="1028" spans="1:180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</row>
    <row r="1029" spans="1:180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</row>
    <row r="1030" spans="1:180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</row>
    <row r="1031" spans="1:180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</row>
    <row r="1032" spans="1:180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</row>
    <row r="1033" spans="1:180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</row>
    <row r="1034" spans="1:180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</row>
    <row r="1035" spans="1:180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</row>
    <row r="1036" spans="1:180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</row>
    <row r="1037" spans="1:180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</row>
    <row r="1038" spans="1:180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</row>
    <row r="1039" spans="1:180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</row>
    <row r="1040" spans="1:180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</row>
    <row r="1041" spans="1:180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</row>
    <row r="1042" spans="1:180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</row>
    <row r="1043" spans="1:180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</row>
    <row r="1044" spans="1:180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</row>
    <row r="1045" spans="1:180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</row>
    <row r="1046" spans="1:180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</row>
    <row r="1047" spans="1:180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</row>
    <row r="1048" spans="1:180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</row>
    <row r="1049" spans="1:180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</row>
    <row r="1050" spans="1:180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</row>
    <row r="1051" spans="1:180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</row>
    <row r="1052" spans="1:180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</row>
    <row r="1053" spans="1:180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</row>
    <row r="1054" spans="1:180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</row>
    <row r="1055" spans="1:180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</row>
    <row r="1056" spans="1:180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</row>
    <row r="1057" spans="1:180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</row>
    <row r="1058" spans="1:180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</row>
    <row r="1059" spans="1:180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</row>
    <row r="1060" spans="1:180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</row>
    <row r="1061" spans="1:180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</row>
    <row r="1062" spans="1:180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</row>
    <row r="1063" spans="1:180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</row>
    <row r="1064" spans="1:180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</row>
    <row r="1065" spans="1:180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</row>
    <row r="1066" spans="1:180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</row>
    <row r="1067" spans="1:180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/>
      <c r="FM1067" s="3"/>
      <c r="FN1067" s="3"/>
      <c r="FO1067" s="3"/>
      <c r="FP1067" s="3"/>
      <c r="FQ1067" s="3"/>
      <c r="FR1067" s="3"/>
      <c r="FS1067" s="3"/>
      <c r="FT1067" s="3"/>
      <c r="FU1067" s="3"/>
      <c r="FV1067" s="3"/>
      <c r="FW1067" s="3"/>
      <c r="FX1067" s="3"/>
    </row>
    <row r="1068" spans="1:180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/>
      <c r="EL1068" s="3"/>
      <c r="EM1068" s="3"/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</row>
    <row r="1069" spans="1:180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</row>
    <row r="1070" spans="1:180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</row>
    <row r="1071" spans="1:180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</row>
    <row r="1072" spans="1:180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</row>
    <row r="1073" spans="1:180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</row>
    <row r="1074" spans="1:180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/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</row>
    <row r="1075" spans="1:180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</row>
    <row r="1076" spans="1:180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</row>
    <row r="1077" spans="1:180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</row>
    <row r="1078" spans="1:180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</row>
    <row r="1079" spans="1:180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</row>
    <row r="1080" spans="1:180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</row>
    <row r="1081" spans="1:180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</row>
    <row r="1082" spans="1:180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</row>
    <row r="1083" spans="1:180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</row>
    <row r="1084" spans="1:180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</row>
    <row r="1085" spans="1:180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</row>
    <row r="1086" spans="1:180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</row>
    <row r="1087" spans="1:180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</row>
    <row r="1088" spans="1:180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</row>
    <row r="1089" spans="1:180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</row>
    <row r="1090" spans="1:180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</row>
    <row r="1091" spans="1:180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</row>
    <row r="1092" spans="1:180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</row>
    <row r="1093" spans="1:180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</row>
    <row r="1094" spans="1:180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</row>
    <row r="1095" spans="1:180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</row>
    <row r="1096" spans="1:180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</row>
    <row r="1097" spans="1:180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</row>
    <row r="1098" spans="1:180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</row>
    <row r="1099" spans="1:180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</row>
    <row r="1100" spans="1:180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</row>
    <row r="1101" spans="1:180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</row>
    <row r="1102" spans="1:180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</row>
    <row r="1103" spans="1:180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</row>
    <row r="1104" spans="1:180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</row>
    <row r="1105" spans="1:180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</row>
    <row r="1106" spans="1:180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</row>
    <row r="1107" spans="1:180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</row>
    <row r="1108" spans="1:180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</row>
    <row r="1109" spans="1:180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</row>
    <row r="1110" spans="1:180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</row>
    <row r="1111" spans="1:180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</row>
    <row r="1112" spans="1:180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</row>
    <row r="1113" spans="1:180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</row>
    <row r="1114" spans="1:180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</row>
    <row r="1115" spans="1:180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</row>
    <row r="1116" spans="1:180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</row>
    <row r="1117" spans="1:180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</row>
    <row r="1118" spans="1:180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</row>
    <row r="1119" spans="1:180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</row>
    <row r="1120" spans="1:180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</row>
    <row r="1121" spans="1:180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</row>
    <row r="1122" spans="1:180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</row>
    <row r="1123" spans="1:180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</row>
    <row r="1124" spans="1:180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</row>
    <row r="1125" spans="1:180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</row>
    <row r="1126" spans="1:180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</row>
    <row r="1127" spans="1:180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</row>
    <row r="1128" spans="1:180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</row>
    <row r="1129" spans="1:180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</row>
    <row r="1130" spans="1:180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</row>
    <row r="1131" spans="1:180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</row>
    <row r="1132" spans="1:180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</row>
    <row r="1133" spans="1:180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</row>
    <row r="1134" spans="1:180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</row>
    <row r="1135" spans="1:180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</row>
    <row r="1136" spans="1:180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/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/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</row>
    <row r="1137" spans="1:180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</row>
    <row r="1138" spans="1:180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</row>
    <row r="1139" spans="1:180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</row>
    <row r="1140" spans="1:180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/>
      <c r="FW1140" s="3"/>
      <c r="FX1140" s="3"/>
    </row>
    <row r="1141" spans="1:180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</row>
    <row r="1142" spans="1:180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</row>
    <row r="1143" spans="1:180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</row>
    <row r="1144" spans="1:180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</row>
    <row r="1145" spans="1:180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</row>
    <row r="1146" spans="1:180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</row>
    <row r="1147" spans="1:180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</row>
    <row r="1148" spans="1:180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/>
      <c r="FU1148" s="3"/>
      <c r="FV1148" s="3"/>
      <c r="FW1148" s="3"/>
      <c r="FX1148" s="3"/>
    </row>
    <row r="1149" spans="1:180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</row>
    <row r="1150" spans="1:180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</row>
    <row r="1151" spans="1:180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</row>
    <row r="1152" spans="1:180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</row>
    <row r="1153" spans="1:180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</row>
    <row r="1154" spans="1:180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</row>
    <row r="1155" spans="1:180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</row>
    <row r="1156" spans="1:180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</row>
    <row r="1157" spans="1:180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</row>
    <row r="1158" spans="1:180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</row>
    <row r="1159" spans="1:180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</row>
    <row r="1160" spans="1:180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</row>
    <row r="1161" spans="1:180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/>
      <c r="FR1161" s="3"/>
      <c r="FS1161" s="3"/>
      <c r="FT1161" s="3"/>
      <c r="FU1161" s="3"/>
      <c r="FV1161" s="3"/>
      <c r="FW1161" s="3"/>
      <c r="FX1161" s="3"/>
    </row>
    <row r="1162" spans="1:180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</row>
    <row r="1163" spans="1:180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</row>
    <row r="1164" spans="1:180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</row>
    <row r="1165" spans="1:180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</row>
    <row r="1166" spans="1:180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</row>
    <row r="1167" spans="1:180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</row>
    <row r="1168" spans="1:180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</row>
    <row r="1169" spans="1:180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</row>
    <row r="1170" spans="1:180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</row>
    <row r="1171" spans="1:180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</row>
    <row r="1172" spans="1:180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</row>
    <row r="1173" spans="1:180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</row>
    <row r="1174" spans="1:180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</row>
    <row r="1175" spans="1:180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</row>
    <row r="1176" spans="1:180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</row>
    <row r="1177" spans="1:180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</row>
    <row r="1178" spans="1:180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</row>
    <row r="1179" spans="1:180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</row>
    <row r="1180" spans="1:180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</row>
    <row r="1181" spans="1:180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</row>
    <row r="1182" spans="1:180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</row>
    <row r="1183" spans="1:180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</row>
    <row r="1184" spans="1:180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</row>
    <row r="1185" spans="1:180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</row>
    <row r="1186" spans="1:180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</row>
    <row r="1187" spans="1:180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</row>
    <row r="1188" spans="1:180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</row>
    <row r="1189" spans="1:180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</row>
    <row r="1190" spans="1:180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</row>
    <row r="1191" spans="1:180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</row>
    <row r="1192" spans="1:180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</row>
    <row r="1193" spans="1:180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</row>
    <row r="1194" spans="1:180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/>
      <c r="EE1194" s="3"/>
      <c r="EF1194" s="3"/>
      <c r="EG1194" s="3"/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</row>
    <row r="1195" spans="1:180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</row>
    <row r="1196" spans="1:180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</row>
    <row r="1197" spans="1:180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/>
      <c r="FR1197" s="3"/>
      <c r="FS1197" s="3"/>
      <c r="FT1197" s="3"/>
      <c r="FU1197" s="3"/>
      <c r="FV1197" s="3"/>
      <c r="FW1197" s="3"/>
      <c r="FX1197" s="3"/>
    </row>
    <row r="1198" spans="1:180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</row>
    <row r="1199" spans="1:180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</row>
    <row r="1200" spans="1:180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</row>
    <row r="1201" spans="1:180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</row>
    <row r="1202" spans="1:180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/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</row>
    <row r="1203" spans="1:180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/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</row>
    <row r="1204" spans="1:180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</row>
    <row r="1205" spans="1:180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</row>
    <row r="1206" spans="1:180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</row>
    <row r="1207" spans="1:180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</row>
    <row r="1208" spans="1:180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</row>
    <row r="1209" spans="1:180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</row>
    <row r="1210" spans="1:180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/>
      <c r="FR1210" s="3"/>
      <c r="FS1210" s="3"/>
      <c r="FT1210" s="3"/>
      <c r="FU1210" s="3"/>
      <c r="FV1210" s="3"/>
      <c r="FW1210" s="3"/>
      <c r="FX1210" s="3"/>
    </row>
    <row r="1211" spans="1:180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/>
      <c r="FR1211" s="3"/>
      <c r="FS1211" s="3"/>
      <c r="FT1211" s="3"/>
      <c r="FU1211" s="3"/>
      <c r="FV1211" s="3"/>
      <c r="FW1211" s="3"/>
      <c r="FX1211" s="3"/>
    </row>
    <row r="1212" spans="1:180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/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</row>
    <row r="1213" spans="1:180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</row>
    <row r="1214" spans="1:180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</row>
    <row r="1215" spans="1:180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/>
      <c r="EL1215" s="3"/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/>
      <c r="FF1215" s="3"/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/>
      <c r="FV1215" s="3"/>
      <c r="FW1215" s="3"/>
      <c r="FX1215" s="3"/>
    </row>
    <row r="1216" spans="1:180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</row>
    <row r="1217" spans="1:180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</row>
    <row r="1218" spans="1:180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</row>
    <row r="1219" spans="1:180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</row>
    <row r="1220" spans="1:180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</row>
    <row r="1221" spans="1:180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</row>
    <row r="1222" spans="1:180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/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</row>
    <row r="1223" spans="1:180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</row>
    <row r="1224" spans="1:180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</row>
    <row r="1225" spans="1:180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</row>
    <row r="1226" spans="1:180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</row>
    <row r="1227" spans="1:180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</row>
    <row r="1228" spans="1:180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</row>
    <row r="1229" spans="1:180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</row>
    <row r="1230" spans="1:180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</row>
    <row r="1231" spans="1:180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</row>
    <row r="1232" spans="1:180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</row>
    <row r="1233" spans="1:180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</row>
    <row r="1234" spans="1:180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</row>
    <row r="1235" spans="1:180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</row>
    <row r="1236" spans="1:180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</row>
    <row r="1237" spans="1:180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</row>
    <row r="1238" spans="1:180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</row>
    <row r="1239" spans="1:180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</row>
    <row r="1240" spans="1:180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</row>
    <row r="1241" spans="1:180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</row>
    <row r="1242" spans="1:180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</row>
    <row r="1243" spans="1:180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/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</row>
    <row r="1244" spans="1:180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</row>
    <row r="1245" spans="1:180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</row>
    <row r="1246" spans="1:180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</row>
    <row r="1247" spans="1:180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</row>
    <row r="1248" spans="1:180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</row>
    <row r="1249" spans="1:180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</row>
    <row r="1250" spans="1:180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</row>
    <row r="1251" spans="1:180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</row>
    <row r="1252" spans="1:180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</row>
    <row r="1253" spans="1:180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</row>
    <row r="1254" spans="1:180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</row>
    <row r="1255" spans="1:180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</row>
    <row r="1256" spans="1:180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</row>
    <row r="1257" spans="1:180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</row>
    <row r="1258" spans="1:180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</row>
    <row r="1259" spans="1:180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/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</row>
    <row r="1260" spans="1:180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</row>
    <row r="1261" spans="1:180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</row>
    <row r="1262" spans="1:180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</row>
    <row r="1263" spans="1:180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</row>
    <row r="1264" spans="1:180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</row>
    <row r="1265" spans="1:180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</row>
    <row r="1266" spans="1:180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</row>
    <row r="1267" spans="1:180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</row>
    <row r="1268" spans="1:180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</row>
    <row r="1269" spans="1:180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</row>
    <row r="1270" spans="1:180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</row>
    <row r="1271" spans="1:180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</row>
    <row r="1272" spans="1:180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/>
      <c r="FV1272" s="3"/>
      <c r="FW1272" s="3"/>
      <c r="FX1272" s="3"/>
    </row>
    <row r="1273" spans="1:180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</row>
    <row r="1274" spans="1:180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</row>
    <row r="1275" spans="1:180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</row>
    <row r="1276" spans="1:180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</row>
    <row r="1277" spans="1:180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</row>
    <row r="1278" spans="1:180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</row>
    <row r="1279" spans="1:180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</row>
    <row r="1280" spans="1:180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</row>
    <row r="1281" spans="1:180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</row>
    <row r="1282" spans="1:180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</row>
    <row r="1283" spans="1:180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</row>
    <row r="1284" spans="1:180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</row>
    <row r="1285" spans="1:180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</row>
    <row r="1286" spans="1:180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</row>
    <row r="1287" spans="1:180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</row>
    <row r="1288" spans="1:180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</row>
    <row r="1289" spans="1:180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</row>
    <row r="1290" spans="1:180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</row>
    <row r="1291" spans="1:180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</row>
    <row r="1292" spans="1:180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</row>
    <row r="1293" spans="1:180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</row>
    <row r="1294" spans="1:180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</row>
    <row r="1295" spans="1:180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</row>
    <row r="1296" spans="1:180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</row>
    <row r="1297" spans="1:180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</row>
    <row r="1298" spans="1:180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</row>
    <row r="1299" spans="1:180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</row>
    <row r="1300" spans="1:180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</row>
    <row r="1301" spans="1:180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</row>
    <row r="1302" spans="1:180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/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</row>
    <row r="1303" spans="1:180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</row>
    <row r="1304" spans="1:180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</row>
    <row r="1305" spans="1:180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</row>
    <row r="1306" spans="1:180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</row>
    <row r="1307" spans="1:180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</row>
    <row r="1308" spans="1:180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</row>
    <row r="1309" spans="1:180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</row>
    <row r="1310" spans="1:180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</row>
    <row r="1311" spans="1:180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</row>
    <row r="1312" spans="1:180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/>
      <c r="EI1312" s="3"/>
      <c r="EJ1312" s="3"/>
      <c r="EK1312" s="3"/>
      <c r="EL1312" s="3"/>
      <c r="EM1312" s="3"/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</row>
    <row r="1313" spans="1:180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</row>
    <row r="1314" spans="1:180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</row>
    <row r="1315" spans="1:180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</row>
    <row r="1316" spans="1:180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</row>
    <row r="1317" spans="1:180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</row>
    <row r="1318" spans="1:180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</row>
    <row r="1319" spans="1:180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</row>
    <row r="1320" spans="1:180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</row>
    <row r="1321" spans="1:180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</row>
    <row r="1322" spans="1:180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</row>
    <row r="1323" spans="1:180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</row>
    <row r="1324" spans="1:180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</row>
    <row r="1325" spans="1:180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</row>
    <row r="1326" spans="1:180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</row>
    <row r="1327" spans="1:180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</row>
    <row r="1328" spans="1:180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</row>
    <row r="1329" spans="1:180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</row>
    <row r="1330" spans="1:180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/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</row>
    <row r="1331" spans="1:180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</row>
    <row r="1332" spans="1:180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</row>
    <row r="1333" spans="1:180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</row>
    <row r="1334" spans="1:180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</row>
    <row r="1335" spans="1:180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</row>
    <row r="1336" spans="1:180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</row>
    <row r="1337" spans="1:180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</row>
    <row r="1338" spans="1:180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/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</row>
    <row r="1339" spans="1:180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/>
      <c r="FX1339" s="3"/>
    </row>
    <row r="1340" spans="1:180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</row>
    <row r="1341" spans="1:180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</row>
    <row r="1342" spans="1:180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</row>
    <row r="1343" spans="1:180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</row>
    <row r="1344" spans="1:180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</row>
    <row r="1345" spans="1:180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</row>
    <row r="1346" spans="1:180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</row>
    <row r="1347" spans="1:180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</row>
    <row r="1348" spans="1:180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</row>
    <row r="1349" spans="1:180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</row>
    <row r="1350" spans="1:180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</row>
    <row r="1351" spans="1:180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</row>
    <row r="1352" spans="1:180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</row>
    <row r="1353" spans="1:180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</row>
    <row r="1354" spans="1:180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</row>
    <row r="1355" spans="1:180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</row>
    <row r="1356" spans="1:180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</row>
    <row r="1357" spans="1:180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</row>
    <row r="1358" spans="1:180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</row>
    <row r="1359" spans="1:180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</row>
    <row r="1360" spans="1:180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</row>
    <row r="1361" spans="1:180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</row>
    <row r="1362" spans="1:180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</row>
    <row r="1363" spans="1:180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</row>
    <row r="1364" spans="1:180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</row>
    <row r="1365" spans="1:180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</row>
    <row r="1366" spans="1:180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</row>
  </sheetData>
  <mergeCells count="1">
    <mergeCell ref="W9:X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Robbins (P146163)</dc:creator>
  <cp:lastModifiedBy>Chris Robbins</cp:lastModifiedBy>
  <dcterms:created xsi:type="dcterms:W3CDTF">2017-11-28T12:43:11Z</dcterms:created>
  <dcterms:modified xsi:type="dcterms:W3CDTF">2017-12-03T23:05:14Z</dcterms:modified>
</cp:coreProperties>
</file>