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harts/chart4.xml" ContentType="application/vnd.openxmlformats-officedocument.drawingml.chart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charts/chart1.xml" ContentType="application/vnd.openxmlformats-officedocument.drawingml.chart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Boyle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<sst xmlns="http://schemas.openxmlformats.org/spreadsheetml/2006/main" count="37" uniqueCount="29">
  <si>
    <t>Boyles Law Experiment</t>
  </si>
  <si>
    <t>Abs Pressure</t>
  </si>
  <si>
    <t>Volume</t>
  </si>
  <si>
    <t>1 / Vol</t>
  </si>
  <si>
    <t>PV = Constant</t>
  </si>
  <si>
    <t>THEREFORE PV=Constant!</t>
  </si>
  <si>
    <t>Hyman Fire Piston</t>
  </si>
  <si>
    <t>Bore</t>
  </si>
  <si>
    <t>mm</t>
  </si>
  <si>
    <t>Start Pressure</t>
  </si>
  <si>
    <t>Start Volume</t>
  </si>
  <si>
    <t>Stroke</t>
  </si>
  <si>
    <t>PV = C</t>
  </si>
  <si>
    <t>Deck</t>
  </si>
  <si>
    <t>End Pressure</t>
  </si>
  <si>
    <t>End Volume</t>
  </si>
  <si>
    <t>or</t>
  </si>
  <si>
    <t>PV^n =C</t>
  </si>
  <si>
    <t>Area</t>
  </si>
  <si>
    <t>Clearence Vol</t>
  </si>
  <si>
    <t>Kelvin – C</t>
  </si>
  <si>
    <t>Swept Vol</t>
  </si>
  <si>
    <t>PV ^ n = C</t>
  </si>
  <si>
    <t>Exp</t>
  </si>
  <si>
    <t>CR</t>
  </si>
  <si>
    <t>Step</t>
  </si>
  <si>
    <t>Start Vol (cc)</t>
  </si>
  <si>
    <t>Start Temp</t>
  </si>
  <si>
    <t>Deg C</t>
  </si>
</sst>
</file>

<file path=xl/styles.xml><?xml version="1.0" encoding="utf-8"?>
<styleSheet xmlns="http://schemas.openxmlformats.org/spreadsheetml/2006/main">
  <numFmts count="9">
    <numFmt formatCode="GENERAL" numFmtId="164"/>
    <numFmt formatCode="0.00" numFmtId="165"/>
    <numFmt formatCode="@" numFmtId="166"/>
    <numFmt formatCode="0.000" numFmtId="167"/>
    <numFmt formatCode="0" numFmtId="168"/>
    <numFmt formatCode="0.000E+00" numFmtId="169"/>
    <numFmt formatCode="0.0" numFmtId="170"/>
    <numFmt formatCode="0.0000000" numFmtId="171"/>
    <numFmt formatCode="0.00000000" numFmtId="172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Calibri"/>
      <family val="2"/>
      <charset val="1"/>
    </font>
    <font>
      <b val="true"/>
      <i val="true"/>
      <sz val="12"/>
      <color rgb="FFFFFFFF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u val="single"/>
      <sz val="11"/>
      <color rgb="FF000000"/>
      <name val="Calibri"/>
      <family val="2"/>
      <charset val="1"/>
    </font>
    <font>
      <b val="true"/>
      <sz val="13"/>
      <name val="Arial"/>
      <family val="2"/>
    </font>
    <font>
      <sz val="10"/>
      <name val="Arial"/>
      <family val="2"/>
    </font>
    <font>
      <b val="true"/>
      <sz val="9"/>
      <name val="Arial"/>
      <family val="2"/>
    </font>
    <font>
      <b val="true"/>
      <i val="tru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355E00"/>
      <name val="Calibri"/>
      <family val="2"/>
      <charset val="1"/>
    </font>
    <font>
      <sz val="11"/>
      <color rgb="FFFF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0099FF"/>
        <bgColor rgb="FF0066CC"/>
      </patternFill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950E"/>
        <bgColor rgb="FFFF6600"/>
      </patternFill>
    </fill>
  </fills>
  <borders count="4">
    <border diagonalDown="false" diagonalUp="false">
      <left/>
      <right/>
      <top/>
      <bottom/>
      <diagonal/>
    </border>
    <border diagonalDown="false" diagonalUp="false">
      <left/>
      <right/>
      <top style="thick">
        <color rgb="FF000080"/>
      </top>
      <bottom style="thin">
        <color rgb="FF000080"/>
      </bottom>
      <diagonal/>
    </border>
    <border diagonalDown="false" diagonalUp="false">
      <left/>
      <right/>
      <top style="thin">
        <color rgb="FF000080"/>
      </top>
      <bottom style="thick">
        <color rgb="FF000080"/>
      </bottom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2" fontId="5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3" fontId="6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3" fontId="6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3" fontId="6" numFmtId="167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4" fontId="6" numFmtId="166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4" fontId="6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1" numFmtId="165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3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12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13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13" numFmtId="169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2" numFmtId="165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9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5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3" fillId="0" fontId="14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14" numFmtId="169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7" numFmtId="165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3" fillId="0" fontId="0" numFmtId="169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3" fillId="0" fontId="0" numFmtId="165" xfId="0">
      <alignment horizontal="left" indent="0" shrinkToFit="false" textRotation="0" vertical="bottom" wrapText="false"/>
      <protection hidden="false" locked="true"/>
    </xf>
    <xf applyAlignment="true" applyBorder="true" applyFont="true" applyProtection="false" borderId="3" fillId="5" fontId="0" numFmtId="165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3" fillId="5" fontId="0" numFmtId="170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70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3" fontId="6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3" fontId="6" numFmtId="171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4" fontId="6" numFmtId="166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4" fontId="6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3" fontId="6" numFmtId="172" xfId="0">
      <alignment horizontal="center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99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50E"/>
      <rgbColor rgb="FFFF6600"/>
      <rgbColor rgb="FF666699"/>
      <rgbColor rgb="FF969696"/>
      <rgbColor rgb="FF004586"/>
      <rgbColor rgb="FF339966"/>
      <rgbColor rgb="FF003300"/>
      <rgbColor rgb="FF355E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b="1" sz="1300"/>
              <a:t>Pressure Volume Diagram</a:t>
            </a:r>
          </a:p>
        </c:rich>
      </c:tx>
      <c:layout/>
    </c:title>
    <c:plotArea>
      <c:layout/>
      <c:scatterChart>
        <c:scatterStyle val="lineMarker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ize val="6"/>
          </c:marker>
          <c:xVal>
            <c:numRef>
              <c:f>Boyle!$C$4:$C$14</c:f>
              <c:numCache>
                <c:formatCode>General</c:formatCode>
                <c:ptCount val="11"/>
                <c:pt idx="0">
                  <c:v>19.5</c:v>
                </c:pt>
                <c:pt idx="1">
                  <c:v>20.6</c:v>
                </c:pt>
                <c:pt idx="2">
                  <c:v>22.5</c:v>
                </c:pt>
                <c:pt idx="3">
                  <c:v>24</c:v>
                </c:pt>
                <c:pt idx="4">
                  <c:v>26</c:v>
                </c:pt>
                <c:pt idx="5">
                  <c:v>28.5</c:v>
                </c:pt>
                <c:pt idx="6">
                  <c:v>32</c:v>
                </c:pt>
                <c:pt idx="7">
                  <c:v>36</c:v>
                </c:pt>
                <c:pt idx="8">
                  <c:v>41.3</c:v>
                </c:pt>
                <c:pt idx="9">
                  <c:v>48</c:v>
                </c:pt>
                <c:pt idx="10">
                  <c:v>55.5</c:v>
                </c:pt>
              </c:numCache>
            </c:numRef>
          </c:xVal>
          <c:yVal>
            <c:numRef>
              <c:f>Boyle!$A$4:$A$14</c:f>
              <c:numCache>
                <c:formatCode>General</c:formatCode>
                <c:ptCount val="11"/>
                <c:pt idx="0">
                  <c:v>3</c:v>
                </c:pt>
                <c:pt idx="1">
                  <c:v>2.8</c:v>
                </c:pt>
                <c:pt idx="2">
                  <c:v>2.6</c:v>
                </c:pt>
                <c:pt idx="3">
                  <c:v>2.4</c:v>
                </c:pt>
                <c:pt idx="4">
                  <c:v>2.2</c:v>
                </c:pt>
                <c:pt idx="5">
                  <c:v>2</c:v>
                </c:pt>
                <c:pt idx="6">
                  <c:v>1.8</c:v>
                </c:pt>
                <c:pt idx="7">
                  <c:v>1.6</c:v>
                </c:pt>
                <c:pt idx="8">
                  <c:v>1.4</c:v>
                </c:pt>
                <c:pt idx="9">
                  <c:v>1.2</c:v>
                </c:pt>
                <c:pt idx="10">
                  <c:v>1</c:v>
                </c:pt>
              </c:numCache>
            </c:numRef>
          </c:yVal>
        </c:ser>
        <c:axId val="41912590"/>
        <c:axId val="56773200"/>
      </c:scatterChart>
      <c:valAx>
        <c:axId val="4191259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Volume (cc)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56773200"/>
        <c:crossesAt val="0"/>
      </c:valAx>
      <c:valAx>
        <c:axId val="56773200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Pressure (Bar)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41912590"/>
        <c:crossesAt val="0"/>
      </c:valAx>
      <c:spPr>
        <a:noFill/>
        <a:ln>
          <a:solidFill>
            <a:srgbClr val="b3b3b3"/>
          </a:solidFill>
        </a:ln>
      </c:spPr>
    </c:plotArea>
    <c:plotVisOnly val="1"/>
  </c:chart>
  <c:spPr>
    <a:solidFill>
      <a:srgbClr val="ffffff"/>
    </a:solidFill>
    <a:ln>
      <a:noFill/>
    </a:ln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b="1" sz="1300"/>
              <a:t>Pressure against 1/Volume</a:t>
            </a:r>
          </a:p>
        </c:rich>
      </c:tx>
      <c:layout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boyle</c:f>
              <c:strCache>
                <c:ptCount val="1"/>
                <c:pt idx="0">
                  <c:v>boyle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ize val="6"/>
          </c:marker>
          <c:xVal>
            <c:numRef>
              <c:f>Boyle!$D$4:$D$14</c:f>
              <c:numCache>
                <c:formatCode>General</c:formatCode>
                <c:ptCount val="11"/>
                <c:pt idx="0">
                  <c:v>0.0512820512820513</c:v>
                </c:pt>
                <c:pt idx="1">
                  <c:v>0.0485436893203883</c:v>
                </c:pt>
                <c:pt idx="2">
                  <c:v>0.0444444444444444</c:v>
                </c:pt>
                <c:pt idx="3">
                  <c:v>0.0416666666666667</c:v>
                </c:pt>
                <c:pt idx="4">
                  <c:v>0.0384615384615385</c:v>
                </c:pt>
                <c:pt idx="5">
                  <c:v>0.0350877192982456</c:v>
                </c:pt>
                <c:pt idx="6">
                  <c:v>0.03125</c:v>
                </c:pt>
                <c:pt idx="7">
                  <c:v>0.0277777777777778</c:v>
                </c:pt>
                <c:pt idx="8">
                  <c:v>0.0242130750605327</c:v>
                </c:pt>
                <c:pt idx="9">
                  <c:v>0.0208333333333333</c:v>
                </c:pt>
                <c:pt idx="10">
                  <c:v>0.018018018018018</c:v>
                </c:pt>
              </c:numCache>
            </c:numRef>
          </c:xVal>
          <c:yVal>
            <c:numRef>
              <c:f>Boyle!$A$4:$A$14</c:f>
              <c:numCache>
                <c:formatCode>General</c:formatCode>
                <c:ptCount val="11"/>
                <c:pt idx="0">
                  <c:v>3</c:v>
                </c:pt>
                <c:pt idx="1">
                  <c:v>2.8</c:v>
                </c:pt>
                <c:pt idx="2">
                  <c:v>2.6</c:v>
                </c:pt>
                <c:pt idx="3">
                  <c:v>2.4</c:v>
                </c:pt>
                <c:pt idx="4">
                  <c:v>2.2</c:v>
                </c:pt>
                <c:pt idx="5">
                  <c:v>2</c:v>
                </c:pt>
                <c:pt idx="6">
                  <c:v>1.8</c:v>
                </c:pt>
                <c:pt idx="7">
                  <c:v>1.6</c:v>
                </c:pt>
                <c:pt idx="8">
                  <c:v>1.4</c:v>
                </c:pt>
                <c:pt idx="9">
                  <c:v>1.2</c:v>
                </c:pt>
                <c:pt idx="10">
                  <c:v>1</c:v>
                </c:pt>
              </c:numCache>
            </c:numRef>
          </c:yVal>
        </c:ser>
        <c:axId val="90123781"/>
        <c:axId val="49105544"/>
      </c:scatterChart>
      <c:valAx>
        <c:axId val="9012378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1/Volume (1/cc)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49105544"/>
        <c:crossesAt val="0"/>
      </c:valAx>
      <c:valAx>
        <c:axId val="4910554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Pressure (Bar)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90123781"/>
        <c:crossesAt val="0"/>
      </c:valAx>
      <c:spPr>
        <a:noFill/>
        <a:ln>
          <a:solidFill>
            <a:srgbClr val="b3b3b3"/>
          </a:solidFill>
        </a:ln>
      </c:spPr>
    </c:plotArea>
    <c:plotVisOnly val="1"/>
  </c:chart>
  <c:spPr>
    <a:solidFill>
      <a:srgbClr val="ffffff"/>
    </a:solidFill>
    <a:ln>
      <a:noFill/>
    </a:ln>
  </c:spPr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b="1" sz="1300"/>
              <a:t>Pressure Volume Diagram</a:t>
            </a:r>
          </a:p>
        </c:rich>
      </c:tx>
      <c:layout/>
    </c:title>
    <c:plotArea>
      <c:layout/>
      <c:scatterChart>
        <c:scatterStyle val="lineMarker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ize val="6"/>
          </c:marker>
          <c:xVal>
            <c:numRef>
              <c:f>Sheet2!$F$14:$F$24</c:f>
              <c:numCache>
                <c:formatCode>General</c:formatCode>
                <c:ptCount val="11"/>
                <c:pt idx="0">
                  <c:v>11.3238707198644</c:v>
                </c:pt>
                <c:pt idx="1">
                  <c:v>10.2423774488661</c:v>
                </c:pt>
                <c:pt idx="2">
                  <c:v>9.16088417786784</c:v>
                </c:pt>
                <c:pt idx="3">
                  <c:v>8.07939090686955</c:v>
                </c:pt>
                <c:pt idx="4">
                  <c:v>6.99789763587127</c:v>
                </c:pt>
                <c:pt idx="5">
                  <c:v>5.91640436487298</c:v>
                </c:pt>
                <c:pt idx="6">
                  <c:v>4.83491109387469</c:v>
                </c:pt>
                <c:pt idx="7">
                  <c:v>3.75341782287641</c:v>
                </c:pt>
                <c:pt idx="8">
                  <c:v>2.67192455187812</c:v>
                </c:pt>
                <c:pt idx="9">
                  <c:v>1.59043128087983</c:v>
                </c:pt>
                <c:pt idx="10">
                  <c:v>0.508938009881547</c:v>
                </c:pt>
              </c:numCache>
            </c:numRef>
          </c:xVal>
          <c:yVal>
            <c:numRef>
              <c:f>Sheet2!$C$14:$C$24</c:f>
              <c:numCache>
                <c:formatCode>General</c:formatCode>
                <c:ptCount val="11"/>
                <c:pt idx="0">
                  <c:v>1</c:v>
                </c:pt>
                <c:pt idx="1">
                  <c:v>1.15088459466022</c:v>
                </c:pt>
                <c:pt idx="2">
                  <c:v>1.34549012382096</c:v>
                </c:pt>
                <c:pt idx="3">
                  <c:v>1.60421581655345</c:v>
                </c:pt>
                <c:pt idx="4">
                  <c:v>1.96172552982082</c:v>
                </c:pt>
                <c:pt idx="5">
                  <c:v>2.48148626232748</c:v>
                </c:pt>
                <c:pt idx="6">
                  <c:v>3.29191773787594</c:v>
                </c:pt>
                <c:pt idx="7">
                  <c:v>4.69240173755608</c:v>
                </c:pt>
                <c:pt idx="8">
                  <c:v>7.55160032829413</c:v>
                </c:pt>
                <c:pt idx="9">
                  <c:v>15.6124834529717</c:v>
                </c:pt>
                <c:pt idx="10">
                  <c:v>76.9594617205312</c:v>
                </c:pt>
              </c:numCache>
            </c:numRef>
          </c:yVal>
        </c:ser>
        <c:axId val="49547720"/>
        <c:axId val="48536033"/>
      </c:scatterChart>
      <c:valAx>
        <c:axId val="49547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Volume (cc)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48536033"/>
        <c:crossesAt val="0"/>
      </c:valAx>
      <c:valAx>
        <c:axId val="48536033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Pressure (Bar)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49547720"/>
        <c:crossesAt val="0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</c:chart>
  <c:spPr>
    <a:solidFill>
      <a:srgbClr val="ffffff"/>
    </a:solidFill>
    <a:ln>
      <a:noFill/>
    </a:ln>
  </c:spPr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b="1" sz="1300"/>
              <a:t>Temperature Volume Diagram</a:t>
            </a:r>
          </a:p>
        </c:rich>
      </c:tx>
      <c:layout/>
    </c:title>
    <c:plotArea>
      <c:layout/>
      <c:scatterChart>
        <c:scatterStyle val="lineMarker"/>
        <c:varyColors val="0"/>
        <c:ser>
          <c:idx val="0"/>
          <c:order val="0"/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ize val="6"/>
          </c:marker>
          <c:xVal>
            <c:numRef>
              <c:f>Sheet2!$E$31:$E$41</c:f>
              <c:numCache>
                <c:formatCode>General</c:formatCode>
                <c:ptCount val="11"/>
                <c:pt idx="0">
                  <c:v>1.13238707198644E-005</c:v>
                </c:pt>
                <c:pt idx="1">
                  <c:v>1.02423774488661E-005</c:v>
                </c:pt>
                <c:pt idx="2">
                  <c:v>9.16088417786784E-006</c:v>
                </c:pt>
                <c:pt idx="3">
                  <c:v>8.07939090686955E-006</c:v>
                </c:pt>
                <c:pt idx="4">
                  <c:v>6.99789763587127E-006</c:v>
                </c:pt>
                <c:pt idx="5">
                  <c:v>5.91640436487298E-006</c:v>
                </c:pt>
                <c:pt idx="6">
                  <c:v>4.83491109387469E-006</c:v>
                </c:pt>
                <c:pt idx="7">
                  <c:v>3.75341782287641E-006</c:v>
                </c:pt>
                <c:pt idx="8">
                  <c:v>2.67192455187812E-006</c:v>
                </c:pt>
                <c:pt idx="9">
                  <c:v>1.59043128087983E-006</c:v>
                </c:pt>
                <c:pt idx="10">
                  <c:v>5.08938009881547E-007</c:v>
                </c:pt>
              </c:numCache>
            </c:numRef>
          </c:xVal>
          <c:yVal>
            <c:numRef>
              <c:f>Sheet2!$H$31:$H$41</c:f>
              <c:numCache>
                <c:formatCode>General</c:formatCode>
                <c:ptCount val="11"/>
                <c:pt idx="0">
                  <c:v>25</c:v>
                </c:pt>
                <c:pt idx="1">
                  <c:v>37.2086577674598</c:v>
                </c:pt>
                <c:pt idx="2">
                  <c:v>51.3689449067686</c:v>
                </c:pt>
                <c:pt idx="3">
                  <c:v>68.0851224341668</c:v>
                </c:pt>
                <c:pt idx="4">
                  <c:v>88.2660835254287</c:v>
                </c:pt>
                <c:pt idx="5">
                  <c:v>113.359046483953</c:v>
                </c:pt>
                <c:pt idx="6">
                  <c:v>145.850297345024</c:v>
                </c:pt>
                <c:pt idx="7">
                  <c:v>190.493299717477</c:v>
                </c:pt>
                <c:pt idx="8">
                  <c:v>257.987807353535</c:v>
                </c:pt>
                <c:pt idx="9">
                  <c:v>380.443829913703</c:v>
                </c:pt>
                <c:pt idx="10">
                  <c:v>757.737959223294</c:v>
                </c:pt>
              </c:numCache>
            </c:numRef>
          </c:yVal>
        </c:ser>
        <c:axId val="34054271"/>
        <c:axId val="13193139"/>
      </c:scatterChart>
      <c:valAx>
        <c:axId val="340542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Volume (m^2)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13193139"/>
        <c:crossesAt val="0"/>
      </c:valAx>
      <c:valAx>
        <c:axId val="13193139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b="1" sz="900"/>
                  <a:t>Temperature (C)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crossAx val="34054271"/>
        <c:crossesAt val="0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6</xdr:col>
      <xdr:colOff>23760</xdr:colOff>
      <xdr:row>1</xdr:row>
      <xdr:rowOff>133920</xdr:rowOff>
    </xdr:from>
    <xdr:to>
      <xdr:col>11</xdr:col>
      <xdr:colOff>680760</xdr:colOff>
      <xdr:row>19</xdr:row>
      <xdr:rowOff>91440</xdr:rowOff>
    </xdr:to>
    <xdr:graphicFrame>
      <xdr:nvGraphicFramePr>
        <xdr:cNvPr id="0" name=""/>
        <xdr:cNvGraphicFramePr/>
      </xdr:nvGraphicFramePr>
      <xdr:xfrm>
        <a:off x="4746600" y="322920"/>
        <a:ext cx="5759280" cy="3239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268560</xdr:colOff>
      <xdr:row>16</xdr:row>
      <xdr:rowOff>91080</xdr:rowOff>
    </xdr:from>
    <xdr:to>
      <xdr:col>5</xdr:col>
      <xdr:colOff>522000</xdr:colOff>
      <xdr:row>31</xdr:row>
      <xdr:rowOff>19080</xdr:rowOff>
    </xdr:to>
    <xdr:graphicFrame>
      <xdr:nvGraphicFramePr>
        <xdr:cNvPr id="1" name=""/>
        <xdr:cNvGraphicFramePr/>
      </xdr:nvGraphicFramePr>
      <xdr:xfrm>
        <a:off x="268560" y="3033360"/>
        <a:ext cx="4217400" cy="2591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8</xdr:col>
      <xdr:colOff>322920</xdr:colOff>
      <xdr:row>10</xdr:row>
      <xdr:rowOff>13680</xdr:rowOff>
    </xdr:from>
    <xdr:to>
      <xdr:col>15</xdr:col>
      <xdr:colOff>599760</xdr:colOff>
      <xdr:row>28</xdr:row>
      <xdr:rowOff>14400</xdr:rowOff>
    </xdr:to>
    <xdr:graphicFrame>
      <xdr:nvGraphicFramePr>
        <xdr:cNvPr id="2" name=""/>
        <xdr:cNvGraphicFramePr/>
      </xdr:nvGraphicFramePr>
      <xdr:xfrm>
        <a:off x="6998040" y="1743120"/>
        <a:ext cx="5759280" cy="3239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324000</xdr:colOff>
      <xdr:row>27</xdr:row>
      <xdr:rowOff>34920</xdr:rowOff>
    </xdr:from>
    <xdr:to>
      <xdr:col>15</xdr:col>
      <xdr:colOff>600840</xdr:colOff>
      <xdr:row>45</xdr:row>
      <xdr:rowOff>35640</xdr:rowOff>
    </xdr:to>
    <xdr:graphicFrame>
      <xdr:nvGraphicFramePr>
        <xdr:cNvPr id="3" name=""/>
        <xdr:cNvGraphicFramePr/>
      </xdr:nvGraphicFramePr>
      <xdr:xfrm>
        <a:off x="6999120" y="4834080"/>
        <a:ext cx="5759280" cy="3239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N19" activeCellId="0" pane="topLeft" sqref="N19"/>
    </sheetView>
  </sheetViews>
  <sheetFormatPr defaultRowHeight="15"/>
  <cols>
    <col collapsed="false" hidden="false" max="1" min="1" style="0" width="12.3562753036437"/>
    <col collapsed="false" hidden="false" max="2" min="2" style="0" width="7.39271255060729"/>
    <col collapsed="false" hidden="false" max="3" min="3" style="0" width="6.50607287449393"/>
    <col collapsed="false" hidden="false" max="4" min="4" style="0" width="6.75708502024292"/>
    <col collapsed="false" hidden="false" max="5" min="5" style="0" width="11.5748987854251"/>
    <col collapsed="false" hidden="false" max="6" min="6" style="0" width="8.53441295546559"/>
    <col collapsed="false" hidden="false" max="7" min="7" style="0" width="11.5708502024291"/>
    <col collapsed="false" hidden="false" max="8" min="8" style="0" width="10.5708502024292"/>
    <col collapsed="false" hidden="false" max="9" min="9" style="0" width="14.7125506072875"/>
    <col collapsed="false" hidden="false" max="10" min="10" style="0" width="8.53441295546559"/>
    <col collapsed="false" hidden="false" max="11" min="11" style="0" width="11.9959514170041"/>
    <col collapsed="false" hidden="false" max="1025" min="12" style="0" width="8.53441295546559"/>
  </cols>
  <sheetData>
    <row collapsed="false" customFormat="false" customHeight="false" hidden="false" ht="14.9" outlineLevel="0" r="1">
      <c r="A1" s="1" t="s">
        <v>0</v>
      </c>
      <c r="B1" s="2"/>
      <c r="C1" s="2"/>
      <c r="D1" s="2"/>
      <c r="E1" s="2"/>
      <c r="F1" s="2"/>
      <c r="G1" s="2"/>
      <c r="H1" s="2"/>
      <c r="I1" s="2"/>
    </row>
    <row collapsed="false" customFormat="false" customHeight="false" hidden="false" ht="13.3" outlineLevel="0" r="2">
      <c r="A2" s="2"/>
      <c r="B2" s="2"/>
      <c r="C2" s="2"/>
      <c r="D2" s="2"/>
      <c r="E2" s="2"/>
      <c r="F2" s="2"/>
      <c r="G2" s="2"/>
      <c r="H2" s="2"/>
      <c r="I2" s="2"/>
    </row>
    <row collapsed="false" customFormat="false" customHeight="false" hidden="false" ht="14.5" outlineLevel="0" r="3">
      <c r="A3" s="3" t="s">
        <v>1</v>
      </c>
      <c r="B3" s="3"/>
      <c r="C3" s="3" t="s">
        <v>2</v>
      </c>
      <c r="D3" s="3" t="s">
        <v>3</v>
      </c>
      <c r="E3" s="3" t="s">
        <v>4</v>
      </c>
      <c r="F3" s="2"/>
      <c r="G3" s="2"/>
      <c r="H3" s="2"/>
      <c r="I3" s="2"/>
    </row>
    <row collapsed="false" customFormat="false" customHeight="false" hidden="false" ht="14.5" outlineLevel="0" r="4">
      <c r="A4" s="4" t="n">
        <v>3</v>
      </c>
      <c r="B4" s="5"/>
      <c r="C4" s="5" t="n">
        <v>19.5</v>
      </c>
      <c r="D4" s="6" t="n">
        <f aca="false">1/C4</f>
        <v>0.0512820512820513</v>
      </c>
      <c r="E4" s="5" t="n">
        <f aca="false">A4*C4</f>
        <v>58.5</v>
      </c>
      <c r="F4" s="2"/>
      <c r="G4" s="2"/>
      <c r="H4" s="2"/>
      <c r="I4" s="2"/>
    </row>
    <row collapsed="false" customFormat="false" customHeight="false" hidden="false" ht="14.5" outlineLevel="0" r="5">
      <c r="A5" s="4" t="n">
        <v>2.8</v>
      </c>
      <c r="B5" s="5"/>
      <c r="C5" s="5" t="n">
        <v>20.6</v>
      </c>
      <c r="D5" s="6" t="n">
        <f aca="false">1/C5</f>
        <v>0.0485436893203883</v>
      </c>
      <c r="E5" s="5" t="n">
        <f aca="false">A5*C5</f>
        <v>57.68</v>
      </c>
      <c r="F5" s="2"/>
      <c r="G5" s="2"/>
      <c r="H5" s="2"/>
      <c r="I5" s="2"/>
    </row>
    <row collapsed="false" customFormat="false" customHeight="false" hidden="false" ht="14.5" outlineLevel="0" r="6">
      <c r="A6" s="4" t="n">
        <v>2.6</v>
      </c>
      <c r="B6" s="5"/>
      <c r="C6" s="5" t="n">
        <v>22.5</v>
      </c>
      <c r="D6" s="6" t="n">
        <f aca="false">1/C6</f>
        <v>0.0444444444444444</v>
      </c>
      <c r="E6" s="5" t="n">
        <f aca="false">A6*C6</f>
        <v>58.5</v>
      </c>
      <c r="F6" s="2"/>
      <c r="G6" s="2"/>
      <c r="H6" s="2"/>
      <c r="I6" s="2"/>
    </row>
    <row collapsed="false" customFormat="false" customHeight="false" hidden="false" ht="14.5" outlineLevel="0" r="7">
      <c r="A7" s="4" t="n">
        <v>2.4</v>
      </c>
      <c r="B7" s="5"/>
      <c r="C7" s="5" t="n">
        <v>24</v>
      </c>
      <c r="D7" s="6" t="n">
        <f aca="false">1/C7</f>
        <v>0.0416666666666667</v>
      </c>
      <c r="E7" s="5" t="n">
        <f aca="false">A7*C7</f>
        <v>57.6</v>
      </c>
      <c r="F7" s="2"/>
      <c r="G7" s="2"/>
      <c r="H7" s="2"/>
      <c r="I7" s="2"/>
    </row>
    <row collapsed="false" customFormat="false" customHeight="false" hidden="false" ht="14.5" outlineLevel="0" r="8">
      <c r="A8" s="4" t="n">
        <v>2.2</v>
      </c>
      <c r="B8" s="5"/>
      <c r="C8" s="5" t="n">
        <v>26</v>
      </c>
      <c r="D8" s="6" t="n">
        <f aca="false">1/C8</f>
        <v>0.0384615384615385</v>
      </c>
      <c r="E8" s="5" t="n">
        <f aca="false">A8*C8</f>
        <v>57.2</v>
      </c>
      <c r="F8" s="2"/>
      <c r="G8" s="2"/>
      <c r="H8" s="2"/>
      <c r="I8" s="2"/>
    </row>
    <row collapsed="false" customFormat="false" customHeight="false" hidden="false" ht="14.5" outlineLevel="0" r="9">
      <c r="A9" s="4" t="n">
        <v>2</v>
      </c>
      <c r="B9" s="5"/>
      <c r="C9" s="5" t="n">
        <v>28.5</v>
      </c>
      <c r="D9" s="6" t="n">
        <f aca="false">1/C9</f>
        <v>0.0350877192982456</v>
      </c>
      <c r="E9" s="5" t="n">
        <f aca="false">A9*C9</f>
        <v>57</v>
      </c>
      <c r="F9" s="2"/>
      <c r="G9" s="2"/>
      <c r="H9" s="2"/>
      <c r="I9" s="2"/>
    </row>
    <row collapsed="false" customFormat="false" customHeight="false" hidden="false" ht="14.5" outlineLevel="0" r="10">
      <c r="A10" s="4" t="n">
        <v>1.8</v>
      </c>
      <c r="B10" s="5"/>
      <c r="C10" s="5" t="n">
        <v>32</v>
      </c>
      <c r="D10" s="6" t="n">
        <f aca="false">1/C10</f>
        <v>0.03125</v>
      </c>
      <c r="E10" s="5" t="n">
        <f aca="false">A10*C10</f>
        <v>57.6</v>
      </c>
      <c r="F10" s="2"/>
      <c r="G10" s="2"/>
      <c r="H10" s="2"/>
      <c r="I10" s="2"/>
    </row>
    <row collapsed="false" customFormat="false" customHeight="false" hidden="false" ht="14.5" outlineLevel="0" r="11">
      <c r="A11" s="4" t="n">
        <v>1.6</v>
      </c>
      <c r="B11" s="5"/>
      <c r="C11" s="5" t="n">
        <v>36</v>
      </c>
      <c r="D11" s="6" t="n">
        <f aca="false">1/C11</f>
        <v>0.0277777777777778</v>
      </c>
      <c r="E11" s="5" t="n">
        <f aca="false">A11*C11</f>
        <v>57.6</v>
      </c>
      <c r="F11" s="2"/>
      <c r="G11" s="2"/>
      <c r="H11" s="2"/>
      <c r="I11" s="2"/>
    </row>
    <row collapsed="false" customFormat="false" customHeight="false" hidden="false" ht="14.5" outlineLevel="0" r="12">
      <c r="A12" s="4" t="n">
        <v>1.4</v>
      </c>
      <c r="B12" s="5"/>
      <c r="C12" s="5" t="n">
        <v>41.3</v>
      </c>
      <c r="D12" s="6" t="n">
        <f aca="false">1/C12</f>
        <v>0.0242130750605327</v>
      </c>
      <c r="E12" s="5" t="n">
        <f aca="false">A12*C12</f>
        <v>57.82</v>
      </c>
      <c r="F12" s="2"/>
      <c r="G12" s="2"/>
      <c r="H12" s="2"/>
      <c r="I12" s="2"/>
    </row>
    <row collapsed="false" customFormat="false" customHeight="false" hidden="false" ht="14.5" outlineLevel="0" r="13">
      <c r="A13" s="4" t="n">
        <v>1.2</v>
      </c>
      <c r="B13" s="5"/>
      <c r="C13" s="5" t="n">
        <v>48</v>
      </c>
      <c r="D13" s="6" t="n">
        <f aca="false">1/C13</f>
        <v>0.0208333333333333</v>
      </c>
      <c r="E13" s="5" t="n">
        <f aca="false">A13*C13</f>
        <v>57.6</v>
      </c>
      <c r="F13" s="2"/>
      <c r="G13" s="2"/>
      <c r="H13" s="2"/>
      <c r="I13" s="2"/>
    </row>
    <row collapsed="false" customFormat="false" customHeight="false" hidden="false" ht="14.5" outlineLevel="0" r="14">
      <c r="A14" s="4" t="n">
        <v>1</v>
      </c>
      <c r="B14" s="5"/>
      <c r="C14" s="5" t="n">
        <v>55.5</v>
      </c>
      <c r="D14" s="6" t="n">
        <f aca="false">1/C14</f>
        <v>0.018018018018018</v>
      </c>
      <c r="E14" s="5" t="n">
        <f aca="false">A14*C14</f>
        <v>55.5</v>
      </c>
      <c r="F14" s="2"/>
      <c r="G14" s="2"/>
      <c r="H14" s="2"/>
      <c r="I14" s="2"/>
    </row>
    <row collapsed="false" customFormat="false" customHeight="false" hidden="false" ht="14.5" outlineLevel="0" r="15">
      <c r="A15" s="7"/>
      <c r="B15" s="8"/>
      <c r="C15" s="8"/>
      <c r="D15" s="8"/>
      <c r="E15" s="8"/>
      <c r="F15" s="2"/>
      <c r="G15" s="2"/>
      <c r="H15" s="2"/>
      <c r="I15" s="2"/>
    </row>
    <row collapsed="false" customFormat="false" customHeight="false" hidden="false" ht="15" outlineLevel="0" r="16">
      <c r="A16" s="2"/>
      <c r="B16" s="2"/>
      <c r="C16" s="2"/>
      <c r="D16" s="2"/>
      <c r="E16" s="2"/>
      <c r="F16" s="2"/>
      <c r="G16" s="2"/>
      <c r="H16" s="2"/>
      <c r="I16" s="2"/>
    </row>
    <row collapsed="false" customFormat="false" customHeight="false" hidden="false" ht="15" outlineLevel="0" r="17">
      <c r="A17" s="2"/>
      <c r="B17" s="2"/>
      <c r="C17" s="2"/>
      <c r="D17" s="2"/>
      <c r="E17" s="2"/>
      <c r="F17" s="2"/>
      <c r="G17" s="2"/>
      <c r="H17" s="2"/>
      <c r="I17" s="2"/>
    </row>
    <row collapsed="false" customFormat="false" customHeight="false" hidden="false" ht="13.3" outlineLevel="0" r="18"/>
    <row collapsed="false" customFormat="false" customHeight="false" hidden="false" ht="13.3" outlineLevel="0" r="19"/>
    <row collapsed="false" customFormat="false" customHeight="false" hidden="false" ht="13.3" outlineLevel="0" r="20"/>
    <row collapsed="false" customFormat="false" customHeight="false" hidden="false" ht="13.3" outlineLevel="0" r="21"/>
    <row collapsed="false" customFormat="false" customHeight="false" hidden="false" ht="13.3" outlineLevel="0" r="22"/>
    <row collapsed="false" customFormat="false" customHeight="false" hidden="false" ht="13.3" outlineLevel="0" r="23"/>
    <row collapsed="false" customFormat="false" customHeight="false" hidden="false" ht="13.3" outlineLevel="0" r="24"/>
    <row collapsed="false" customFormat="false" customHeight="false" hidden="false" ht="13.3" outlineLevel="0" r="25"/>
    <row collapsed="false" customFormat="false" customHeight="false" hidden="false" ht="13.3" outlineLevel="0" r="26">
      <c r="H26" s="9" t="s">
        <v>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42"/>
  <sheetViews>
    <sheetView colorId="64" defaultGridColor="true" rightToLeft="false" showFormulas="false" showGridLines="true" showOutlineSymbols="true" showRowColHeaders="true" showZeros="true" tabSelected="false" topLeftCell="A19" view="normal" windowProtection="false" workbookViewId="0" zoomScale="100" zoomScaleNormal="100" zoomScalePageLayoutView="100">
      <selection activeCell="P47" activeCellId="0" pane="topLeft" sqref="P47"/>
    </sheetView>
  </sheetViews>
  <sheetFormatPr defaultRowHeight="13.3"/>
  <cols>
    <col collapsed="false" hidden="false" max="1" min="1" style="0" width="14.8542510121458"/>
    <col collapsed="false" hidden="false" max="2" min="2" style="0" width="8.51417004048583"/>
    <col collapsed="false" hidden="false" max="3" min="3" style="0" width="11.2631578947368"/>
    <col collapsed="false" hidden="true" max="4" min="4" style="0" width="0"/>
    <col collapsed="false" hidden="false" max="5" min="5" style="0" width="18.4453441295547"/>
    <col collapsed="false" hidden="false" max="6" min="6" style="0" width="10.4210526315789"/>
    <col collapsed="false" hidden="true" max="7" min="7" style="0" width="0"/>
    <col collapsed="false" hidden="false" max="8" min="8" style="0" width="11.5748987854251"/>
    <col collapsed="false" hidden="false" max="9" min="9" style="0" width="8.53441295546559"/>
    <col collapsed="false" hidden="false" max="10" min="10" style="0" width="10.4534412955466"/>
    <col collapsed="false" hidden="false" max="1025" min="11" style="0" width="8.53441295546559"/>
  </cols>
  <sheetData>
    <row collapsed="false" customFormat="false" customHeight="false" hidden="false" ht="14.9" outlineLevel="0" r="1">
      <c r="A1" s="10" t="s">
        <v>6</v>
      </c>
      <c r="B1" s="2"/>
      <c r="C1" s="2"/>
      <c r="D1" s="2"/>
      <c r="E1" s="2"/>
      <c r="F1" s="2"/>
      <c r="G1" s="2"/>
    </row>
    <row collapsed="false" customFormat="false" customHeight="false" hidden="false" ht="13.3" outlineLevel="0" r="2">
      <c r="A2" s="11"/>
      <c r="B2" s="11"/>
      <c r="C2" s="11"/>
      <c r="D2" s="2"/>
      <c r="E2" s="2"/>
      <c r="F2" s="2"/>
      <c r="G2" s="2"/>
      <c r="H2" s="11" t="s">
        <v>7</v>
      </c>
      <c r="I2" s="11" t="n">
        <v>9</v>
      </c>
      <c r="J2" s="11" t="s">
        <v>8</v>
      </c>
    </row>
    <row collapsed="false" customFormat="false" customHeight="false" hidden="false" ht="13.3" outlineLevel="0" r="3">
      <c r="A3" s="12" t="s">
        <v>9</v>
      </c>
      <c r="B3" s="12"/>
      <c r="C3" s="12" t="s">
        <v>10</v>
      </c>
      <c r="D3" s="2"/>
      <c r="E3" s="2"/>
      <c r="F3" s="2"/>
      <c r="G3" s="2"/>
      <c r="H3" s="11" t="s">
        <v>11</v>
      </c>
      <c r="I3" s="11" t="n">
        <v>170</v>
      </c>
      <c r="J3" s="11" t="s">
        <v>8</v>
      </c>
    </row>
    <row collapsed="false" customFormat="false" customHeight="false" hidden="false" ht="13.3" outlineLevel="0" r="4">
      <c r="A4" s="13" t="n">
        <v>1</v>
      </c>
      <c r="B4" s="11"/>
      <c r="C4" s="14" t="n">
        <f aca="false">J7+J8</f>
        <v>1.13238707198644E-005</v>
      </c>
      <c r="D4" s="2"/>
      <c r="E4" s="15" t="s">
        <v>12</v>
      </c>
      <c r="F4" s="2"/>
      <c r="G4" s="2"/>
      <c r="H4" s="11" t="s">
        <v>13</v>
      </c>
      <c r="I4" s="11" t="n">
        <v>8</v>
      </c>
      <c r="J4" s="11" t="s">
        <v>8</v>
      </c>
    </row>
    <row collapsed="false" customFormat="false" customHeight="false" hidden="false" ht="13.3" outlineLevel="0" r="5">
      <c r="A5" s="12" t="s">
        <v>14</v>
      </c>
      <c r="B5" s="12"/>
      <c r="C5" s="12" t="s">
        <v>15</v>
      </c>
      <c r="D5" s="16"/>
      <c r="E5" s="17" t="s">
        <v>16</v>
      </c>
      <c r="F5" s="2"/>
      <c r="G5" s="2"/>
      <c r="H5" s="11"/>
      <c r="I5" s="11"/>
      <c r="J5" s="11"/>
    </row>
    <row collapsed="false" customFormat="false" customHeight="false" hidden="false" ht="13.3" outlineLevel="0" r="6">
      <c r="A6" s="18" t="n">
        <f aca="false">A4*(C4/C6)^B11</f>
        <v>76.9594617205312</v>
      </c>
      <c r="B6" s="18"/>
      <c r="C6" s="19" t="n">
        <f aca="false">J7</f>
        <v>5.08938009881547E-007</v>
      </c>
      <c r="D6" s="2"/>
      <c r="E6" s="20" t="s">
        <v>17</v>
      </c>
      <c r="F6" s="2"/>
      <c r="G6" s="2"/>
      <c r="H6" s="11" t="s">
        <v>18</v>
      </c>
      <c r="I6" s="11"/>
      <c r="J6" s="21" t="n">
        <f aca="false">(PI()*0.009^2)/4</f>
        <v>6.36172512351933E-005</v>
      </c>
    </row>
    <row collapsed="false" customFormat="false" customHeight="false" hidden="false" ht="14.9" outlineLevel="0" r="7">
      <c r="A7" s="11"/>
      <c r="B7" s="11"/>
      <c r="C7" s="11"/>
      <c r="D7" s="2"/>
      <c r="E7" s="2"/>
      <c r="F7" s="2"/>
      <c r="G7" s="2"/>
      <c r="H7" s="11" t="s">
        <v>19</v>
      </c>
      <c r="I7" s="11"/>
      <c r="J7" s="21" t="n">
        <f aca="false">J6*0.008</f>
        <v>5.08938009881547E-007</v>
      </c>
    </row>
    <row collapsed="false" customFormat="false" customHeight="false" hidden="false" ht="13.3" outlineLevel="0" r="8">
      <c r="A8" s="11" t="n">
        <f aca="false">(A6*C6*298)/(C4*A4)</f>
        <v>1030.73795922329</v>
      </c>
      <c r="B8" s="12" t="s">
        <v>20</v>
      </c>
      <c r="C8" s="22" t="n">
        <f aca="false">A8-273</f>
        <v>757.737959223294</v>
      </c>
      <c r="D8" s="2"/>
      <c r="E8" s="2"/>
      <c r="F8" s="2"/>
      <c r="G8" s="2"/>
      <c r="H8" s="11" t="s">
        <v>21</v>
      </c>
      <c r="I8" s="11"/>
      <c r="J8" s="21" t="n">
        <f aca="false">J6*0.17</f>
        <v>1.08149327099829E-005</v>
      </c>
    </row>
    <row collapsed="false" customFormat="false" customHeight="false" hidden="false" ht="13.3" outlineLevel="0" r="9">
      <c r="A9" s="2"/>
      <c r="B9" s="2"/>
      <c r="C9" s="2"/>
      <c r="D9" s="2"/>
      <c r="E9" s="2"/>
      <c r="F9" s="2"/>
      <c r="G9" s="2"/>
      <c r="H9" s="11"/>
      <c r="I9" s="11"/>
      <c r="J9" s="11"/>
    </row>
    <row collapsed="false" customFormat="false" customHeight="false" hidden="false" ht="13.3" outlineLevel="0" r="10">
      <c r="A10" s="11" t="s">
        <v>22</v>
      </c>
      <c r="B10" s="23" t="s">
        <v>23</v>
      </c>
      <c r="C10" s="11"/>
      <c r="D10" s="2"/>
      <c r="E10" s="2"/>
      <c r="F10" s="2"/>
      <c r="G10" s="2"/>
      <c r="H10" s="11" t="s">
        <v>24</v>
      </c>
      <c r="I10" s="11"/>
      <c r="J10" s="11" t="n">
        <f aca="false">(J7+J8)/J7</f>
        <v>22.25</v>
      </c>
    </row>
    <row collapsed="false" customFormat="false" customHeight="false" hidden="false" ht="13.3" outlineLevel="0" r="11">
      <c r="B11" s="24" t="n">
        <v>1.4</v>
      </c>
      <c r="D11" s="2"/>
      <c r="F11" s="2"/>
      <c r="G11" s="2"/>
      <c r="H11" s="2"/>
      <c r="I11" s="2"/>
      <c r="J11" s="2"/>
    </row>
    <row collapsed="false" customFormat="false" customHeight="false" hidden="false" ht="13.3" outlineLevel="0" r="12">
      <c r="D12" s="2"/>
      <c r="F12" s="25"/>
      <c r="G12" s="2"/>
      <c r="H12" s="2"/>
      <c r="I12" s="2"/>
      <c r="J12" s="2"/>
    </row>
    <row collapsed="false" customFormat="false" customHeight="false" hidden="false" ht="14.5" outlineLevel="0" r="13">
      <c r="A13" s="3" t="s">
        <v>25</v>
      </c>
      <c r="B13" s="3"/>
      <c r="C13" s="3" t="s">
        <v>9</v>
      </c>
      <c r="D13" s="3"/>
      <c r="E13" s="3" t="s">
        <v>10</v>
      </c>
      <c r="F13" s="3" t="s">
        <v>26</v>
      </c>
      <c r="G13" s="3"/>
      <c r="H13" s="3" t="s">
        <v>4</v>
      </c>
      <c r="I13" s="2"/>
      <c r="J13" s="2"/>
    </row>
    <row collapsed="false" customFormat="false" customHeight="false" hidden="false" ht="14.5" outlineLevel="0" r="14">
      <c r="A14" s="4" t="n">
        <v>0</v>
      </c>
      <c r="B14" s="5"/>
      <c r="C14" s="26" t="n">
        <v>1</v>
      </c>
      <c r="D14" s="5"/>
      <c r="E14" s="27" t="n">
        <f aca="false">((J$8/10)*(10-A14))+J$7</f>
        <v>1.13238707198644E-005</v>
      </c>
      <c r="F14" s="6" t="n">
        <f aca="false">E14*1000000</f>
        <v>11.3238707198644</v>
      </c>
      <c r="G14" s="5"/>
      <c r="H14" s="27" t="n">
        <f aca="false">C14*E14</f>
        <v>1.13238707198644E-005</v>
      </c>
      <c r="I14" s="2"/>
      <c r="J14" s="2"/>
    </row>
    <row collapsed="false" customFormat="false" customHeight="false" hidden="false" ht="14.5" outlineLevel="0" r="15">
      <c r="A15" s="4" t="n">
        <v>1</v>
      </c>
      <c r="B15" s="5"/>
      <c r="C15" s="26" t="n">
        <f aca="false">C14*(E14/E15)^B$11</f>
        <v>1.15088459466022</v>
      </c>
      <c r="D15" s="5"/>
      <c r="E15" s="27" t="n">
        <f aca="false">((J$8/10)*(10-A15))+J$7</f>
        <v>1.02423774488661E-005</v>
      </c>
      <c r="F15" s="6" t="n">
        <f aca="false">E15*1000000</f>
        <v>10.2423774488661</v>
      </c>
      <c r="G15" s="5"/>
      <c r="H15" s="27" t="n">
        <f aca="false">C15*E15</f>
        <v>1.17877944185952E-005</v>
      </c>
      <c r="I15" s="2"/>
      <c r="J15" s="2"/>
    </row>
    <row collapsed="false" customFormat="false" customHeight="false" hidden="false" ht="14.5" outlineLevel="0" r="16">
      <c r="A16" s="4" t="n">
        <v>2</v>
      </c>
      <c r="B16" s="5"/>
      <c r="C16" s="26" t="n">
        <f aca="false">C15*(E15/E16)^B$11</f>
        <v>1.34549012382096</v>
      </c>
      <c r="D16" s="5"/>
      <c r="E16" s="27" t="n">
        <f aca="false">((J$8/10)*(10-A16))+J$7</f>
        <v>9.16088417786784E-006</v>
      </c>
      <c r="F16" s="6" t="n">
        <f aca="false">E16*1000000</f>
        <v>9.16088417786784</v>
      </c>
      <c r="G16" s="5"/>
      <c r="H16" s="27" t="n">
        <f aca="false">C16*E16</f>
        <v>1.23258791867888E-005</v>
      </c>
      <c r="I16" s="2"/>
      <c r="J16" s="2"/>
    </row>
    <row collapsed="false" customFormat="false" customHeight="false" hidden="false" ht="14.5" outlineLevel="0" r="17">
      <c r="A17" s="4" t="n">
        <v>3</v>
      </c>
      <c r="B17" s="5"/>
      <c r="C17" s="26" t="n">
        <f aca="false">C16*(E16/E17)^B$11</f>
        <v>1.60421581655345</v>
      </c>
      <c r="D17" s="5"/>
      <c r="E17" s="27" t="n">
        <f aca="false">((J$8/10)*(10-A17))+J$7</f>
        <v>8.07939090686955E-006</v>
      </c>
      <c r="F17" s="6" t="n">
        <f aca="false">E17*1000000</f>
        <v>8.07939090686955</v>
      </c>
      <c r="G17" s="5"/>
      <c r="H17" s="27" t="n">
        <f aca="false">C17*E17</f>
        <v>1.29610866809182E-005</v>
      </c>
      <c r="I17" s="2"/>
      <c r="J17" s="2"/>
    </row>
    <row collapsed="false" customFormat="false" customHeight="false" hidden="false" ht="14.5" outlineLevel="0" r="18">
      <c r="A18" s="4" t="n">
        <v>4</v>
      </c>
      <c r="B18" s="5"/>
      <c r="C18" s="26" t="n">
        <f aca="false">C17*(E17/E18)^B$11</f>
        <v>1.96172552982082</v>
      </c>
      <c r="D18" s="5"/>
      <c r="E18" s="27" t="n">
        <f aca="false">((J$8/10)*(10-A18))+J$7</f>
        <v>6.99789763587127E-006</v>
      </c>
      <c r="F18" s="6" t="n">
        <f aca="false">E18*1000000</f>
        <v>6.99789763587127</v>
      </c>
      <c r="G18" s="5"/>
      <c r="H18" s="27" t="n">
        <f aca="false">C18*E18</f>
        <v>1.37279544473614E-005</v>
      </c>
      <c r="I18" s="2"/>
      <c r="J18" s="2"/>
    </row>
    <row collapsed="false" customFormat="false" customHeight="false" hidden="false" ht="14.5" outlineLevel="0" r="19">
      <c r="A19" s="4" t="n">
        <v>5</v>
      </c>
      <c r="B19" s="5"/>
      <c r="C19" s="26" t="n">
        <f aca="false">C18*(E18/E19)^B$11</f>
        <v>2.48148626232748</v>
      </c>
      <c r="D19" s="5"/>
      <c r="E19" s="27" t="n">
        <f aca="false">((J$8/10)*(10-A19))+J$7</f>
        <v>5.91640436487298E-006</v>
      </c>
      <c r="F19" s="6" t="n">
        <f aca="false">E19*1000000</f>
        <v>5.91640436487298</v>
      </c>
      <c r="G19" s="5"/>
      <c r="H19" s="27" t="n">
        <f aca="false">C19*E19</f>
        <v>1.46814761538066E-005</v>
      </c>
      <c r="I19" s="2"/>
      <c r="J19" s="2"/>
    </row>
    <row collapsed="false" customFormat="false" customHeight="false" hidden="false" ht="14.5" outlineLevel="0" r="20">
      <c r="A20" s="4" t="n">
        <v>6</v>
      </c>
      <c r="B20" s="5"/>
      <c r="C20" s="26" t="n">
        <f aca="false">C19*(E19/E20)^B$11</f>
        <v>3.29191773787594</v>
      </c>
      <c r="D20" s="5"/>
      <c r="E20" s="27" t="n">
        <f aca="false">((J$8/10)*(10-A20))+J$7</f>
        <v>4.83491109387469E-006</v>
      </c>
      <c r="F20" s="6" t="n">
        <f aca="false">E20*1000000</f>
        <v>4.83491109387469</v>
      </c>
      <c r="G20" s="5"/>
      <c r="H20" s="27" t="n">
        <f aca="false">C20*E20</f>
        <v>1.59161295909793E-005</v>
      </c>
      <c r="I20" s="2"/>
      <c r="J20" s="2"/>
    </row>
    <row collapsed="false" customFormat="false" customHeight="false" hidden="false" ht="14.5" outlineLevel="0" r="21">
      <c r="A21" s="4" t="n">
        <v>7</v>
      </c>
      <c r="B21" s="5"/>
      <c r="C21" s="26" t="n">
        <f aca="false">C20*(E20/E21)^B$11</f>
        <v>4.69240173755608</v>
      </c>
      <c r="D21" s="5"/>
      <c r="E21" s="27" t="n">
        <f aca="false">((J$8/10)*(10-A21))+J$7</f>
        <v>3.75341782287641E-006</v>
      </c>
      <c r="F21" s="6" t="n">
        <f aca="false">E21*1000000</f>
        <v>3.75341782287641</v>
      </c>
      <c r="G21" s="5"/>
      <c r="H21" s="27" t="n">
        <f aca="false">C21*E21</f>
        <v>1.76125443138392E-005</v>
      </c>
      <c r="I21" s="2"/>
      <c r="J21" s="2"/>
    </row>
    <row collapsed="false" customFormat="false" customHeight="false" hidden="false" ht="14.5" outlineLevel="0" r="22">
      <c r="A22" s="4" t="n">
        <v>8</v>
      </c>
      <c r="B22" s="5"/>
      <c r="C22" s="26" t="n">
        <f aca="false">C21*(E21/E22)^B$11</f>
        <v>7.55160032829413</v>
      </c>
      <c r="D22" s="5"/>
      <c r="E22" s="27" t="n">
        <f aca="false">((J$8/10)*(10-A22))+J$7</f>
        <v>2.67192455187812E-006</v>
      </c>
      <c r="F22" s="6" t="n">
        <f aca="false">E22*1000000</f>
        <v>2.67192455187812</v>
      </c>
      <c r="G22" s="5"/>
      <c r="H22" s="27" t="n">
        <f aca="false">C22*E22</f>
        <v>2.01773063231399E-005</v>
      </c>
      <c r="I22" s="2"/>
      <c r="J22" s="2"/>
    </row>
    <row collapsed="false" customFormat="false" customHeight="false" hidden="false" ht="14.5" outlineLevel="0" r="23">
      <c r="A23" s="4" t="n">
        <v>9</v>
      </c>
      <c r="B23" s="5"/>
      <c r="C23" s="26" t="n">
        <f aca="false">C22*(E22/E23)^B$11</f>
        <v>15.6124834529717</v>
      </c>
      <c r="D23" s="5"/>
      <c r="E23" s="27" t="n">
        <f aca="false">((J$8/10)*(10-A23))+J$7</f>
        <v>1.59043128087983E-006</v>
      </c>
      <c r="F23" s="6" t="n">
        <f aca="false">E23*1000000</f>
        <v>1.59043128087983</v>
      </c>
      <c r="G23" s="5"/>
      <c r="H23" s="27" t="n">
        <f aca="false">C23*E23</f>
        <v>2.4830582055825E-005</v>
      </c>
      <c r="I23" s="2"/>
      <c r="J23" s="2"/>
    </row>
    <row collapsed="false" customFormat="false" customHeight="false" hidden="false" ht="14.5" outlineLevel="0" r="24">
      <c r="A24" s="4" t="n">
        <v>10</v>
      </c>
      <c r="B24" s="5"/>
      <c r="C24" s="26" t="n">
        <f aca="false">C23*(E23/E24)^B$11</f>
        <v>76.9594617205312</v>
      </c>
      <c r="D24" s="5"/>
      <c r="E24" s="27" t="n">
        <f aca="false">((J$8/10)*(10-A24))+J$7</f>
        <v>5.08938009881547E-007</v>
      </c>
      <c r="F24" s="6" t="n">
        <f aca="false">E24*1000000</f>
        <v>0.508938009881547</v>
      </c>
      <c r="G24" s="5"/>
      <c r="H24" s="27" t="n">
        <f aca="false">C24*E24</f>
        <v>3.91675952896022E-005</v>
      </c>
      <c r="I24" s="2"/>
      <c r="J24" s="2"/>
    </row>
    <row collapsed="false" customFormat="false" customHeight="false" hidden="false" ht="14.5" outlineLevel="0" r="25">
      <c r="A25" s="28"/>
      <c r="B25" s="29"/>
      <c r="C25" s="29"/>
      <c r="D25" s="29"/>
      <c r="E25" s="29"/>
      <c r="F25" s="29"/>
      <c r="G25" s="29"/>
      <c r="H25" s="29"/>
      <c r="I25" s="2"/>
      <c r="J25" s="2"/>
    </row>
    <row collapsed="false" customFormat="false" customHeight="false" hidden="false" ht="13.3" outlineLevel="0" r="26">
      <c r="A26" s="2"/>
      <c r="B26" s="2"/>
      <c r="C26" s="2"/>
      <c r="D26" s="2"/>
      <c r="E26" s="2"/>
      <c r="F26" s="2"/>
      <c r="G26" s="2"/>
      <c r="H26" s="2"/>
      <c r="I26" s="2"/>
      <c r="J26" s="2"/>
    </row>
    <row collapsed="false" customFormat="false" customHeight="false" hidden="false" ht="13.3" outlineLevel="0" r="27">
      <c r="A27" s="2"/>
      <c r="B27" s="2"/>
      <c r="C27" s="2"/>
      <c r="D27" s="2"/>
      <c r="E27" s="2"/>
      <c r="F27" s="2"/>
      <c r="G27" s="2"/>
      <c r="H27" s="2"/>
      <c r="I27" s="2"/>
      <c r="J27" s="2"/>
    </row>
    <row collapsed="false" customFormat="false" customHeight="false" hidden="false" ht="13.3" outlineLevel="0" r="28">
      <c r="A28" s="2"/>
      <c r="B28" s="2"/>
      <c r="C28" s="2"/>
      <c r="D28" s="2"/>
      <c r="E28" s="2"/>
      <c r="F28" s="2"/>
      <c r="G28" s="2"/>
      <c r="H28" s="2"/>
      <c r="I28" s="2"/>
      <c r="J28" s="2"/>
    </row>
    <row collapsed="false" customFormat="false" customHeight="false" hidden="false" ht="13.3" outlineLevel="0" r="29">
      <c r="A29" s="2"/>
      <c r="B29" s="2"/>
      <c r="C29" s="2"/>
      <c r="D29" s="2"/>
      <c r="E29" s="2"/>
      <c r="F29" s="2"/>
      <c r="G29" s="2"/>
      <c r="H29" s="2"/>
      <c r="I29" s="2"/>
      <c r="J29" s="2"/>
    </row>
    <row collapsed="false" customFormat="false" customHeight="false" hidden="false" ht="14.5" outlineLevel="0" r="30">
      <c r="A30" s="3" t="s">
        <v>25</v>
      </c>
      <c r="B30" s="3"/>
      <c r="C30" s="3" t="s">
        <v>9</v>
      </c>
      <c r="D30" s="3"/>
      <c r="E30" s="3" t="s">
        <v>10</v>
      </c>
      <c r="F30" s="3" t="s">
        <v>27</v>
      </c>
      <c r="G30" s="3"/>
      <c r="H30" s="3" t="s">
        <v>28</v>
      </c>
      <c r="I30" s="2"/>
      <c r="J30" s="2"/>
    </row>
    <row collapsed="false" customFormat="false" customHeight="false" hidden="false" ht="14.5" outlineLevel="0" r="31">
      <c r="A31" s="4" t="n">
        <v>0</v>
      </c>
      <c r="B31" s="5"/>
      <c r="C31" s="6" t="n">
        <v>1</v>
      </c>
      <c r="D31" s="5"/>
      <c r="E31" s="30" t="n">
        <f aca="false">((J$8/10)*(10-A31))+J$7</f>
        <v>1.13238707198644E-005</v>
      </c>
      <c r="F31" s="26" t="n">
        <v>298</v>
      </c>
      <c r="G31" s="5"/>
      <c r="H31" s="26" t="n">
        <f aca="false">F31-273</f>
        <v>25</v>
      </c>
      <c r="I31" s="2"/>
      <c r="J31" s="2"/>
    </row>
    <row collapsed="false" customFormat="false" customHeight="false" hidden="false" ht="14.5" outlineLevel="0" r="32">
      <c r="A32" s="4" t="n">
        <v>1</v>
      </c>
      <c r="B32" s="5"/>
      <c r="C32" s="6" t="n">
        <f aca="false">C31*(E31/E32)^B$11</f>
        <v>1.15088459466022</v>
      </c>
      <c r="D32" s="5"/>
      <c r="E32" s="30" t="n">
        <f aca="false">((J$8/10)*(10-A32))+J$7</f>
        <v>1.02423774488661E-005</v>
      </c>
      <c r="F32" s="26" t="n">
        <f aca="false">(C32*E32*F31)/(C31*E31)</f>
        <v>310.20865776746</v>
      </c>
      <c r="G32" s="5"/>
      <c r="H32" s="26" t="n">
        <f aca="false">F32-273</f>
        <v>37.2086577674598</v>
      </c>
      <c r="I32" s="2"/>
      <c r="J32" s="2"/>
    </row>
    <row collapsed="false" customFormat="false" customHeight="false" hidden="false" ht="14.5" outlineLevel="0" r="33">
      <c r="A33" s="4" t="n">
        <v>2</v>
      </c>
      <c r="B33" s="5"/>
      <c r="C33" s="6" t="n">
        <f aca="false">C32*(E32/E33)^B$11</f>
        <v>1.34549012382096</v>
      </c>
      <c r="D33" s="5"/>
      <c r="E33" s="30" t="n">
        <f aca="false">((J$8/10)*(10-A33))+J$7</f>
        <v>9.16088417786784E-006</v>
      </c>
      <c r="F33" s="26" t="n">
        <f aca="false">(C33*E33*F32)/(C32*E32)</f>
        <v>324.368944906769</v>
      </c>
      <c r="G33" s="5"/>
      <c r="H33" s="26" t="n">
        <f aca="false">F33-273</f>
        <v>51.3689449067686</v>
      </c>
      <c r="I33" s="2"/>
      <c r="J33" s="2"/>
    </row>
    <row collapsed="false" customFormat="false" customHeight="false" hidden="false" ht="14.5" outlineLevel="0" r="34">
      <c r="A34" s="4" t="n">
        <v>3</v>
      </c>
      <c r="B34" s="5"/>
      <c r="C34" s="6" t="n">
        <f aca="false">C33*(E33/E34)^B$11</f>
        <v>1.60421581655345</v>
      </c>
      <c r="D34" s="5"/>
      <c r="E34" s="30" t="n">
        <f aca="false">((J$8/10)*(10-A34))+J$7</f>
        <v>8.07939090686955E-006</v>
      </c>
      <c r="F34" s="26" t="n">
        <f aca="false">(C34*E34*F33)/(C33*E33)</f>
        <v>341.085122434167</v>
      </c>
      <c r="G34" s="5"/>
      <c r="H34" s="26" t="n">
        <f aca="false">F34-273</f>
        <v>68.0851224341668</v>
      </c>
      <c r="I34" s="2"/>
      <c r="J34" s="2"/>
    </row>
    <row collapsed="false" customFormat="false" customHeight="false" hidden="false" ht="14.5" outlineLevel="0" r="35">
      <c r="A35" s="4" t="n">
        <v>4</v>
      </c>
      <c r="B35" s="5"/>
      <c r="C35" s="6" t="n">
        <f aca="false">C34*(E34/E35)^B$11</f>
        <v>1.96172552982082</v>
      </c>
      <c r="D35" s="5"/>
      <c r="E35" s="30" t="n">
        <f aca="false">((J$8/10)*(10-A35))+J$7</f>
        <v>6.99789763587127E-006</v>
      </c>
      <c r="F35" s="26" t="n">
        <f aca="false">(C35*E35*F34)/(C34*E34)</f>
        <v>361.266083525429</v>
      </c>
      <c r="G35" s="5"/>
      <c r="H35" s="26" t="n">
        <f aca="false">F35-273</f>
        <v>88.2660835254287</v>
      </c>
    </row>
    <row collapsed="false" customFormat="false" customHeight="false" hidden="false" ht="14.5" outlineLevel="0" r="36">
      <c r="A36" s="4" t="n">
        <v>5</v>
      </c>
      <c r="B36" s="5"/>
      <c r="C36" s="6" t="n">
        <f aca="false">C35*(E35/E36)^B$11</f>
        <v>2.48148626232748</v>
      </c>
      <c r="D36" s="5"/>
      <c r="E36" s="30" t="n">
        <f aca="false">((J$8/10)*(10-A36))+J$7</f>
        <v>5.91640436487298E-006</v>
      </c>
      <c r="F36" s="26" t="n">
        <f aca="false">(C36*E36*F35)/(C35*E35)</f>
        <v>386.359046483953</v>
      </c>
      <c r="G36" s="5"/>
      <c r="H36" s="26" t="n">
        <f aca="false">F36-273</f>
        <v>113.359046483953</v>
      </c>
    </row>
    <row collapsed="false" customFormat="false" customHeight="false" hidden="false" ht="14.5" outlineLevel="0" r="37">
      <c r="A37" s="4" t="n">
        <v>6</v>
      </c>
      <c r="B37" s="5"/>
      <c r="C37" s="6" t="n">
        <f aca="false">C36*(E36/E37)^B$11</f>
        <v>3.29191773787594</v>
      </c>
      <c r="D37" s="5"/>
      <c r="E37" s="30" t="n">
        <f aca="false">((J$8/10)*(10-A37))+J$7</f>
        <v>4.83491109387469E-006</v>
      </c>
      <c r="F37" s="26" t="n">
        <f aca="false">(C37*E37*F36)/(C36*E36)</f>
        <v>418.850297345024</v>
      </c>
      <c r="G37" s="5"/>
      <c r="H37" s="26" t="n">
        <f aca="false">F37-273</f>
        <v>145.850297345024</v>
      </c>
    </row>
    <row collapsed="false" customFormat="false" customHeight="false" hidden="false" ht="14.5" outlineLevel="0" r="38">
      <c r="A38" s="4" t="n">
        <v>7</v>
      </c>
      <c r="B38" s="5"/>
      <c r="C38" s="6" t="n">
        <f aca="false">C37*(E37/E38)^B$11</f>
        <v>4.69240173755608</v>
      </c>
      <c r="D38" s="5"/>
      <c r="E38" s="30" t="n">
        <f aca="false">((J$8/10)*(10-A38))+J$7</f>
        <v>3.75341782287641E-006</v>
      </c>
      <c r="F38" s="26" t="n">
        <f aca="false">(C38*E38*F37)/(C37*E37)</f>
        <v>463.493299717477</v>
      </c>
      <c r="G38" s="5"/>
      <c r="H38" s="26" t="n">
        <f aca="false">F38-273</f>
        <v>190.493299717477</v>
      </c>
    </row>
    <row collapsed="false" customFormat="false" customHeight="false" hidden="false" ht="14.5" outlineLevel="0" r="39">
      <c r="A39" s="4" t="n">
        <v>8</v>
      </c>
      <c r="B39" s="5"/>
      <c r="C39" s="6" t="n">
        <f aca="false">C38*(E38/E39)^B$11</f>
        <v>7.55160032829413</v>
      </c>
      <c r="D39" s="5"/>
      <c r="E39" s="30" t="n">
        <f aca="false">((J$8/10)*(10-A39))+J$7</f>
        <v>2.67192455187812E-006</v>
      </c>
      <c r="F39" s="26" t="n">
        <f aca="false">(C39*E39*F38)/(C38*E38)</f>
        <v>530.987807353535</v>
      </c>
      <c r="G39" s="5"/>
      <c r="H39" s="26" t="n">
        <f aca="false">F39-273</f>
        <v>257.987807353535</v>
      </c>
    </row>
    <row collapsed="false" customFormat="false" customHeight="false" hidden="false" ht="14.5" outlineLevel="0" r="40">
      <c r="A40" s="4" t="n">
        <v>9</v>
      </c>
      <c r="B40" s="5"/>
      <c r="C40" s="6" t="n">
        <f aca="false">C39*(E39/E40)^B$11</f>
        <v>15.6124834529717</v>
      </c>
      <c r="D40" s="5"/>
      <c r="E40" s="30" t="n">
        <f aca="false">((J$8/10)*(10-A40))+J$7</f>
        <v>1.59043128087983E-006</v>
      </c>
      <c r="F40" s="26" t="n">
        <f aca="false">(C40*E40*F39)/(C39*E39)</f>
        <v>653.443829913703</v>
      </c>
      <c r="G40" s="5"/>
      <c r="H40" s="26" t="n">
        <f aca="false">F40-273</f>
        <v>380.443829913703</v>
      </c>
    </row>
    <row collapsed="false" customFormat="false" customHeight="false" hidden="false" ht="14.5" outlineLevel="0" r="41">
      <c r="A41" s="4" t="n">
        <v>10</v>
      </c>
      <c r="B41" s="5"/>
      <c r="C41" s="6" t="n">
        <f aca="false">C40*(E40/E41)^B$11</f>
        <v>76.9594617205312</v>
      </c>
      <c r="D41" s="5"/>
      <c r="E41" s="30" t="n">
        <f aca="false">((J$8/10)*(10-A41))+J$7</f>
        <v>5.08938009881547E-007</v>
      </c>
      <c r="F41" s="26" t="n">
        <f aca="false">(C41*E41*F40)/(C40*E40)</f>
        <v>1030.73795922329</v>
      </c>
      <c r="G41" s="5"/>
      <c r="H41" s="26" t="n">
        <f aca="false">F41-273</f>
        <v>757.737959223294</v>
      </c>
    </row>
    <row collapsed="false" customFormat="false" customHeight="false" hidden="false" ht="14.5" outlineLevel="0" r="42">
      <c r="A42" s="7"/>
      <c r="B42" s="8"/>
      <c r="C42" s="8"/>
      <c r="D42" s="8"/>
      <c r="E42" s="8"/>
      <c r="F42" s="8"/>
      <c r="G42" s="8"/>
      <c r="H42" s="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8.5344129554655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LibreOffice/4.1.1.2$Linux_X86_64 LibreOffice_project/410$Build-2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2012-09-06T08:13:55Z</dcterms:created>
  <dc:creator>Williams, Owen</dc:creator>
  <cp:lastModifiedBy>Williams, Owen</cp:lastModifiedBy>
  <dcterms:modified xsi:type="dcterms:W3CDTF">2012-09-06T09:37:58Z</dcterms:modified>
  <cp:revision>0</cp:revision>
</cp:coreProperties>
</file>