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ink/ink12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Teaching - UWTSD\Teaching\Financial Management\Supporting material\"/>
    </mc:Choice>
  </mc:AlternateContent>
  <xr:revisionPtr revIDLastSave="0" documentId="8_{243E4E98-FB84-41DC-948E-692AA1D8E2F1}" xr6:coauthVersionLast="45" xr6:coauthVersionMax="45" xr10:uidLastSave="{00000000-0000-0000-0000-000000000000}"/>
  <bookViews>
    <workbookView xWindow="-120" yWindow="-120" windowWidth="29040" windowHeight="15840" xr2:uid="{4CD68529-CB48-4B5F-840C-65A2FFF9DD4A}"/>
  </bookViews>
  <sheets>
    <sheet name="Northern Travel plc" sheetId="2" r:id="rId1"/>
    <sheet name="Sheet1" sheetId="7" r:id="rId2"/>
    <sheet name="Practise" sheetId="3" r:id="rId3"/>
    <sheet name="Sheet4" sheetId="4" r:id="rId4"/>
    <sheet name="Sheet5" sheetId="5" r:id="rId5"/>
    <sheet name="Sheet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4" i="2" l="1"/>
  <c r="D4" i="2"/>
  <c r="B26" i="2"/>
  <c r="J5" i="2" l="1"/>
  <c r="J6" i="2"/>
  <c r="J7" i="2"/>
  <c r="J12" i="2"/>
  <c r="J17" i="2"/>
  <c r="J18" i="2"/>
  <c r="J28" i="2"/>
  <c r="J29" i="2"/>
  <c r="J3" i="2"/>
  <c r="D6" i="2" l="1"/>
  <c r="E3" i="2" l="1"/>
  <c r="K5" i="2"/>
  <c r="K6" i="2"/>
  <c r="K7" i="2"/>
  <c r="K12" i="2"/>
  <c r="K17" i="2"/>
  <c r="K18" i="2"/>
  <c r="K26" i="2"/>
  <c r="K27" i="2"/>
  <c r="K29" i="2"/>
  <c r="K3" i="2"/>
  <c r="E4" i="2"/>
  <c r="E6" i="2"/>
  <c r="E8" i="2"/>
  <c r="E10" i="2"/>
  <c r="E12" i="2"/>
  <c r="D8" i="2"/>
  <c r="D10" i="2"/>
  <c r="D12" i="2"/>
  <c r="D3" i="2"/>
  <c r="E38" i="2"/>
  <c r="D38" i="2"/>
  <c r="B39" i="2"/>
  <c r="D39" i="2" s="1"/>
  <c r="D36" i="2"/>
  <c r="E36" i="2"/>
  <c r="E33" i="2"/>
  <c r="D33" i="2"/>
  <c r="E32" i="2"/>
  <c r="C32" i="2"/>
  <c r="B32" i="2"/>
  <c r="D32" i="2" l="1"/>
  <c r="E39" i="2"/>
  <c r="C29" i="3"/>
  <c r="I32" i="3"/>
  <c r="C28" i="3"/>
  <c r="C27" i="3"/>
  <c r="I23" i="3"/>
  <c r="I21" i="3"/>
  <c r="I16" i="3"/>
  <c r="I10" i="3"/>
  <c r="I11" i="3" s="1"/>
  <c r="C7" i="3"/>
  <c r="C9" i="3" s="1"/>
  <c r="C11" i="3" s="1"/>
  <c r="C13" i="3" s="1"/>
  <c r="C15" i="3" s="1"/>
  <c r="I24" i="3" l="1"/>
  <c r="C20" i="3"/>
  <c r="I30" i="2"/>
  <c r="H30" i="2"/>
  <c r="I19" i="2"/>
  <c r="I21" i="2" s="1"/>
  <c r="H19" i="2"/>
  <c r="I14" i="2"/>
  <c r="H14" i="2"/>
  <c r="I8" i="2"/>
  <c r="I9" i="2" s="1"/>
  <c r="C27" i="2" s="1"/>
  <c r="H8" i="2"/>
  <c r="C5" i="2"/>
  <c r="C28" i="2" s="1"/>
  <c r="B5" i="2"/>
  <c r="B7" i="2" l="1"/>
  <c r="B9" i="2" s="1"/>
  <c r="E5" i="2"/>
  <c r="B28" i="2"/>
  <c r="D28" i="2" s="1"/>
  <c r="E28" i="2" s="1"/>
  <c r="D5" i="2"/>
  <c r="C7" i="2"/>
  <c r="J14" i="2"/>
  <c r="K14" i="2"/>
  <c r="J30" i="2"/>
  <c r="K30" i="2"/>
  <c r="H21" i="2"/>
  <c r="J19" i="2"/>
  <c r="K19" i="2"/>
  <c r="C26" i="2"/>
  <c r="D26" i="2" s="1"/>
  <c r="E26" i="2" s="1"/>
  <c r="C18" i="2"/>
  <c r="J8" i="2"/>
  <c r="K8" i="2"/>
  <c r="B37" i="2"/>
  <c r="E7" i="2"/>
  <c r="D7" i="2"/>
  <c r="B29" i="2"/>
  <c r="C29" i="2"/>
  <c r="H9" i="2"/>
  <c r="C9" i="2"/>
  <c r="C11" i="2" s="1"/>
  <c r="C13" i="2" s="1"/>
  <c r="I22" i="2"/>
  <c r="J21" i="2" l="1"/>
  <c r="K21" i="2"/>
  <c r="H22" i="2"/>
  <c r="K22" i="2" s="1"/>
  <c r="B18" i="2"/>
  <c r="B11" i="2"/>
  <c r="E9" i="2"/>
  <c r="D9" i="2"/>
  <c r="D29" i="2"/>
  <c r="E29" i="2" s="1"/>
  <c r="J9" i="2"/>
  <c r="K9" i="2"/>
  <c r="B27" i="2"/>
  <c r="D27" i="2" s="1"/>
  <c r="E37" i="2"/>
  <c r="D37" i="2"/>
  <c r="E27" i="2" l="1"/>
  <c r="J22" i="2"/>
  <c r="B13" i="2"/>
  <c r="E11" i="2"/>
  <c r="D11" i="2"/>
  <c r="D13" i="2" l="1"/>
  <c r="E13" i="2"/>
</calcChain>
</file>

<file path=xl/sharedStrings.xml><?xml version="1.0" encoding="utf-8"?>
<sst xmlns="http://schemas.openxmlformats.org/spreadsheetml/2006/main" count="106" uniqueCount="59">
  <si>
    <t>Summarised Statement of Financial Position</t>
  </si>
  <si>
    <t>Non-current assets</t>
  </si>
  <si>
    <t>Current assets:</t>
  </si>
  <si>
    <t>Bank loan</t>
  </si>
  <si>
    <t>Inventories</t>
  </si>
  <si>
    <t>Trade and other receivables</t>
  </si>
  <si>
    <t>Bank and cash</t>
  </si>
  <si>
    <t>Total liabilities</t>
  </si>
  <si>
    <t>Net assets</t>
  </si>
  <si>
    <t>Total assets</t>
  </si>
  <si>
    <t>Current liabilities:</t>
  </si>
  <si>
    <t>Trade and other payables</t>
  </si>
  <si>
    <t>300,000 50p ordinary shares</t>
  </si>
  <si>
    <t>Bank overdraft</t>
  </si>
  <si>
    <t>Share premium</t>
  </si>
  <si>
    <t>Revaluation reserve</t>
  </si>
  <si>
    <t>Accumulated profits</t>
  </si>
  <si>
    <t>Total equity</t>
  </si>
  <si>
    <t>Sales revenue (80% credit 20% cash)</t>
  </si>
  <si>
    <t>Cost of sales</t>
  </si>
  <si>
    <t>Grossprofit</t>
  </si>
  <si>
    <t>Operating costs</t>
  </si>
  <si>
    <t>Other income</t>
  </si>
  <si>
    <t>Finance costs</t>
  </si>
  <si>
    <t>Profit before taxation</t>
  </si>
  <si>
    <t>Taxation</t>
  </si>
  <si>
    <t>Other information</t>
  </si>
  <si>
    <t>Average share proce</t>
  </si>
  <si>
    <t>Dividends</t>
  </si>
  <si>
    <t>Operating profit</t>
  </si>
  <si>
    <t>Profit for year</t>
  </si>
  <si>
    <t>Summarised Income Statement</t>
  </si>
  <si>
    <t>Non-current liabilities</t>
  </si>
  <si>
    <t>10% debentures</t>
  </si>
  <si>
    <t>Capital and reserves:</t>
  </si>
  <si>
    <t>Issued share capital</t>
  </si>
  <si>
    <t>Difference</t>
  </si>
  <si>
    <t>Performance</t>
  </si>
  <si>
    <t>ROCE</t>
  </si>
  <si>
    <t>Ratios</t>
  </si>
  <si>
    <t>Capital employed</t>
  </si>
  <si>
    <t>Asset turnover</t>
  </si>
  <si>
    <t>Gross profit %</t>
  </si>
  <si>
    <t>Practise</t>
  </si>
  <si>
    <t>Profitability ratios</t>
  </si>
  <si>
    <t>Non-current asset turnover</t>
  </si>
  <si>
    <t>Current ratio</t>
  </si>
  <si>
    <t>Acid test</t>
  </si>
  <si>
    <t>Creditor days</t>
  </si>
  <si>
    <t>Debt to capital</t>
  </si>
  <si>
    <t>Efficiency</t>
  </si>
  <si>
    <t>Liquidity</t>
  </si>
  <si>
    <t>Debtors days</t>
  </si>
  <si>
    <t>Gearing</t>
  </si>
  <si>
    <t>Debt to equity (leverage)</t>
  </si>
  <si>
    <t>Net operating profit %</t>
  </si>
  <si>
    <t>Inventory turnover (days)</t>
  </si>
  <si>
    <t>Credit sales</t>
  </si>
  <si>
    <t>Gross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</si>
</sst>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3" fontId="0" fillId="0" borderId="1" xfId="0" applyNumberFormat="1" applyBorder="1"/>
    <xf numFmtId="3" fontId="0" fillId="0" borderId="2" xfId="0" applyNumberFormat="1" applyBorder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" fontId="0" fillId="0" borderId="0" xfId="0" applyNumberFormat="1"/>
    <xf numFmtId="3" fontId="1" fillId="0" borderId="2" xfId="0" applyNumberFormat="1" applyFont="1" applyBorder="1"/>
    <xf numFmtId="0" fontId="1" fillId="0" borderId="0" xfId="0" applyFont="1"/>
    <xf numFmtId="2" fontId="0" fillId="0" borderId="0" xfId="0" applyNumberFormat="1"/>
    <xf numFmtId="3" fontId="1" fillId="0" borderId="0" xfId="0" applyNumberFormat="1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customXml" Target="../ink/ink7.xml"/><Relationship Id="rId18" Type="http://schemas.openxmlformats.org/officeDocument/2006/relationships/image" Target="../media/image9.png"/><Relationship Id="rId3" Type="http://schemas.openxmlformats.org/officeDocument/2006/relationships/customXml" Target="../ink/ink2.xml"/><Relationship Id="rId21" Type="http://schemas.openxmlformats.org/officeDocument/2006/relationships/customXml" Target="../ink/ink11.xml"/><Relationship Id="rId7" Type="http://schemas.openxmlformats.org/officeDocument/2006/relationships/customXml" Target="../ink/ink4.xml"/><Relationship Id="rId12" Type="http://schemas.openxmlformats.org/officeDocument/2006/relationships/image" Target="../media/image6.png"/><Relationship Id="rId17" Type="http://schemas.openxmlformats.org/officeDocument/2006/relationships/customXml" Target="../ink/ink9.xml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20" Type="http://schemas.openxmlformats.org/officeDocument/2006/relationships/image" Target="../media/image10.png"/><Relationship Id="rId1" Type="http://schemas.openxmlformats.org/officeDocument/2006/relationships/customXml" Target="../ink/ink1.xml"/><Relationship Id="rId6" Type="http://schemas.openxmlformats.org/officeDocument/2006/relationships/image" Target="../media/image3.png"/><Relationship Id="rId11" Type="http://schemas.openxmlformats.org/officeDocument/2006/relationships/customXml" Target="../ink/ink6.xml"/><Relationship Id="rId24" Type="http://schemas.openxmlformats.org/officeDocument/2006/relationships/image" Target="../media/image12.png"/><Relationship Id="rId5" Type="http://schemas.openxmlformats.org/officeDocument/2006/relationships/customXml" Target="../ink/ink3.xml"/><Relationship Id="rId15" Type="http://schemas.openxmlformats.org/officeDocument/2006/relationships/customXml" Target="../ink/ink8.xml"/><Relationship Id="rId23" Type="http://schemas.openxmlformats.org/officeDocument/2006/relationships/customXml" Target="../ink/ink12.xml"/><Relationship Id="rId10" Type="http://schemas.openxmlformats.org/officeDocument/2006/relationships/image" Target="../media/image5.png"/><Relationship Id="rId19" Type="http://schemas.openxmlformats.org/officeDocument/2006/relationships/customXml" Target="../ink/ink10.xml"/><Relationship Id="rId4" Type="http://schemas.openxmlformats.org/officeDocument/2006/relationships/image" Target="../media/image2.png"/><Relationship Id="rId9" Type="http://schemas.openxmlformats.org/officeDocument/2006/relationships/customXml" Target="../ink/ink5.xml"/><Relationship Id="rId14" Type="http://schemas.openxmlformats.org/officeDocument/2006/relationships/image" Target="../media/image7.png"/><Relationship Id="rId22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548430</xdr:colOff>
      <xdr:row>25</xdr:row>
      <xdr:rowOff>96499</xdr:rowOff>
    </xdr:from>
    <xdr:to>
      <xdr:col>1</xdr:col>
      <xdr:colOff>548790</xdr:colOff>
      <xdr:row>25</xdr:row>
      <xdr:rowOff>96859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14" name="Ink 13">
              <a:extLst>
                <a:ext uri="{FF2B5EF4-FFF2-40B4-BE49-F238E27FC236}">
                  <a16:creationId xmlns:a16="http://schemas.microsoft.com/office/drawing/2014/main" id="{4E7AD017-7D04-4205-AEF1-B141CB05CF5D}"/>
                </a:ext>
              </a:extLst>
            </xdr14:cNvPr>
            <xdr14:cNvContentPartPr/>
          </xdr14:nvContentPartPr>
          <xdr14:nvPr macro=""/>
          <xdr14:xfrm>
            <a:off x="2929680" y="5141520"/>
            <a:ext cx="360" cy="360"/>
          </xdr14:xfrm>
        </xdr:contentPart>
      </mc:Choice>
      <mc:Fallback xmlns="">
        <xdr:pic>
          <xdr:nvPicPr>
            <xdr:cNvPr id="14" name="Ink 13">
              <a:extLst>
                <a:ext uri="{FF2B5EF4-FFF2-40B4-BE49-F238E27FC236}">
                  <a16:creationId xmlns:a16="http://schemas.microsoft.com/office/drawing/2014/main" id="{4E7AD017-7D04-4205-AEF1-B141CB05CF5D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921040" y="513288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246032</xdr:colOff>
      <xdr:row>16</xdr:row>
      <xdr:rowOff>182429</xdr:rowOff>
    </xdr:from>
    <xdr:to>
      <xdr:col>7</xdr:col>
      <xdr:colOff>249272</xdr:colOff>
      <xdr:row>16</xdr:row>
      <xdr:rowOff>195749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61" name="Ink 60">
              <a:extLst>
                <a:ext uri="{FF2B5EF4-FFF2-40B4-BE49-F238E27FC236}">
                  <a16:creationId xmlns:a16="http://schemas.microsoft.com/office/drawing/2014/main" id="{62940561-C826-4E59-B155-81718D060B8B}"/>
                </a:ext>
              </a:extLst>
            </xdr14:cNvPr>
            <xdr14:cNvContentPartPr/>
          </xdr14:nvContentPartPr>
          <xdr14:nvPr macro=""/>
          <xdr14:xfrm>
            <a:off x="7979040" y="3411243"/>
            <a:ext cx="3240" cy="13320"/>
          </xdr14:xfrm>
        </xdr:contentPart>
      </mc:Choice>
      <mc:Fallback xmlns="">
        <xdr:pic>
          <xdr:nvPicPr>
            <xdr:cNvPr id="61" name="Ink 60">
              <a:extLst>
                <a:ext uri="{FF2B5EF4-FFF2-40B4-BE49-F238E27FC236}">
                  <a16:creationId xmlns:a16="http://schemas.microsoft.com/office/drawing/2014/main" id="{62940561-C826-4E59-B155-81718D060B8B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7970040" y="3402243"/>
              <a:ext cx="20880" cy="309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11</xdr:col>
      <xdr:colOff>15782</xdr:colOff>
      <xdr:row>7</xdr:row>
      <xdr:rowOff>32162</xdr:rowOff>
    </xdr:from>
    <xdr:to>
      <xdr:col>11</xdr:col>
      <xdr:colOff>27302</xdr:colOff>
      <xdr:row>7</xdr:row>
      <xdr:rowOff>34322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21" name="Ink 20">
              <a:extLst>
                <a:ext uri="{FF2B5EF4-FFF2-40B4-BE49-F238E27FC236}">
                  <a16:creationId xmlns:a16="http://schemas.microsoft.com/office/drawing/2014/main" id="{E8B91EDB-9864-49FD-B92B-7F57ABDEFBE0}"/>
                </a:ext>
              </a:extLst>
            </xdr14:cNvPr>
            <xdr14:cNvContentPartPr/>
          </xdr14:nvContentPartPr>
          <xdr14:nvPr macro=""/>
          <xdr14:xfrm>
            <a:off x="10130040" y="1573920"/>
            <a:ext cx="11520" cy="2160"/>
          </xdr14:xfrm>
        </xdr:contentPart>
      </mc:Choice>
      <mc:Fallback xmlns="">
        <xdr:pic>
          <xdr:nvPicPr>
            <xdr:cNvPr id="21" name="Ink 20">
              <a:extLst>
                <a:ext uri="{FF2B5EF4-FFF2-40B4-BE49-F238E27FC236}">
                  <a16:creationId xmlns:a16="http://schemas.microsoft.com/office/drawing/2014/main" id="{E8B91EDB-9864-49FD-B92B-7F57ABDEFBE0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10121400" y="1564920"/>
              <a:ext cx="29160" cy="198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1675080</xdr:colOff>
      <xdr:row>3</xdr:row>
      <xdr:rowOff>158909</xdr:rowOff>
    </xdr:from>
    <xdr:to>
      <xdr:col>0</xdr:col>
      <xdr:colOff>1676520</xdr:colOff>
      <xdr:row>3</xdr:row>
      <xdr:rowOff>172949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37" name="Ink 36">
              <a:extLst>
                <a:ext uri="{FF2B5EF4-FFF2-40B4-BE49-F238E27FC236}">
                  <a16:creationId xmlns:a16="http://schemas.microsoft.com/office/drawing/2014/main" id="{C44C160D-9B72-4018-8CA9-4F1B6BB1F92D}"/>
                </a:ext>
              </a:extLst>
            </xdr14:cNvPr>
            <xdr14:cNvContentPartPr/>
          </xdr14:nvContentPartPr>
          <xdr14:nvPr macro=""/>
          <xdr14:xfrm>
            <a:off x="1675080" y="877320"/>
            <a:ext cx="1440" cy="14040"/>
          </xdr14:xfrm>
        </xdr:contentPart>
      </mc:Choice>
      <mc:Fallback xmlns="">
        <xdr:pic>
          <xdr:nvPicPr>
            <xdr:cNvPr id="37" name="Ink 36">
              <a:extLst>
                <a:ext uri="{FF2B5EF4-FFF2-40B4-BE49-F238E27FC236}">
                  <a16:creationId xmlns:a16="http://schemas.microsoft.com/office/drawing/2014/main" id="{C44C160D-9B72-4018-8CA9-4F1B6BB1F92D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1670760" y="873000"/>
              <a:ext cx="10080" cy="226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14</xdr:col>
      <xdr:colOff>601089</xdr:colOff>
      <xdr:row>6</xdr:row>
      <xdr:rowOff>41778</xdr:rowOff>
    </xdr:from>
    <xdr:to>
      <xdr:col>14</xdr:col>
      <xdr:colOff>610449</xdr:colOff>
      <xdr:row>6</xdr:row>
      <xdr:rowOff>50418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18" name="Ink 17">
              <a:extLst>
                <a:ext uri="{FF2B5EF4-FFF2-40B4-BE49-F238E27FC236}">
                  <a16:creationId xmlns:a16="http://schemas.microsoft.com/office/drawing/2014/main" id="{B46063E0-9CB8-48AA-967C-B1BC7825FCF4}"/>
                </a:ext>
              </a:extLst>
            </xdr14:cNvPr>
            <xdr14:cNvContentPartPr/>
          </xdr14:nvContentPartPr>
          <xdr14:nvPr macro=""/>
          <xdr14:xfrm>
            <a:off x="13661640" y="1397880"/>
            <a:ext cx="9360" cy="8640"/>
          </xdr14:xfrm>
        </xdr:contentPart>
      </mc:Choice>
      <mc:Fallback xmlns="">
        <xdr:pic>
          <xdr:nvPicPr>
            <xdr:cNvPr id="18" name="Ink 17">
              <a:extLst>
                <a:ext uri="{FF2B5EF4-FFF2-40B4-BE49-F238E27FC236}">
                  <a16:creationId xmlns:a16="http://schemas.microsoft.com/office/drawing/2014/main" id="{B46063E0-9CB8-48AA-967C-B1BC7825FCF4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13652640" y="1389240"/>
              <a:ext cx="27000" cy="262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302872</xdr:colOff>
      <xdr:row>10</xdr:row>
      <xdr:rowOff>78826</xdr:rowOff>
    </xdr:from>
    <xdr:to>
      <xdr:col>12</xdr:col>
      <xdr:colOff>310432</xdr:colOff>
      <xdr:row>10</xdr:row>
      <xdr:rowOff>80266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19" name="Ink 18">
              <a:extLst>
                <a:ext uri="{FF2B5EF4-FFF2-40B4-BE49-F238E27FC236}">
                  <a16:creationId xmlns:a16="http://schemas.microsoft.com/office/drawing/2014/main" id="{8BE2B63C-511D-400E-ACC3-6C23582E3B81}"/>
                </a:ext>
              </a:extLst>
            </xdr14:cNvPr>
            <xdr14:cNvContentPartPr/>
          </xdr14:nvContentPartPr>
          <xdr14:nvPr macro=""/>
          <xdr14:xfrm>
            <a:off x="11442279" y="2242131"/>
            <a:ext cx="7560" cy="1440"/>
          </xdr14:xfrm>
        </xdr:contentPart>
      </mc:Choice>
      <mc:Fallback xmlns="">
        <xdr:pic>
          <xdr:nvPicPr>
            <xdr:cNvPr id="19" name="Ink 18">
              <a:extLst>
                <a:ext uri="{FF2B5EF4-FFF2-40B4-BE49-F238E27FC236}">
                  <a16:creationId xmlns:a16="http://schemas.microsoft.com/office/drawing/2014/main" id="{8BE2B63C-511D-400E-ACC3-6C23582E3B81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11433639" y="2233491"/>
              <a:ext cx="25200" cy="190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221113</xdr:colOff>
      <xdr:row>8</xdr:row>
      <xdr:rowOff>36697</xdr:rowOff>
    </xdr:from>
    <xdr:to>
      <xdr:col>12</xdr:col>
      <xdr:colOff>221473</xdr:colOff>
      <xdr:row>8</xdr:row>
      <xdr:rowOff>37057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15" name="Ink 14">
              <a:extLst>
                <a:ext uri="{FF2B5EF4-FFF2-40B4-BE49-F238E27FC236}">
                  <a16:creationId xmlns:a16="http://schemas.microsoft.com/office/drawing/2014/main" id="{5DB05B10-9C26-4E59-9E69-0F23A9C43ED0}"/>
                </a:ext>
              </a:extLst>
            </xdr14:cNvPr>
            <xdr14:cNvContentPartPr/>
          </xdr14:nvContentPartPr>
          <xdr14:nvPr macro=""/>
          <xdr14:xfrm>
            <a:off x="11360520" y="1796400"/>
            <a:ext cx="360" cy="360"/>
          </xdr14:xfrm>
        </xdr:contentPart>
      </mc:Choice>
      <mc:Fallback xmlns="">
        <xdr:pic>
          <xdr:nvPicPr>
            <xdr:cNvPr id="15" name="Ink 14">
              <a:extLst>
                <a:ext uri="{FF2B5EF4-FFF2-40B4-BE49-F238E27FC236}">
                  <a16:creationId xmlns:a16="http://schemas.microsoft.com/office/drawing/2014/main" id="{5DB05B10-9C26-4E59-9E69-0F23A9C43ED0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11351520" y="17874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373110</xdr:colOff>
      <xdr:row>11</xdr:row>
      <xdr:rowOff>127534</xdr:rowOff>
    </xdr:from>
    <xdr:to>
      <xdr:col>1</xdr:col>
      <xdr:colOff>373470</xdr:colOff>
      <xdr:row>11</xdr:row>
      <xdr:rowOff>127894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47" name="Ink 46">
              <a:extLst>
                <a:ext uri="{FF2B5EF4-FFF2-40B4-BE49-F238E27FC236}">
                  <a16:creationId xmlns:a16="http://schemas.microsoft.com/office/drawing/2014/main" id="{7D291C1E-1513-44AD-8DE8-3F77BF46ABFA}"/>
                </a:ext>
              </a:extLst>
            </xdr14:cNvPr>
            <xdr14:cNvContentPartPr/>
          </xdr14:nvContentPartPr>
          <xdr14:nvPr macro=""/>
          <xdr14:xfrm>
            <a:off x="2754360" y="2492640"/>
            <a:ext cx="360" cy="360"/>
          </xdr14:xfrm>
        </xdr:contentPart>
      </mc:Choice>
      <mc:Fallback xmlns="">
        <xdr:pic>
          <xdr:nvPicPr>
            <xdr:cNvPr id="47" name="Ink 46">
              <a:extLst>
                <a:ext uri="{FF2B5EF4-FFF2-40B4-BE49-F238E27FC236}">
                  <a16:creationId xmlns:a16="http://schemas.microsoft.com/office/drawing/2014/main" id="{7D291C1E-1513-44AD-8DE8-3F77BF46ABFA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2745720" y="24840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13</xdr:col>
      <xdr:colOff>25310</xdr:colOff>
      <xdr:row>20</xdr:row>
      <xdr:rowOff>24566</xdr:rowOff>
    </xdr:from>
    <xdr:to>
      <xdr:col>13</xdr:col>
      <xdr:colOff>53390</xdr:colOff>
      <xdr:row>20</xdr:row>
      <xdr:rowOff>48686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17">
          <xdr14:nvContentPartPr>
            <xdr14:cNvPr id="75" name="Ink 74">
              <a:extLst>
                <a:ext uri="{FF2B5EF4-FFF2-40B4-BE49-F238E27FC236}">
                  <a16:creationId xmlns:a16="http://schemas.microsoft.com/office/drawing/2014/main" id="{E4038F0D-55FC-4878-88B6-32A6EFF92FC6}"/>
                </a:ext>
              </a:extLst>
            </xdr14:cNvPr>
            <xdr14:cNvContentPartPr/>
          </xdr14:nvContentPartPr>
          <xdr14:nvPr macro=""/>
          <xdr14:xfrm>
            <a:off x="11850840" y="4205880"/>
            <a:ext cx="28080" cy="24120"/>
          </xdr14:xfrm>
        </xdr:contentPart>
      </mc:Choice>
      <mc:Fallback xmlns="">
        <xdr:pic>
          <xdr:nvPicPr>
            <xdr:cNvPr id="75" name="Ink 74">
              <a:extLst>
                <a:ext uri="{FF2B5EF4-FFF2-40B4-BE49-F238E27FC236}">
                  <a16:creationId xmlns:a16="http://schemas.microsoft.com/office/drawing/2014/main" id="{E4038F0D-55FC-4878-88B6-32A6EFF92FC6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11814840" y="3990240"/>
              <a:ext cx="99720" cy="4557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1658160</xdr:colOff>
      <xdr:row>4</xdr:row>
      <xdr:rowOff>65468</xdr:rowOff>
    </xdr:from>
    <xdr:to>
      <xdr:col>0</xdr:col>
      <xdr:colOff>1667160</xdr:colOff>
      <xdr:row>4</xdr:row>
      <xdr:rowOff>77348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19">
          <xdr14:nvContentPartPr>
            <xdr14:cNvPr id="78" name="Ink 77">
              <a:extLst>
                <a:ext uri="{FF2B5EF4-FFF2-40B4-BE49-F238E27FC236}">
                  <a16:creationId xmlns:a16="http://schemas.microsoft.com/office/drawing/2014/main" id="{92237B6E-A1E2-4CA2-A6FA-40E1ACEE1632}"/>
                </a:ext>
              </a:extLst>
            </xdr14:cNvPr>
            <xdr14:cNvContentPartPr/>
          </xdr14:nvContentPartPr>
          <xdr14:nvPr macro=""/>
          <xdr14:xfrm>
            <a:off x="1658160" y="985680"/>
            <a:ext cx="9000" cy="11880"/>
          </xdr14:xfrm>
        </xdr:contentPart>
      </mc:Choice>
      <mc:Fallback xmlns="">
        <xdr:pic>
          <xdr:nvPicPr>
            <xdr:cNvPr id="78" name="Ink 77">
              <a:extLst>
                <a:ext uri="{FF2B5EF4-FFF2-40B4-BE49-F238E27FC236}">
                  <a16:creationId xmlns:a16="http://schemas.microsoft.com/office/drawing/2014/main" id="{92237B6E-A1E2-4CA2-A6FA-40E1ACEE1632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1622160" y="769680"/>
              <a:ext cx="80640" cy="4435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1662480</xdr:colOff>
      <xdr:row>9</xdr:row>
      <xdr:rowOff>192736</xdr:rowOff>
    </xdr:from>
    <xdr:to>
      <xdr:col>0</xdr:col>
      <xdr:colOff>1665000</xdr:colOff>
      <xdr:row>9</xdr:row>
      <xdr:rowOff>194896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21">
          <xdr14:nvContentPartPr>
            <xdr14:cNvPr id="79" name="Ink 78">
              <a:extLst>
                <a:ext uri="{FF2B5EF4-FFF2-40B4-BE49-F238E27FC236}">
                  <a16:creationId xmlns:a16="http://schemas.microsoft.com/office/drawing/2014/main" id="{CAB77281-9199-42E9-814C-7994A7328339}"/>
                </a:ext>
              </a:extLst>
            </xdr14:cNvPr>
            <xdr14:cNvContentPartPr/>
          </xdr14:nvContentPartPr>
          <xdr14:nvPr macro=""/>
          <xdr14:xfrm>
            <a:off x="1662480" y="2154240"/>
            <a:ext cx="2520" cy="2160"/>
          </xdr14:xfrm>
        </xdr:contentPart>
      </mc:Choice>
      <mc:Fallback xmlns="">
        <xdr:pic>
          <xdr:nvPicPr>
            <xdr:cNvPr id="79" name="Ink 78">
              <a:extLst>
                <a:ext uri="{FF2B5EF4-FFF2-40B4-BE49-F238E27FC236}">
                  <a16:creationId xmlns:a16="http://schemas.microsoft.com/office/drawing/2014/main" id="{CAB77281-9199-42E9-814C-7994A7328339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1626480" y="1938240"/>
              <a:ext cx="74160" cy="4338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0</xdr:col>
      <xdr:colOff>1841760</xdr:colOff>
      <xdr:row>6</xdr:row>
      <xdr:rowOff>110178</xdr:rowOff>
    </xdr:from>
    <xdr:to>
      <xdr:col>0</xdr:col>
      <xdr:colOff>1847160</xdr:colOff>
      <xdr:row>6</xdr:row>
      <xdr:rowOff>114858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3">
          <xdr14:nvContentPartPr>
            <xdr14:cNvPr id="9" name="Ink 8">
              <a:extLst>
                <a:ext uri="{FF2B5EF4-FFF2-40B4-BE49-F238E27FC236}">
                  <a16:creationId xmlns:a16="http://schemas.microsoft.com/office/drawing/2014/main" id="{9FF246A2-5E00-40F4-8284-5FC828809FB8}"/>
                </a:ext>
              </a:extLst>
            </xdr14:cNvPr>
            <xdr14:cNvContentPartPr/>
          </xdr14:nvContentPartPr>
          <xdr14:nvPr macro=""/>
          <xdr14:xfrm>
            <a:off x="1841760" y="1466280"/>
            <a:ext cx="5400" cy="4680"/>
          </xdr14:xfrm>
        </xdr:contentPart>
      </mc:Choice>
      <mc:Fallback>
        <xdr:pic>
          <xdr:nvPicPr>
            <xdr:cNvPr id="9" name="Ink 8">
              <a:extLst>
                <a:ext uri="{FF2B5EF4-FFF2-40B4-BE49-F238E27FC236}">
                  <a16:creationId xmlns:a16="http://schemas.microsoft.com/office/drawing/2014/main" id="{9FF246A2-5E00-40F4-8284-5FC828809FB8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1833120" y="1457280"/>
              <a:ext cx="23040" cy="2232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6-19T10:44:17.811"/>
    </inkml:context>
    <inkml:brush xml:id="br0">
      <inkml:brushProperty name="width" value="0.05" units="cm"/>
      <inkml:brushProperty name="height" value="0.05" units="cm"/>
      <inkml:brushProperty name="color" value="#FF0066"/>
      <inkml:brushProperty name="ignorePressure" value="1"/>
    </inkml:brush>
  </inkml:definitions>
  <inkml:trace contextRef="#ctx0" brushRef="#br0">1 1,'0'0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6-19T10:55:57.489"/>
    </inkml:context>
    <inkml:brush xml:id="br0">
      <inkml:brushProperty name="width" value="0.05" units="cm"/>
      <inkml:brushProperty name="height" value="0.05" units="cm"/>
      <inkml:brushProperty name="color" value="#FF0066"/>
    </inkml:brush>
  </inkml:definitions>
  <inkml:trace contextRef="#ctx0" brushRef="#br0">0 36 1200,'0'0'984,"0"0"-439,0 0-273,0 0-144,0 0 136,0 0 144,0-31 32,0 29-224,0 2-216,0-3-32,0 3-296,0 0 112,3 0-456,3 0-1673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6-20T17:01:16.65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64 128 1088,'0'0'2641,"0"0"-1425,0 0-632,0 0-192,0 0-392,0 0-128,0 0-1160,0 0 48,0 0 792,-6 0 448,3 0 696,1-2 40,-1 2-288,-3 0-448,0-3-528,1 3-1264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6-20T17:04:44.957"/>
    </inkml:context>
    <inkml:brush xml:id="br0">
      <inkml:brushProperty name="width" value="0.025" units="cm"/>
      <inkml:brushProperty name="height" value="0.025" units="cm"/>
      <inkml:brushProperty name="color" value="#333333"/>
    </inkml:brush>
  </inkml:definitions>
  <inkml:trace contextRef="#ctx0" brushRef="#br0">3 1 464,'0'0'2697,"0"0"-1529,0 0-568,0 0-104,0 0 16,0 0-8,0 0-176,0 2-248,0-2-80,0 0 0,0 0-128,0 3-48,-3-3 48,3 0 128,0 0 0,0 10-208,0 0-1120,0 3-864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6-22T14:40:47.05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2801,'0'0'728,"0"0"-728,0 0 0,0 0-736,0 0 159,0 0 425,0 0 152,0 5 192,0-2 41,3 2-233,11 2-305,-5-4-1879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6-22T14:40:49.71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21 3 1792,'0'0'891,"0"0"-619,0 0-184,0 0 206,0 0 135,0 0-11,-20 0 834,20-2-4984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6-22T18:43:52.389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459 33 240,'0'0'376,"0"0"-96,0 0-280,0 0-304</inkml:trace>
  <inkml:trace contextRef="#ctx0" brushRef="#br0" timeOffset="1">459 33 496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6-22T18:45:50.17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4824 1152 7522,'0'0'2232,"0"0"-2232,0 0-5969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6-22T18:54:13.042"/>
    </inkml:context>
    <inkml:brush xml:id="br0">
      <inkml:brushProperty name="width" value="0.2" units="cm"/>
      <inkml:brushProperty name="height" value="1.2" units="cm"/>
      <inkml:brushProperty name="inkEffects" value="pencil"/>
    </inkml:brush>
  </inkml:definitions>
  <inkml:trace contextRef="#ctx0" brushRef="#br0">77 67 5905,'0'0'6642,"-10"-11"-6514,-5-4-128,0 0 0,2 3-192,3 2-681,3 7-775,3 7-2329,2 9 2161,1 1-2353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6-22T18:54:20.887"/>
    </inkml:context>
    <inkml:brush xml:id="br0">
      <inkml:brushProperty name="width" value="0.2" units="cm"/>
      <inkml:brushProperty name="height" value="1.2" units="cm"/>
      <inkml:brushProperty name="inkEffects" value="pencil"/>
    </inkml:brush>
  </inkml:definitions>
  <inkml:trace contextRef="#ctx0" brushRef="#br0">24 41 2497,'-4'-4'4561,"-1"-3"-4401,0 0-160,1 2 0,1 1-337,2 1-495,0 2-376,0 1-512,1-1-465,0 2 1249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6-22T18:54:24.043"/>
    </inkml:context>
    <inkml:brush xml:id="br0">
      <inkml:brushProperty name="width" value="0.2" units="cm"/>
      <inkml:brushProperty name="height" value="1.2" units="cm"/>
      <inkml:brushProperty name="inkEffects" value="pencil"/>
    </inkml:brush>
  </inkml:definitions>
  <inkml:trace contextRef="#ctx0" brushRef="#br0">0 0 8362,'0'0'6977,"0"0"-6977,0 0 8,0 0 8,0 0-8,0 0 40,0 0 8,0 0 24,0 0 72,0 0-80,0 0 48,0 0-24,0 0-32,0 0 48,0 0-104,0 0 56,0 0-56,0 0-8,0 0 0,0 0 0,0 0 0,0 0-8,0 0-80,0 0 80,0 0 0,0 0 0,0 0 8,0 0 8,0 0-8,0 0 32,0 0-32,0 0 0,0 0 0,0 0 0,0 0 0,0 0-16,0 0-112,0 0 0,0 0-16,0 0 88,0 0 8,0 0-72,0 0 112,0 0 0,0 0-72,0 0 64,0 0-56,0 0 64,0 0 0,0 0 8,0 0 0,0 0 8,0 0 0,0 0 48,0 0-40,0 0 96,0 0-72,0 0-32,0 0-16,0 0-32,0 0-56,0 0 48,0 0 40,0 0 0,0 0 0,0 0 8,0 0 0,0 0 0,0 0 0,0 0 8,0 0-8,0 0 0,0 0 0,0 0 8,0 0 32,0 0-40,0 0 0,0 0 0,0 0-8,0 0 0,0 0 8,0 0 0,0 0 16,0 0-8,0 0 0,0 0 56,0 0-64,0 0 56,0 0-8,0 0-40,0 0 48,0 0-56,0 0 0,0 0-8,0 0 16,0 0-8,0 0 0,0 0 8,0 0 48,0 0-48,0 0 0,0 0 0,0 0-8,0 0 16,0 0-8,0 0 0,0 0 56,0 0-64,0 0 8,0 0 8,0 0-16,0 0 0,0 0 8,0 0-8,0 0 0,0 0 0,0 0 0,0 0-8,0 0-32,0 0 40,0 0 0,0 0 0,0 0 0,0 0 0,0 0 0,0 0 8,0 0-8,0 0 0,0 0 0,0 0-8,0 0 8,0 0 0,0 0 0,0 0 8,0 0 0,0 0-8,0 0 0,0 0 0,0 0 0,0 0-8,0 0 0,0 0-88,0 0 96,0 0 0,0 0-8,0 0-8,0 0-56,0 0-80,0 0-8,0 0 16,0 0 32,0 0-16,0 0-144,0 0-288,0 0-448,1 1-1129,2 1-3816,-1 1 936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6-24T14:57:21.85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13 3833,'0'0'2210,"0"0"-850,0 0-644,0 0-10,0 0 267,0 0 179,0 0-61,9-9 4852,-4 5-8444,-5 6-2180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3BC9C-1C17-4E80-AE42-D26C30595EBD}">
  <dimension ref="A1:N48"/>
  <sheetViews>
    <sheetView tabSelected="1" zoomScale="118" zoomScaleNormal="118" workbookViewId="0">
      <selection activeCell="B37" sqref="B37"/>
    </sheetView>
  </sheetViews>
  <sheetFormatPr defaultRowHeight="15.75" x14ac:dyDescent="0.25"/>
  <cols>
    <col min="1" max="1" width="31.25" customWidth="1"/>
    <col min="2" max="2" width="9.625" bestFit="1" customWidth="1"/>
    <col min="4" max="4" width="9.125" bestFit="1" customWidth="1"/>
    <col min="5" max="5" width="10.625" customWidth="1"/>
    <col min="6" max="6" width="3.5" customWidth="1"/>
    <col min="7" max="7" width="25.625" customWidth="1"/>
    <col min="8" max="8" width="28.875" bestFit="1" customWidth="1"/>
    <col min="10" max="10" width="9.625" customWidth="1"/>
    <col min="11" max="11" width="7.625" customWidth="1"/>
    <col min="12" max="12" width="13.5" customWidth="1"/>
    <col min="14" max="14" width="16.25" customWidth="1"/>
  </cols>
  <sheetData>
    <row r="1" spans="1:14" ht="19.5" customHeight="1" x14ac:dyDescent="0.25">
      <c r="A1" s="13" t="s">
        <v>31</v>
      </c>
      <c r="B1" s="13"/>
      <c r="C1" s="13"/>
      <c r="D1" s="13"/>
      <c r="E1" s="13"/>
      <c r="G1" s="13" t="s">
        <v>0</v>
      </c>
      <c r="H1" s="13"/>
      <c r="I1" s="13"/>
      <c r="J1" s="13"/>
      <c r="K1" s="13"/>
      <c r="L1" s="13"/>
    </row>
    <row r="2" spans="1:14" ht="15.75" customHeight="1" x14ac:dyDescent="0.25">
      <c r="B2" s="2">
        <v>2019</v>
      </c>
      <c r="C2" s="2">
        <v>2018</v>
      </c>
      <c r="D2" t="s">
        <v>36</v>
      </c>
      <c r="E2" t="s">
        <v>37</v>
      </c>
      <c r="H2">
        <v>2019</v>
      </c>
      <c r="I2">
        <v>2018</v>
      </c>
      <c r="J2" t="s">
        <v>36</v>
      </c>
      <c r="K2" t="s">
        <v>37</v>
      </c>
    </row>
    <row r="3" spans="1:14" ht="21" customHeight="1" x14ac:dyDescent="0.25">
      <c r="A3" t="s">
        <v>18</v>
      </c>
      <c r="B3" s="1">
        <v>300000</v>
      </c>
      <c r="C3" s="1">
        <v>250000</v>
      </c>
      <c r="D3" s="1">
        <f>B3-C3</f>
        <v>50000</v>
      </c>
      <c r="E3" s="6">
        <f>(B3-C3)/C3*10</f>
        <v>2</v>
      </c>
      <c r="G3" t="s">
        <v>1</v>
      </c>
      <c r="H3" s="3">
        <v>612727</v>
      </c>
      <c r="I3" s="3">
        <v>528500</v>
      </c>
      <c r="J3" s="1">
        <f>H3-I3</f>
        <v>84227</v>
      </c>
      <c r="K3" s="7">
        <f>(H3-I3)/I3*100</f>
        <v>15.936991485335856</v>
      </c>
      <c r="L3" s="6"/>
    </row>
    <row r="4" spans="1:14" ht="15.75" customHeight="1" x14ac:dyDescent="0.25">
      <c r="A4" t="s">
        <v>19</v>
      </c>
      <c r="B4" s="3">
        <v>204000</v>
      </c>
      <c r="C4" s="3">
        <v>175000</v>
      </c>
      <c r="D4" s="1">
        <f>B4-C4</f>
        <v>29000</v>
      </c>
      <c r="E4" s="6">
        <f t="shared" ref="E4:E13" si="0">(B4-C4)/C4*100</f>
        <v>16.571428571428569</v>
      </c>
      <c r="G4" t="s">
        <v>2</v>
      </c>
      <c r="H4" s="1"/>
      <c r="I4" s="1"/>
      <c r="J4" s="1"/>
      <c r="K4" s="7"/>
      <c r="L4" s="6"/>
      <c r="M4" s="1"/>
      <c r="N4" s="1"/>
    </row>
    <row r="5" spans="1:14" ht="17.25" customHeight="1" x14ac:dyDescent="0.25">
      <c r="A5" t="s">
        <v>58</v>
      </c>
      <c r="B5" s="1">
        <f>B3-B4</f>
        <v>96000</v>
      </c>
      <c r="C5" s="1">
        <f>C3-C4</f>
        <v>75000</v>
      </c>
      <c r="D5" s="1">
        <f t="shared" ref="D5:D13" si="1">B5-C5</f>
        <v>21000</v>
      </c>
      <c r="E5" s="6">
        <f t="shared" si="0"/>
        <v>28.000000000000004</v>
      </c>
      <c r="G5" t="s">
        <v>4</v>
      </c>
      <c r="H5" s="1">
        <v>32000</v>
      </c>
      <c r="I5" s="1">
        <v>18000</v>
      </c>
      <c r="J5" s="1">
        <f t="shared" ref="J5:J30" si="2">H5-I5</f>
        <v>14000</v>
      </c>
      <c r="K5" s="7">
        <f t="shared" ref="K5" si="3">(H5-I5)/I5*100</f>
        <v>77.777777777777786</v>
      </c>
      <c r="L5" s="6"/>
      <c r="M5" s="1"/>
      <c r="N5" s="1"/>
    </row>
    <row r="6" spans="1:14" ht="17.25" customHeight="1" x14ac:dyDescent="0.25">
      <c r="A6" t="s">
        <v>21</v>
      </c>
      <c r="B6" s="3">
        <v>67450</v>
      </c>
      <c r="C6" s="3">
        <v>38500</v>
      </c>
      <c r="D6" s="1">
        <f t="shared" si="1"/>
        <v>28950</v>
      </c>
      <c r="E6" s="6">
        <f t="shared" si="0"/>
        <v>75.194805194805198</v>
      </c>
      <c r="G6" t="s">
        <v>5</v>
      </c>
      <c r="H6" s="1">
        <v>25000</v>
      </c>
      <c r="I6" s="1">
        <v>20000</v>
      </c>
      <c r="J6" s="1">
        <f t="shared" si="2"/>
        <v>5000</v>
      </c>
      <c r="K6" s="7">
        <f t="shared" ref="K6:K30" si="4">(H6-I6)/I6*100</f>
        <v>25</v>
      </c>
      <c r="L6" s="6"/>
      <c r="M6" s="1"/>
      <c r="N6" s="1"/>
    </row>
    <row r="7" spans="1:14" x14ac:dyDescent="0.25">
      <c r="A7" t="s">
        <v>29</v>
      </c>
      <c r="B7" s="1">
        <f>B5-B6</f>
        <v>28550</v>
      </c>
      <c r="C7" s="1">
        <f>C5-C6</f>
        <v>36500</v>
      </c>
      <c r="D7" s="1">
        <f t="shared" si="1"/>
        <v>-7950</v>
      </c>
      <c r="E7" s="6">
        <f t="shared" si="0"/>
        <v>-21.780821917808218</v>
      </c>
      <c r="G7" t="s">
        <v>6</v>
      </c>
      <c r="H7" s="3">
        <v>3000</v>
      </c>
      <c r="I7" s="3">
        <v>27000</v>
      </c>
      <c r="J7" s="1">
        <f t="shared" si="2"/>
        <v>-24000</v>
      </c>
      <c r="K7" s="7">
        <f t="shared" si="4"/>
        <v>-88.888888888888886</v>
      </c>
      <c r="L7" s="6"/>
      <c r="M7" s="1"/>
      <c r="N7" s="1"/>
    </row>
    <row r="8" spans="1:14" x14ac:dyDescent="0.25">
      <c r="A8" t="s">
        <v>22</v>
      </c>
      <c r="B8" s="3">
        <v>3450</v>
      </c>
      <c r="C8" s="3">
        <v>3500</v>
      </c>
      <c r="D8" s="1">
        <f t="shared" si="1"/>
        <v>-50</v>
      </c>
      <c r="E8" s="6">
        <f t="shared" si="0"/>
        <v>-1.4285714285714286</v>
      </c>
      <c r="H8" s="4">
        <f>SUM(H5:H7)</f>
        <v>60000</v>
      </c>
      <c r="I8" s="4">
        <f>SUM(I5:I7)</f>
        <v>65000</v>
      </c>
      <c r="J8" s="1">
        <f t="shared" si="2"/>
        <v>-5000</v>
      </c>
      <c r="K8" s="7">
        <f t="shared" si="4"/>
        <v>-7.6923076923076925</v>
      </c>
      <c r="L8" s="6"/>
      <c r="M8" s="1"/>
      <c r="N8" s="1"/>
    </row>
    <row r="9" spans="1:14" x14ac:dyDescent="0.25">
      <c r="B9" s="1">
        <f>B7+B8</f>
        <v>32000</v>
      </c>
      <c r="C9" s="1">
        <f>C7+C8</f>
        <v>40000</v>
      </c>
      <c r="D9" s="1">
        <f t="shared" si="1"/>
        <v>-8000</v>
      </c>
      <c r="E9" s="6">
        <f t="shared" si="0"/>
        <v>-20</v>
      </c>
      <c r="G9" t="s">
        <v>9</v>
      </c>
      <c r="H9" s="1">
        <f>H3+H8</f>
        <v>672727</v>
      </c>
      <c r="I9" s="1">
        <f>I3+I8</f>
        <v>593500</v>
      </c>
      <c r="J9" s="1">
        <f t="shared" si="2"/>
        <v>79227</v>
      </c>
      <c r="K9" s="7">
        <f t="shared" si="4"/>
        <v>13.349115417017693</v>
      </c>
      <c r="L9" s="6"/>
      <c r="M9" s="1"/>
      <c r="N9" s="1"/>
    </row>
    <row r="10" spans="1:14" x14ac:dyDescent="0.25">
      <c r="A10" t="s">
        <v>23</v>
      </c>
      <c r="B10" s="3">
        <v>15000</v>
      </c>
      <c r="C10" s="3">
        <v>10000</v>
      </c>
      <c r="D10" s="1">
        <f t="shared" si="1"/>
        <v>5000</v>
      </c>
      <c r="E10" s="6">
        <f t="shared" si="0"/>
        <v>50</v>
      </c>
      <c r="H10" s="1"/>
      <c r="I10" s="1"/>
      <c r="J10" s="1"/>
      <c r="K10" s="7"/>
      <c r="L10" s="6"/>
      <c r="M10" s="1"/>
      <c r="N10" s="1"/>
    </row>
    <row r="11" spans="1:14" x14ac:dyDescent="0.25">
      <c r="B11" s="1">
        <f>B9-B10</f>
        <v>17000</v>
      </c>
      <c r="C11" s="1">
        <f>C9-C10</f>
        <v>30000</v>
      </c>
      <c r="D11" s="1">
        <f t="shared" si="1"/>
        <v>-13000</v>
      </c>
      <c r="E11" s="6">
        <f t="shared" si="0"/>
        <v>-43.333333333333336</v>
      </c>
      <c r="G11" t="s">
        <v>10</v>
      </c>
      <c r="H11" s="1"/>
      <c r="I11" s="1"/>
      <c r="J11" s="1"/>
      <c r="K11" s="7"/>
      <c r="L11" s="6"/>
      <c r="M11" s="1"/>
      <c r="N11" s="1"/>
    </row>
    <row r="12" spans="1:14" x14ac:dyDescent="0.25">
      <c r="A12" t="s">
        <v>25</v>
      </c>
      <c r="B12" s="3">
        <v>5000</v>
      </c>
      <c r="C12" s="3">
        <v>6000</v>
      </c>
      <c r="D12" s="1">
        <f t="shared" si="1"/>
        <v>-1000</v>
      </c>
      <c r="E12" s="6">
        <f t="shared" si="0"/>
        <v>-16.666666666666664</v>
      </c>
      <c r="G12" t="s">
        <v>11</v>
      </c>
      <c r="H12" s="1">
        <v>40000</v>
      </c>
      <c r="I12" s="1">
        <v>31500</v>
      </c>
      <c r="J12" s="1">
        <f t="shared" si="2"/>
        <v>8500</v>
      </c>
      <c r="K12" s="7">
        <f t="shared" si="4"/>
        <v>26.984126984126984</v>
      </c>
      <c r="L12" s="6"/>
      <c r="M12" s="1"/>
      <c r="N12" s="1"/>
    </row>
    <row r="13" spans="1:14" x14ac:dyDescent="0.25">
      <c r="A13" t="s">
        <v>30</v>
      </c>
      <c r="B13" s="12">
        <f>B11-B12</f>
        <v>12000</v>
      </c>
      <c r="C13" s="12">
        <f>C11-C12</f>
        <v>24000</v>
      </c>
      <c r="D13" s="1">
        <f t="shared" si="1"/>
        <v>-12000</v>
      </c>
      <c r="E13" s="6">
        <f t="shared" si="0"/>
        <v>-50</v>
      </c>
      <c r="G13" t="s">
        <v>13</v>
      </c>
      <c r="H13" s="3">
        <v>0</v>
      </c>
      <c r="I13" s="3">
        <v>0</v>
      </c>
      <c r="J13" s="1"/>
      <c r="K13" s="7"/>
      <c r="L13" s="6"/>
      <c r="M13" s="1"/>
      <c r="N13" s="1"/>
    </row>
    <row r="14" spans="1:14" x14ac:dyDescent="0.25">
      <c r="B14" s="1"/>
      <c r="C14" s="1"/>
      <c r="D14" s="1"/>
      <c r="E14" s="6"/>
      <c r="H14" s="4">
        <f>H12+H13</f>
        <v>40000</v>
      </c>
      <c r="I14" s="4">
        <f>I12+I13</f>
        <v>31500</v>
      </c>
      <c r="J14" s="1">
        <f t="shared" si="2"/>
        <v>8500</v>
      </c>
      <c r="K14" s="7">
        <f t="shared" si="4"/>
        <v>26.984126984126984</v>
      </c>
      <c r="L14" s="6"/>
      <c r="M14" s="1"/>
      <c r="N14" s="1"/>
    </row>
    <row r="15" spans="1:14" x14ac:dyDescent="0.25">
      <c r="A15" t="s">
        <v>26</v>
      </c>
      <c r="B15" s="1"/>
      <c r="C15" s="1"/>
      <c r="D15" s="1"/>
      <c r="E15" s="6"/>
      <c r="H15" s="1"/>
      <c r="I15" s="1"/>
      <c r="J15" s="1"/>
      <c r="K15" s="7"/>
      <c r="L15" s="6"/>
      <c r="M15" s="1"/>
      <c r="N15" s="1"/>
    </row>
    <row r="16" spans="1:14" x14ac:dyDescent="0.25">
      <c r="A16" t="s">
        <v>27</v>
      </c>
      <c r="B16" s="1">
        <v>162</v>
      </c>
      <c r="C16" s="1">
        <v>144</v>
      </c>
      <c r="D16" s="1"/>
      <c r="E16" s="6"/>
      <c r="G16" t="s">
        <v>32</v>
      </c>
      <c r="J16" s="1"/>
      <c r="K16" s="7"/>
      <c r="L16" s="6"/>
      <c r="M16" s="1"/>
      <c r="N16" s="1"/>
    </row>
    <row r="17" spans="1:14" x14ac:dyDescent="0.25">
      <c r="A17" t="s">
        <v>28</v>
      </c>
      <c r="B17" s="1">
        <v>0</v>
      </c>
      <c r="C17" s="1">
        <v>12000</v>
      </c>
      <c r="D17" s="1"/>
      <c r="E17" s="6"/>
      <c r="G17" t="s">
        <v>3</v>
      </c>
      <c r="H17" s="1">
        <v>100000</v>
      </c>
      <c r="I17" s="1">
        <v>80000</v>
      </c>
      <c r="J17" s="1">
        <f t="shared" si="2"/>
        <v>20000</v>
      </c>
      <c r="K17" s="7">
        <f t="shared" si="4"/>
        <v>25</v>
      </c>
      <c r="L17" s="6"/>
      <c r="M17" s="1"/>
      <c r="N17" s="1"/>
    </row>
    <row r="18" spans="1:14" x14ac:dyDescent="0.25">
      <c r="A18" t="s">
        <v>40</v>
      </c>
      <c r="B18" s="1">
        <f>H9-H14</f>
        <v>632727</v>
      </c>
      <c r="C18" s="1">
        <f>I9-I14</f>
        <v>562000</v>
      </c>
      <c r="D18" s="1"/>
      <c r="G18" t="s">
        <v>33</v>
      </c>
      <c r="H18" s="3">
        <v>50000</v>
      </c>
      <c r="I18" s="3">
        <v>20000</v>
      </c>
      <c r="J18" s="1">
        <f t="shared" si="2"/>
        <v>30000</v>
      </c>
      <c r="K18" s="7">
        <f t="shared" si="4"/>
        <v>150</v>
      </c>
      <c r="L18" s="6"/>
      <c r="M18" s="1"/>
      <c r="N18" s="1"/>
    </row>
    <row r="19" spans="1:14" x14ac:dyDescent="0.25">
      <c r="A19" t="s">
        <v>57</v>
      </c>
      <c r="B19" s="1"/>
      <c r="C19" s="1"/>
      <c r="D19" s="1"/>
      <c r="H19" s="1">
        <f>H17+H18</f>
        <v>150000</v>
      </c>
      <c r="I19" s="1">
        <f>I17+I18</f>
        <v>100000</v>
      </c>
      <c r="J19" s="1">
        <f t="shared" si="2"/>
        <v>50000</v>
      </c>
      <c r="K19" s="7">
        <f t="shared" si="4"/>
        <v>50</v>
      </c>
      <c r="L19" s="6"/>
      <c r="M19" s="1"/>
      <c r="N19" s="1"/>
    </row>
    <row r="20" spans="1:14" x14ac:dyDescent="0.25">
      <c r="C20" s="1"/>
      <c r="H20" s="1"/>
      <c r="I20" s="1"/>
      <c r="J20" s="1"/>
      <c r="K20" s="7"/>
      <c r="L20" s="6"/>
    </row>
    <row r="21" spans="1:14" x14ac:dyDescent="0.25">
      <c r="C21" s="1"/>
      <c r="E21" s="1"/>
      <c r="G21" t="s">
        <v>7</v>
      </c>
      <c r="H21" s="3">
        <f>H19+H14</f>
        <v>190000</v>
      </c>
      <c r="I21" s="3">
        <f>I19+I14</f>
        <v>131500</v>
      </c>
      <c r="J21" s="1">
        <f t="shared" si="2"/>
        <v>58500</v>
      </c>
      <c r="K21" s="7">
        <f t="shared" si="4"/>
        <v>44.486692015209123</v>
      </c>
      <c r="L21" s="6"/>
    </row>
    <row r="22" spans="1:14" x14ac:dyDescent="0.25">
      <c r="G22" t="s">
        <v>8</v>
      </c>
      <c r="H22" s="9">
        <f>H9-H21</f>
        <v>482727</v>
      </c>
      <c r="I22" s="9">
        <f>I9-I21</f>
        <v>462000</v>
      </c>
      <c r="J22" s="1">
        <f t="shared" si="2"/>
        <v>20727</v>
      </c>
      <c r="K22" s="7">
        <f t="shared" si="4"/>
        <v>4.4863636363636363</v>
      </c>
      <c r="L22" s="6"/>
    </row>
    <row r="23" spans="1:14" x14ac:dyDescent="0.25">
      <c r="B23" s="5">
        <v>2019</v>
      </c>
      <c r="C23" s="5">
        <v>2018</v>
      </c>
      <c r="D23" s="1" t="s">
        <v>36</v>
      </c>
      <c r="E23" s="1" t="s">
        <v>37</v>
      </c>
      <c r="H23" s="1"/>
      <c r="I23" s="1"/>
      <c r="J23" s="1"/>
      <c r="K23" s="7"/>
      <c r="L23" s="6"/>
    </row>
    <row r="24" spans="1:14" x14ac:dyDescent="0.25">
      <c r="A24" t="s">
        <v>39</v>
      </c>
      <c r="B24" s="1"/>
      <c r="C24" s="1"/>
      <c r="D24" s="1"/>
      <c r="E24" s="1"/>
      <c r="G24" t="s">
        <v>34</v>
      </c>
      <c r="H24" s="1"/>
      <c r="I24" s="1"/>
      <c r="J24" s="1"/>
      <c r="K24" s="7"/>
      <c r="L24" s="6"/>
    </row>
    <row r="25" spans="1:14" x14ac:dyDescent="0.25">
      <c r="A25" s="10" t="s">
        <v>44</v>
      </c>
      <c r="B25" s="7"/>
      <c r="C25" s="7"/>
      <c r="D25" s="7"/>
      <c r="E25" s="1"/>
      <c r="G25" t="s">
        <v>35</v>
      </c>
      <c r="J25" s="1"/>
      <c r="K25" s="7"/>
      <c r="L25" s="6"/>
    </row>
    <row r="26" spans="1:14" x14ac:dyDescent="0.25">
      <c r="A26" t="s">
        <v>38</v>
      </c>
      <c r="B26" s="6">
        <f>B7/(H9-H14)*100</f>
        <v>4.5122145885982423</v>
      </c>
      <c r="C26" s="6">
        <f>(C7*100)/(I9-I14)</f>
        <v>6.4946619217081851</v>
      </c>
      <c r="D26" s="6">
        <f>B26-C26</f>
        <v>-1.9824473331099428</v>
      </c>
      <c r="E26" s="6">
        <f>D26</f>
        <v>-1.9824473331099428</v>
      </c>
      <c r="G26" t="s">
        <v>12</v>
      </c>
      <c r="H26" s="1">
        <v>150000</v>
      </c>
      <c r="I26" s="1">
        <v>150000</v>
      </c>
      <c r="J26" s="1"/>
      <c r="K26" s="7">
        <f t="shared" si="4"/>
        <v>0</v>
      </c>
      <c r="L26" s="6"/>
      <c r="M26" s="1"/>
      <c r="N26" s="1"/>
    </row>
    <row r="27" spans="1:14" x14ac:dyDescent="0.25">
      <c r="A27" t="s">
        <v>41</v>
      </c>
      <c r="B27" s="11">
        <f>B3/(H9-H14)</f>
        <v>0.47413813540436872</v>
      </c>
      <c r="C27" s="11">
        <f>C3/(I9-I14)</f>
        <v>0.44483985765124556</v>
      </c>
      <c r="D27" s="11">
        <f>B27-C27</f>
        <v>2.9298277753123159E-2</v>
      </c>
      <c r="E27" s="6">
        <f>(B27-C27)/C27*100</f>
        <v>6.5862528389020865</v>
      </c>
      <c r="G27" t="s">
        <v>14</v>
      </c>
      <c r="H27" s="1">
        <v>115000</v>
      </c>
      <c r="I27" s="1">
        <v>115000</v>
      </c>
      <c r="J27" s="1"/>
      <c r="K27" s="7">
        <f t="shared" si="4"/>
        <v>0</v>
      </c>
      <c r="L27" s="6"/>
      <c r="M27" s="1"/>
      <c r="N27" s="1"/>
    </row>
    <row r="28" spans="1:14" x14ac:dyDescent="0.25">
      <c r="A28" t="s">
        <v>42</v>
      </c>
      <c r="B28" s="6">
        <f>(B5*100)/B3</f>
        <v>32</v>
      </c>
      <c r="C28" s="6">
        <f>(C5*100)/C3</f>
        <v>30</v>
      </c>
      <c r="D28" s="6">
        <f>B28-C28</f>
        <v>2</v>
      </c>
      <c r="E28" s="6">
        <f>D28</f>
        <v>2</v>
      </c>
      <c r="G28" t="s">
        <v>15</v>
      </c>
      <c r="H28" s="1">
        <v>8727</v>
      </c>
      <c r="I28" s="1">
        <v>0</v>
      </c>
      <c r="J28" s="1">
        <f t="shared" si="2"/>
        <v>8727</v>
      </c>
      <c r="K28" s="7"/>
      <c r="L28" s="6"/>
    </row>
    <row r="29" spans="1:14" x14ac:dyDescent="0.25">
      <c r="A29" t="s">
        <v>55</v>
      </c>
      <c r="B29" s="6">
        <f>(B7*100)/B3</f>
        <v>9.5166666666666675</v>
      </c>
      <c r="C29" s="6">
        <f>(C7*100)/C3</f>
        <v>14.6</v>
      </c>
      <c r="D29" s="6">
        <f>B29-C29</f>
        <v>-5.0833333333333321</v>
      </c>
      <c r="E29" s="6">
        <f>D29</f>
        <v>-5.0833333333333321</v>
      </c>
      <c r="G29" t="s">
        <v>16</v>
      </c>
      <c r="H29" s="3">
        <v>209000</v>
      </c>
      <c r="I29" s="3">
        <v>197000</v>
      </c>
      <c r="J29" s="1">
        <f t="shared" si="2"/>
        <v>12000</v>
      </c>
      <c r="K29" s="7">
        <f t="shared" si="4"/>
        <v>6.091370558375635</v>
      </c>
      <c r="L29" s="6"/>
    </row>
    <row r="30" spans="1:14" x14ac:dyDescent="0.25">
      <c r="B30" s="6"/>
      <c r="C30" s="6"/>
      <c r="D30" s="6"/>
      <c r="E30" s="6"/>
      <c r="G30" t="s">
        <v>17</v>
      </c>
      <c r="H30" s="9">
        <f>SUM(H26:H29)</f>
        <v>482727</v>
      </c>
      <c r="I30" s="9">
        <f>SUM(I26:I29)</f>
        <v>462000</v>
      </c>
      <c r="J30" s="1">
        <f t="shared" si="2"/>
        <v>20727</v>
      </c>
      <c r="K30" s="7">
        <f t="shared" si="4"/>
        <v>4.4863636363636363</v>
      </c>
      <c r="L30" s="6"/>
    </row>
    <row r="31" spans="1:14" x14ac:dyDescent="0.25">
      <c r="A31" s="10" t="s">
        <v>50</v>
      </c>
      <c r="B31" s="6"/>
      <c r="C31" s="6"/>
      <c r="D31" s="6"/>
      <c r="E31" s="6"/>
      <c r="K31" s="1"/>
      <c r="L31" s="6"/>
    </row>
    <row r="32" spans="1:14" x14ac:dyDescent="0.25">
      <c r="A32" t="s">
        <v>45</v>
      </c>
      <c r="B32" s="11">
        <f>B3/H3</f>
        <v>0.48961446125272756</v>
      </c>
      <c r="C32" s="11">
        <f>C3/I3</f>
        <v>0.47303689687795647</v>
      </c>
      <c r="D32" s="11">
        <f>B32-C32</f>
        <v>1.6577564374771092E-2</v>
      </c>
      <c r="E32" s="6">
        <f>(B32-C32)/C32*100</f>
        <v>3.5044971088266088</v>
      </c>
    </row>
    <row r="33" spans="1:8" x14ac:dyDescent="0.25">
      <c r="A33" t="s">
        <v>56</v>
      </c>
      <c r="B33" s="5">
        <v>57.25</v>
      </c>
      <c r="C33" s="6">
        <v>37.5</v>
      </c>
      <c r="D33" s="6">
        <f>B33-C33</f>
        <v>19.75</v>
      </c>
      <c r="E33" s="6">
        <f>(B33-C33)/C33*100</f>
        <v>52.666666666666664</v>
      </c>
    </row>
    <row r="34" spans="1:8" x14ac:dyDescent="0.25">
      <c r="B34" s="6"/>
      <c r="C34" s="6"/>
      <c r="D34" s="6"/>
      <c r="E34" s="6"/>
      <c r="H34" s="11">
        <f>1/3</f>
        <v>0.33333333333333331</v>
      </c>
    </row>
    <row r="35" spans="1:8" x14ac:dyDescent="0.25">
      <c r="A35" s="10" t="s">
        <v>51</v>
      </c>
      <c r="B35" s="6"/>
      <c r="C35" s="6"/>
      <c r="D35" s="6"/>
      <c r="E35" s="6"/>
    </row>
    <row r="36" spans="1:8" x14ac:dyDescent="0.25">
      <c r="A36" t="s">
        <v>46</v>
      </c>
      <c r="B36" s="6">
        <v>1.5</v>
      </c>
      <c r="C36" s="6">
        <v>2.1</v>
      </c>
      <c r="D36" s="6">
        <f>B36-C36</f>
        <v>-0.60000000000000009</v>
      </c>
      <c r="E36" s="6">
        <f>(B36-C36)/C36*100</f>
        <v>-28.571428571428577</v>
      </c>
    </row>
    <row r="37" spans="1:8" x14ac:dyDescent="0.25">
      <c r="A37" t="s">
        <v>47</v>
      </c>
      <c r="B37" s="6">
        <f>(H8-H5)/H14</f>
        <v>0.7</v>
      </c>
      <c r="C37" s="6">
        <v>1.5</v>
      </c>
      <c r="D37" s="6">
        <f>B37-C37</f>
        <v>-0.8</v>
      </c>
      <c r="E37" s="6">
        <f>(B37-C37)/C37*100</f>
        <v>-53.333333333333336</v>
      </c>
    </row>
    <row r="38" spans="1:8" x14ac:dyDescent="0.25">
      <c r="A38" t="s">
        <v>48</v>
      </c>
      <c r="B38" s="6">
        <v>71.599999999999994</v>
      </c>
      <c r="C38" s="6">
        <v>65.7</v>
      </c>
      <c r="D38" s="6">
        <f>B38-C38</f>
        <v>5.8999999999999915</v>
      </c>
      <c r="E38" s="6">
        <f>(B38-C38)/C38*100</f>
        <v>8.9802130898021186</v>
      </c>
    </row>
    <row r="39" spans="1:8" x14ac:dyDescent="0.25">
      <c r="A39" t="s">
        <v>52</v>
      </c>
      <c r="B39" s="6">
        <f>(H6*365)/(B3*0.8)</f>
        <v>38.020833333333336</v>
      </c>
      <c r="C39" s="6">
        <v>36.5</v>
      </c>
      <c r="D39" s="6">
        <f>B39-C39</f>
        <v>1.5208333333333357</v>
      </c>
      <c r="E39" s="6">
        <f>(B39-C39)/C39*100</f>
        <v>4.1666666666666732</v>
      </c>
    </row>
    <row r="40" spans="1:8" x14ac:dyDescent="0.25">
      <c r="B40" s="6"/>
      <c r="C40" s="6"/>
      <c r="D40" s="6"/>
      <c r="E40" s="6"/>
    </row>
    <row r="41" spans="1:8" x14ac:dyDescent="0.25">
      <c r="A41" s="10" t="s">
        <v>53</v>
      </c>
      <c r="B41" s="6"/>
      <c r="C41" s="6"/>
      <c r="D41" s="6"/>
      <c r="E41" s="6"/>
    </row>
    <row r="42" spans="1:8" x14ac:dyDescent="0.25">
      <c r="A42" t="s">
        <v>54</v>
      </c>
      <c r="B42" s="6"/>
      <c r="C42" s="6"/>
      <c r="D42" s="6"/>
      <c r="E42" s="6"/>
    </row>
    <row r="43" spans="1:8" x14ac:dyDescent="0.25">
      <c r="A43" t="s">
        <v>49</v>
      </c>
      <c r="B43" s="6"/>
      <c r="C43" s="6"/>
      <c r="D43" s="6"/>
      <c r="E43" s="6"/>
    </row>
    <row r="44" spans="1:8" x14ac:dyDescent="0.25">
      <c r="B44" s="6"/>
      <c r="C44" s="6"/>
      <c r="D44" s="6"/>
      <c r="E44" s="6"/>
    </row>
    <row r="45" spans="1:8" x14ac:dyDescent="0.25">
      <c r="B45" s="6"/>
      <c r="C45" s="6"/>
      <c r="D45" s="6"/>
      <c r="E45" s="6"/>
    </row>
    <row r="48" spans="1:8" x14ac:dyDescent="0.25">
      <c r="B48" s="1"/>
    </row>
  </sheetData>
  <mergeCells count="2">
    <mergeCell ref="A1:E1"/>
    <mergeCell ref="G1:L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60922-403C-41CE-B73B-ACC0A32E1B0F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AC230-7239-45ED-A80B-E7538204FB38}">
  <dimension ref="A1:M32"/>
  <sheetViews>
    <sheetView workbookViewId="0">
      <selection activeCell="O24" sqref="O24"/>
    </sheetView>
  </sheetViews>
  <sheetFormatPr defaultRowHeight="15.75" x14ac:dyDescent="0.25"/>
  <cols>
    <col min="2" max="2" width="31.625" customWidth="1"/>
    <col min="6" max="6" width="10.125" customWidth="1"/>
    <col min="7" max="7" width="4.375" customWidth="1"/>
    <col min="9" max="9" width="10.125" customWidth="1"/>
  </cols>
  <sheetData>
    <row r="1" spans="1:13" x14ac:dyDescent="0.25">
      <c r="A1" s="14" t="s">
        <v>43</v>
      </c>
      <c r="B1" s="14"/>
      <c r="C1" s="14"/>
      <c r="D1" s="14"/>
      <c r="E1" s="14"/>
    </row>
    <row r="3" spans="1:13" x14ac:dyDescent="0.25">
      <c r="B3" s="13" t="s">
        <v>31</v>
      </c>
      <c r="C3" s="13"/>
      <c r="D3" s="13"/>
      <c r="E3" s="13"/>
      <c r="F3" s="13"/>
      <c r="H3" s="13" t="s">
        <v>0</v>
      </c>
      <c r="I3" s="13"/>
      <c r="J3" s="13"/>
      <c r="K3" s="13"/>
      <c r="L3" s="13"/>
      <c r="M3" s="13"/>
    </row>
    <row r="4" spans="1:13" x14ac:dyDescent="0.25">
      <c r="C4" s="2">
        <v>2019</v>
      </c>
      <c r="D4" s="2">
        <v>2018</v>
      </c>
      <c r="E4" t="s">
        <v>36</v>
      </c>
      <c r="F4" t="s">
        <v>37</v>
      </c>
      <c r="I4">
        <v>2019</v>
      </c>
      <c r="J4">
        <v>2018</v>
      </c>
    </row>
    <row r="5" spans="1:13" x14ac:dyDescent="0.25">
      <c r="B5" t="s">
        <v>18</v>
      </c>
      <c r="C5" s="1">
        <v>300000</v>
      </c>
      <c r="D5" s="1"/>
      <c r="E5" s="1"/>
      <c r="F5" s="6"/>
      <c r="H5" t="s">
        <v>1</v>
      </c>
      <c r="I5" s="3">
        <v>612727</v>
      </c>
      <c r="J5" s="3"/>
    </row>
    <row r="6" spans="1:13" x14ac:dyDescent="0.25">
      <c r="B6" t="s">
        <v>19</v>
      </c>
      <c r="C6" s="3">
        <v>204000</v>
      </c>
      <c r="D6" s="3"/>
      <c r="E6" s="1"/>
      <c r="F6" s="6"/>
      <c r="H6" t="s">
        <v>2</v>
      </c>
      <c r="I6" s="1"/>
      <c r="J6" s="1"/>
    </row>
    <row r="7" spans="1:13" x14ac:dyDescent="0.25">
      <c r="B7" t="s">
        <v>20</v>
      </c>
      <c r="C7" s="1">
        <f>C5-C6</f>
        <v>96000</v>
      </c>
      <c r="D7" s="1"/>
      <c r="E7" s="1"/>
      <c r="F7" s="6"/>
      <c r="H7" t="s">
        <v>4</v>
      </c>
      <c r="I7" s="1">
        <v>32000</v>
      </c>
      <c r="J7" s="1"/>
    </row>
    <row r="8" spans="1:13" x14ac:dyDescent="0.25">
      <c r="B8" t="s">
        <v>21</v>
      </c>
      <c r="C8" s="3">
        <v>67450</v>
      </c>
      <c r="D8" s="3"/>
      <c r="E8" s="1"/>
      <c r="F8" s="6"/>
      <c r="H8" t="s">
        <v>5</v>
      </c>
      <c r="I8" s="1">
        <v>25000</v>
      </c>
      <c r="J8" s="1"/>
    </row>
    <row r="9" spans="1:13" x14ac:dyDescent="0.25">
      <c r="B9" t="s">
        <v>29</v>
      </c>
      <c r="C9" s="1">
        <f>C7-C8</f>
        <v>28550</v>
      </c>
      <c r="D9" s="1"/>
      <c r="E9" s="1"/>
      <c r="F9" s="6"/>
      <c r="H9" t="s">
        <v>6</v>
      </c>
      <c r="I9" s="3">
        <v>3000</v>
      </c>
      <c r="J9" s="3"/>
    </row>
    <row r="10" spans="1:13" x14ac:dyDescent="0.25">
      <c r="B10" t="s">
        <v>22</v>
      </c>
      <c r="C10" s="3">
        <v>3450</v>
      </c>
      <c r="D10" s="3"/>
      <c r="E10" s="1"/>
      <c r="F10" s="6"/>
      <c r="I10" s="4">
        <f>SUM(I7:I9)</f>
        <v>60000</v>
      </c>
      <c r="J10" s="4"/>
    </row>
    <row r="11" spans="1:13" x14ac:dyDescent="0.25">
      <c r="C11" s="1">
        <f>C9+C10</f>
        <v>32000</v>
      </c>
      <c r="D11" s="1"/>
      <c r="E11" s="1"/>
      <c r="F11" s="6"/>
      <c r="H11" t="s">
        <v>9</v>
      </c>
      <c r="I11" s="1">
        <f>I5+I10</f>
        <v>672727</v>
      </c>
      <c r="J11" s="1"/>
    </row>
    <row r="12" spans="1:13" x14ac:dyDescent="0.25">
      <c r="B12" t="s">
        <v>23</v>
      </c>
      <c r="C12" s="3">
        <v>15000</v>
      </c>
      <c r="D12" s="3"/>
      <c r="E12" s="1"/>
      <c r="F12" s="6"/>
      <c r="I12" s="1"/>
      <c r="J12" s="1"/>
    </row>
    <row r="13" spans="1:13" x14ac:dyDescent="0.25">
      <c r="B13" t="s">
        <v>24</v>
      </c>
      <c r="C13" s="1">
        <f>C11-C12</f>
        <v>17000</v>
      </c>
      <c r="D13" s="1"/>
      <c r="E13" s="1"/>
      <c r="F13" s="6"/>
      <c r="H13" t="s">
        <v>10</v>
      </c>
      <c r="I13" s="1"/>
      <c r="J13" s="1"/>
    </row>
    <row r="14" spans="1:13" x14ac:dyDescent="0.25">
      <c r="B14" t="s">
        <v>25</v>
      </c>
      <c r="C14" s="3">
        <v>5000</v>
      </c>
      <c r="D14" s="3"/>
      <c r="E14" s="1"/>
      <c r="F14" s="6"/>
      <c r="H14" t="s">
        <v>11</v>
      </c>
      <c r="I14" s="1">
        <v>40000</v>
      </c>
      <c r="J14" s="1"/>
    </row>
    <row r="15" spans="1:13" x14ac:dyDescent="0.25">
      <c r="B15" t="s">
        <v>30</v>
      </c>
      <c r="C15" s="1">
        <f>C13-C14</f>
        <v>12000</v>
      </c>
      <c r="D15" s="1"/>
      <c r="E15" s="1"/>
      <c r="F15" s="6"/>
      <c r="H15" t="s">
        <v>13</v>
      </c>
      <c r="I15" s="3">
        <v>0</v>
      </c>
      <c r="J15" s="3"/>
    </row>
    <row r="16" spans="1:13" x14ac:dyDescent="0.25">
      <c r="C16" s="1"/>
      <c r="D16" s="1"/>
      <c r="E16" s="1"/>
      <c r="F16" s="6"/>
      <c r="I16" s="4">
        <f>I14+I15</f>
        <v>40000</v>
      </c>
      <c r="J16" s="4"/>
    </row>
    <row r="17" spans="2:13" x14ac:dyDescent="0.25">
      <c r="B17" t="s">
        <v>26</v>
      </c>
      <c r="C17" s="1"/>
      <c r="D17" s="1"/>
      <c r="E17" s="1"/>
      <c r="F17" s="6"/>
      <c r="I17" s="1"/>
      <c r="J17" s="1"/>
    </row>
    <row r="18" spans="2:13" x14ac:dyDescent="0.25">
      <c r="B18" t="s">
        <v>27</v>
      </c>
      <c r="C18" s="1">
        <v>162</v>
      </c>
      <c r="D18" s="1"/>
      <c r="E18" s="1"/>
      <c r="F18" s="6"/>
      <c r="H18" t="s">
        <v>32</v>
      </c>
    </row>
    <row r="19" spans="2:13" x14ac:dyDescent="0.25">
      <c r="B19" t="s">
        <v>28</v>
      </c>
      <c r="C19" s="1">
        <v>0</v>
      </c>
      <c r="D19" s="1"/>
      <c r="E19" s="1"/>
      <c r="F19" s="6"/>
      <c r="H19" t="s">
        <v>3</v>
      </c>
      <c r="I19" s="1">
        <v>100000</v>
      </c>
      <c r="J19" s="1"/>
    </row>
    <row r="20" spans="2:13" x14ac:dyDescent="0.25">
      <c r="B20" t="s">
        <v>40</v>
      </c>
      <c r="C20" s="1">
        <f>I11-I16</f>
        <v>632727</v>
      </c>
      <c r="D20" s="1"/>
      <c r="E20" s="1"/>
      <c r="H20" t="s">
        <v>33</v>
      </c>
      <c r="I20" s="3">
        <v>50000</v>
      </c>
      <c r="J20" s="3"/>
      <c r="L20" s="1"/>
      <c r="M20" s="1"/>
    </row>
    <row r="21" spans="2:13" x14ac:dyDescent="0.25">
      <c r="C21" s="1"/>
      <c r="D21" s="1"/>
      <c r="E21" s="1"/>
      <c r="I21" s="1">
        <f>I19+I20</f>
        <v>150000</v>
      </c>
      <c r="J21" s="1"/>
      <c r="L21" s="1"/>
      <c r="M21" s="1"/>
    </row>
    <row r="22" spans="2:13" x14ac:dyDescent="0.25">
      <c r="D22" s="1"/>
      <c r="I22" s="1"/>
      <c r="J22" s="1"/>
    </row>
    <row r="23" spans="2:13" x14ac:dyDescent="0.25">
      <c r="D23" s="1"/>
      <c r="F23" s="1"/>
      <c r="H23" t="s">
        <v>7</v>
      </c>
      <c r="I23" s="3">
        <f>I21+I16</f>
        <v>190000</v>
      </c>
      <c r="J23" s="3"/>
    </row>
    <row r="24" spans="2:13" x14ac:dyDescent="0.25">
      <c r="H24" t="s">
        <v>8</v>
      </c>
      <c r="I24" s="9">
        <f>I11-I23</f>
        <v>482727</v>
      </c>
      <c r="J24" s="9"/>
    </row>
    <row r="25" spans="2:13" x14ac:dyDescent="0.25">
      <c r="C25" s="5">
        <v>2019</v>
      </c>
      <c r="D25" s="5">
        <v>2018</v>
      </c>
      <c r="E25" s="1" t="s">
        <v>36</v>
      </c>
      <c r="F25" s="1" t="s">
        <v>37</v>
      </c>
      <c r="I25" s="1"/>
      <c r="J25" s="1"/>
    </row>
    <row r="26" spans="2:13" x14ac:dyDescent="0.25">
      <c r="B26" t="s">
        <v>39</v>
      </c>
      <c r="C26" s="1"/>
      <c r="D26" s="1"/>
      <c r="E26" s="1"/>
      <c r="F26" s="1"/>
      <c r="H26" t="s">
        <v>34</v>
      </c>
      <c r="I26" s="1"/>
      <c r="J26" s="1"/>
    </row>
    <row r="27" spans="2:13" x14ac:dyDescent="0.25">
      <c r="B27" t="s">
        <v>38</v>
      </c>
      <c r="C27" s="7" t="e">
        <f>(operatingprofit*100)/capitalemployed2019</f>
        <v>#NAME?</v>
      </c>
      <c r="D27" s="7"/>
      <c r="E27" s="7"/>
      <c r="F27" s="1"/>
      <c r="H27" t="s">
        <v>35</v>
      </c>
    </row>
    <row r="28" spans="2:13" x14ac:dyDescent="0.25">
      <c r="B28" t="s">
        <v>41</v>
      </c>
      <c r="C28" s="8" t="e">
        <f>Sales2019/capitalemployed2019</f>
        <v>#NAME?</v>
      </c>
      <c r="D28" s="8"/>
      <c r="E28" s="8"/>
      <c r="F28" s="1"/>
      <c r="H28" t="s">
        <v>12</v>
      </c>
      <c r="I28" s="1">
        <v>150000</v>
      </c>
      <c r="J28" s="1"/>
      <c r="L28" s="1"/>
      <c r="M28" s="1"/>
    </row>
    <row r="29" spans="2:13" x14ac:dyDescent="0.25">
      <c r="B29" t="s">
        <v>42</v>
      </c>
      <c r="C29" s="7">
        <f>C7/C5*100</f>
        <v>32</v>
      </c>
      <c r="D29" s="7"/>
      <c r="E29" s="8"/>
      <c r="F29" s="1"/>
      <c r="H29" t="s">
        <v>14</v>
      </c>
      <c r="I29" s="1">
        <v>115000</v>
      </c>
      <c r="J29" s="1"/>
      <c r="L29" s="1"/>
      <c r="M29" s="1"/>
    </row>
    <row r="30" spans="2:13" x14ac:dyDescent="0.25">
      <c r="C30" s="1"/>
      <c r="D30" s="1"/>
      <c r="E30" s="1"/>
      <c r="F30" s="1"/>
      <c r="H30" t="s">
        <v>15</v>
      </c>
      <c r="I30" s="1">
        <v>8727</v>
      </c>
      <c r="J30" s="1"/>
    </row>
    <row r="31" spans="2:13" x14ac:dyDescent="0.25">
      <c r="H31" t="s">
        <v>16</v>
      </c>
      <c r="I31" s="3">
        <v>209000</v>
      </c>
      <c r="J31" s="3"/>
    </row>
    <row r="32" spans="2:13" x14ac:dyDescent="0.25">
      <c r="H32" t="s">
        <v>17</v>
      </c>
      <c r="I32" s="9">
        <f>SUM(I28:I31)</f>
        <v>482727</v>
      </c>
      <c r="J32" s="9"/>
    </row>
  </sheetData>
  <mergeCells count="3">
    <mergeCell ref="A1:E1"/>
    <mergeCell ref="B3:F3"/>
    <mergeCell ref="H3:M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7D9D2-4CD1-4E05-B956-226CA8ADF807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8580E-350F-43EF-B9E4-A819E6884145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A8DBB-E5F1-4818-A59F-A45211841055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Northern Travel plc</vt:lpstr>
      <vt:lpstr>Sheet1</vt:lpstr>
      <vt:lpstr>Practise</vt:lpstr>
      <vt:lpstr>Sheet4</vt:lpstr>
      <vt:lpstr>Sheet5</vt:lpstr>
      <vt:lpstr>Sheet6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2020-06-10T11:11:47Z</dcterms:created>
  <dcterms:modified xsi:type="dcterms:W3CDTF">2020-06-24T16:00:45Z</dcterms:modified>
</cp:coreProperties>
</file>