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acob.thomas\Desktop\"/>
    </mc:Choice>
  </mc:AlternateContent>
  <bookViews>
    <workbookView xWindow="0" yWindow="0" windowWidth="23040" windowHeight="8616" activeTab="1"/>
    <workbookView xWindow="0" yWindow="0" windowWidth="23040" windowHeight="8616" firstSheet="1" activeTab="1"/>
  </bookViews>
  <sheets>
    <sheet name="Summary" sheetId="2" r:id="rId1"/>
    <sheet name="Bill of Quantities" sheetId="1" r:id="rId2"/>
    <sheet name="Notes &amp; Assumptions" sheetId="4" r:id="rId3"/>
    <sheet name="Qualifications" sheetId="6" r:id="rId4"/>
    <sheet name="Takeoff" sheetId="5" r:id="rId5"/>
  </sheets>
  <definedNames>
    <definedName name="_xlnm.Print_Area" localSheetId="1">'Bill of Quantities'!$A$1:$R$168</definedName>
    <definedName name="_xlnm.Print_Area" localSheetId="2">'Notes &amp; Assumptions'!$A$1:$X$39</definedName>
    <definedName name="_xlnm.Print_Area" localSheetId="3">Qualifications!$A$1:$K$35</definedName>
    <definedName name="_xlnm.Print_Area" localSheetId="0">Summary!$A$1:$E$20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1" i="1" l="1"/>
  <c r="J88" i="1"/>
  <c r="J159" i="1"/>
  <c r="J142" i="1"/>
  <c r="E199" i="5"/>
  <c r="I199" i="5"/>
  <c r="J139" i="1"/>
  <c r="G137" i="1"/>
  <c r="J137" i="1" s="1"/>
  <c r="E220" i="5"/>
  <c r="E218" i="5"/>
  <c r="E215" i="5"/>
  <c r="E212" i="5"/>
  <c r="E209" i="5"/>
  <c r="E206" i="5"/>
  <c r="E203" i="5"/>
  <c r="J138" i="1"/>
  <c r="E196" i="5"/>
  <c r="E192" i="5"/>
  <c r="E177" i="5"/>
  <c r="E173" i="5"/>
  <c r="E186" i="5"/>
  <c r="D188" i="5" s="1"/>
  <c r="E182" i="5"/>
  <c r="D189" i="5" s="1"/>
  <c r="D170" i="5"/>
  <c r="E167" i="5"/>
  <c r="D169" i="5" s="1"/>
  <c r="E163" i="5"/>
  <c r="E189" i="5" l="1"/>
  <c r="E170" i="5"/>
  <c r="G108" i="1"/>
  <c r="J108" i="1" s="1"/>
  <c r="G116" i="1"/>
  <c r="J116" i="1" s="1"/>
  <c r="J99" i="1"/>
  <c r="I84" i="1"/>
  <c r="J17" i="5"/>
  <c r="G150" i="1"/>
  <c r="G152" i="1" s="1"/>
  <c r="E37" i="5"/>
  <c r="L41" i="5" s="1"/>
  <c r="G97" i="1" s="1"/>
  <c r="E34" i="5"/>
  <c r="G105" i="1"/>
  <c r="J107" i="1"/>
  <c r="G101" i="1"/>
  <c r="J101" i="1" s="1"/>
  <c r="G102" i="1"/>
  <c r="D48" i="5"/>
  <c r="E49" i="5" s="1"/>
  <c r="G57" i="1"/>
  <c r="E23" i="5" l="1"/>
  <c r="G104" i="1"/>
  <c r="J54" i="1"/>
  <c r="G59" i="1"/>
  <c r="J86" i="1" l="1"/>
  <c r="J59" i="1"/>
  <c r="E106" i="5"/>
  <c r="E100" i="5"/>
  <c r="J104" i="1"/>
  <c r="I57" i="1"/>
  <c r="I102" i="1"/>
  <c r="J155" i="1"/>
  <c r="J150" i="1"/>
  <c r="J152" i="1"/>
  <c r="J157" i="1"/>
  <c r="I156" i="1"/>
  <c r="J156" i="1" s="1"/>
  <c r="J84" i="1"/>
  <c r="J121" i="1"/>
  <c r="J119" i="1"/>
  <c r="J127" i="1"/>
  <c r="G44" i="1"/>
  <c r="J41" i="1"/>
  <c r="J133" i="1"/>
  <c r="G125" i="1"/>
  <c r="J125" i="1" s="1"/>
  <c r="J131" i="1"/>
  <c r="P311" i="5"/>
  <c r="D268" i="5" s="1"/>
  <c r="E265" i="5"/>
  <c r="E78" i="5"/>
  <c r="D70" i="5"/>
  <c r="D69" i="5"/>
  <c r="E85" i="5"/>
  <c r="G124" i="1" s="1"/>
  <c r="D267" i="5" l="1"/>
  <c r="D272" i="5"/>
  <c r="D102" i="5"/>
  <c r="E103" i="5" s="1"/>
  <c r="J105" i="1"/>
  <c r="G106" i="1"/>
  <c r="J106" i="1" s="1"/>
  <c r="J57" i="1"/>
  <c r="J102" i="1"/>
  <c r="D12" i="2"/>
  <c r="E70" i="5"/>
  <c r="E269" i="5" l="1"/>
  <c r="E292" i="5"/>
  <c r="E286" i="5"/>
  <c r="D288" i="5" s="1"/>
  <c r="E281" i="5"/>
  <c r="E273" i="5"/>
  <c r="L255" i="5"/>
  <c r="E251" i="5"/>
  <c r="E249" i="5"/>
  <c r="E246" i="5"/>
  <c r="L246" i="5" s="1"/>
  <c r="E242" i="5"/>
  <c r="L242" i="5" s="1"/>
  <c r="E238" i="5"/>
  <c r="L238" i="5" s="1"/>
  <c r="E234" i="5"/>
  <c r="L234" i="5" s="1"/>
  <c r="E230" i="5"/>
  <c r="L230" i="5" s="1"/>
  <c r="E226" i="5"/>
  <c r="L226" i="5" s="1"/>
  <c r="E155" i="5"/>
  <c r="E151" i="5"/>
  <c r="E147" i="5"/>
  <c r="E142" i="5"/>
  <c r="E138" i="5"/>
  <c r="E134" i="5"/>
  <c r="E122" i="5"/>
  <c r="E118" i="5"/>
  <c r="E88" i="5"/>
  <c r="E40" i="5"/>
  <c r="E32" i="5"/>
  <c r="E29" i="5"/>
  <c r="L32" i="5" s="1"/>
  <c r="E19" i="5"/>
  <c r="E14" i="5"/>
  <c r="E59" i="5"/>
  <c r="E55" i="5"/>
  <c r="J56" i="5" s="1"/>
  <c r="E46" i="5"/>
  <c r="H61" i="5" s="1"/>
  <c r="G46" i="1" s="1"/>
  <c r="G53" i="1" s="1"/>
  <c r="G55" i="1" s="1"/>
  <c r="E3" i="5"/>
  <c r="J159" i="5" l="1"/>
  <c r="D276" i="5"/>
  <c r="G76" i="1"/>
  <c r="D277" i="5"/>
  <c r="E277" i="5" s="1"/>
  <c r="J55" i="1"/>
  <c r="G47" i="1"/>
  <c r="E253" i="5"/>
  <c r="L253" i="5" s="1"/>
  <c r="J260" i="5" s="1"/>
  <c r="G115" i="1"/>
  <c r="J115" i="1" s="1"/>
  <c r="J158" i="5"/>
  <c r="J261" i="5"/>
  <c r="J85" i="1"/>
  <c r="J98" i="1"/>
  <c r="J114" i="1"/>
  <c r="J124" i="1"/>
  <c r="J113" i="1"/>
  <c r="J82" i="1"/>
  <c r="J80" i="1"/>
  <c r="J75" i="1"/>
  <c r="J100" i="1"/>
  <c r="J50" i="1"/>
  <c r="J49" i="1"/>
  <c r="J44" i="1"/>
  <c r="J42" i="1"/>
  <c r="J74" i="1"/>
  <c r="J72" i="1"/>
  <c r="G73" i="1"/>
  <c r="J73" i="1" s="1"/>
  <c r="J111" i="1"/>
  <c r="J46" i="1"/>
  <c r="G77" i="1" l="1"/>
  <c r="J77" i="1" s="1"/>
  <c r="G78" i="1"/>
  <c r="J78" i="1" s="1"/>
  <c r="G79" i="1"/>
  <c r="J79" i="1" s="1"/>
  <c r="J47" i="1"/>
  <c r="J97" i="1"/>
  <c r="D11" i="2" s="1"/>
  <c r="J76" i="1"/>
  <c r="J53" i="1"/>
  <c r="D10" i="2" l="1"/>
  <c r="D9" i="2"/>
  <c r="D15" i="2" l="1"/>
</calcChain>
</file>

<file path=xl/sharedStrings.xml><?xml version="1.0" encoding="utf-8"?>
<sst xmlns="http://schemas.openxmlformats.org/spreadsheetml/2006/main" count="749" uniqueCount="474">
  <si>
    <t>Description</t>
  </si>
  <si>
    <t xml:space="preserve">Quantity </t>
  </si>
  <si>
    <t>Unit</t>
  </si>
  <si>
    <t>Rate</t>
  </si>
  <si>
    <t>Total</t>
  </si>
  <si>
    <t xml:space="preserve">Excavation starting at original ground level. </t>
  </si>
  <si>
    <t>Item ref</t>
  </si>
  <si>
    <t>Summary</t>
  </si>
  <si>
    <t>Section</t>
  </si>
  <si>
    <t>Information requirements</t>
  </si>
  <si>
    <t>Notes</t>
  </si>
  <si>
    <t>University of Wales Trinity Saint David</t>
  </si>
  <si>
    <t xml:space="preserve">SA18EW </t>
  </si>
  <si>
    <t xml:space="preserve">South Wales </t>
  </si>
  <si>
    <t>ABCA6001</t>
  </si>
  <si>
    <t xml:space="preserve">Swansea Marina </t>
  </si>
  <si>
    <t>United Kindom</t>
  </si>
  <si>
    <t>Contract length</t>
  </si>
  <si>
    <t>Project name</t>
  </si>
  <si>
    <t>Project nature</t>
  </si>
  <si>
    <t>Location</t>
  </si>
  <si>
    <t>Excavation</t>
  </si>
  <si>
    <t>5.1.1.2</t>
  </si>
  <si>
    <t>Electric, gas.</t>
  </si>
  <si>
    <t>3 years</t>
  </si>
  <si>
    <t xml:space="preserve">5.1.2.1 </t>
  </si>
  <si>
    <t>nr</t>
  </si>
  <si>
    <t>m²</t>
  </si>
  <si>
    <t>5.5.3.2.1</t>
  </si>
  <si>
    <t>m</t>
  </si>
  <si>
    <t>m³</t>
  </si>
  <si>
    <t>5.6.2.1.1</t>
  </si>
  <si>
    <t>5.7.2.3.</t>
  </si>
  <si>
    <t>E.O breaking up concrete foundations from existing structure.</t>
  </si>
  <si>
    <t>5.7.3.1</t>
  </si>
  <si>
    <t>5.9.2.1</t>
  </si>
  <si>
    <t>5.11.1.1.1</t>
  </si>
  <si>
    <t>5.14.2.1</t>
  </si>
  <si>
    <t>5.16.2.1</t>
  </si>
  <si>
    <t>5.20.1.1</t>
  </si>
  <si>
    <t>Piling</t>
  </si>
  <si>
    <t>7.2.3</t>
  </si>
  <si>
    <t>8.1.2</t>
  </si>
  <si>
    <t>t</t>
  </si>
  <si>
    <t>11.1.2</t>
  </si>
  <si>
    <t>Delays for piling rig standing including operator and overheads.</t>
  </si>
  <si>
    <t>Provisional sum - substantiation required upon claim.</t>
  </si>
  <si>
    <t>hrs</t>
  </si>
  <si>
    <t>11.2.1.1</t>
  </si>
  <si>
    <t>11.2.2.2</t>
  </si>
  <si>
    <t>11.9.1</t>
  </si>
  <si>
    <t>11.13.1</t>
  </si>
  <si>
    <t>11.37.1.2</t>
  </si>
  <si>
    <t xml:space="preserve">Pile cropping </t>
  </si>
  <si>
    <t xml:space="preserve">Sand and stone made ground with assumed bulking factor of 1.3. </t>
  </si>
  <si>
    <t>Disposal of excavated non-hazardous excess arisings off site to a license tip.</t>
  </si>
  <si>
    <t>150mm stonedust blinded type 1.</t>
  </si>
  <si>
    <t>Assumptions</t>
  </si>
  <si>
    <t>Horizonal work plain in-situ concrete blinding 50mm thick</t>
  </si>
  <si>
    <t>Blinding 50mm thick to underside of pile caps and ground beams.</t>
  </si>
  <si>
    <t>lift pit</t>
  </si>
  <si>
    <t>Stairs pit</t>
  </si>
  <si>
    <t>Site area</t>
  </si>
  <si>
    <t>bulking not included.</t>
  </si>
  <si>
    <t>total exc</t>
  </si>
  <si>
    <t>Floor area</t>
  </si>
  <si>
    <t>RC Slab</t>
  </si>
  <si>
    <t>Stondust blinding type 1</t>
  </si>
  <si>
    <t>concrete</t>
  </si>
  <si>
    <t>less</t>
  </si>
  <si>
    <t>1.95²</t>
  </si>
  <si>
    <t>r=1.95</t>
  </si>
  <si>
    <t>2nr</t>
  </si>
  <si>
    <t>Blockwork</t>
  </si>
  <si>
    <t>Ground beams</t>
  </si>
  <si>
    <t>Concrete</t>
  </si>
  <si>
    <t>Blinding</t>
  </si>
  <si>
    <t>Shear walls</t>
  </si>
  <si>
    <t>Pile caps</t>
  </si>
  <si>
    <t xml:space="preserve">Single </t>
  </si>
  <si>
    <t>Double Type A</t>
  </si>
  <si>
    <t>Double Standard</t>
  </si>
  <si>
    <t>Triple</t>
  </si>
  <si>
    <t xml:space="preserve">Total concrete </t>
  </si>
  <si>
    <t>Total blinding</t>
  </si>
  <si>
    <t>Total blockwork</t>
  </si>
  <si>
    <t>Piles</t>
  </si>
  <si>
    <t>ADD</t>
  </si>
  <si>
    <t>Excess arisings excluding bulking</t>
  </si>
  <si>
    <t>kg</t>
  </si>
  <si>
    <t>Steel reinforcement</t>
  </si>
  <si>
    <t>3nr H16 bars 1400mm long per pile</t>
  </si>
  <si>
    <t>Horizonal work plain in-situ concrete floor finish</t>
  </si>
  <si>
    <t>Revolving door slab diameter 3900mm</t>
  </si>
  <si>
    <t>All concrete grade C32/40 UNO.</t>
  </si>
  <si>
    <t>Horizonal work plain in-situ reinforced concrete - Exceeding 500mm</t>
  </si>
  <si>
    <t>Concreted length</t>
  </si>
  <si>
    <t>Trial holes measured by depth. 3-5m deep.</t>
  </si>
  <si>
    <t>E.O excavating alongside existing underground services - loose material.</t>
  </si>
  <si>
    <t>Disposal of excavated non-hazardous material to a stockpile on site N/E 100m</t>
  </si>
  <si>
    <t>Rock and artificial hard material.</t>
  </si>
  <si>
    <t>Excavator with hydraulic breaker attachemnt.</t>
  </si>
  <si>
    <t>Excavating alongside existing underground services - 25m³</t>
  </si>
  <si>
    <t xml:space="preserve">Piling </t>
  </si>
  <si>
    <t>TOTAL</t>
  </si>
  <si>
    <t>Piling mat</t>
  </si>
  <si>
    <t>/</t>
  </si>
  <si>
    <t>Less Entrance voids</t>
  </si>
  <si>
    <t>Add revolving door slabs</t>
  </si>
  <si>
    <t>Tender Drawings</t>
  </si>
  <si>
    <t>16109-181-C7 Foundation Layout</t>
  </si>
  <si>
    <t>16109-180-C4 Piling Layout</t>
  </si>
  <si>
    <t>Details</t>
  </si>
  <si>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</si>
  <si>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</si>
  <si>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</si>
  <si>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</si>
  <si>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</si>
  <si>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</si>
  <si>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</si>
  <si>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</si>
  <si>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</si>
  <si>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</si>
  <si>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</si>
  <si>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</si>
  <si>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</si>
  <si>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</si>
  <si>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</si>
  <si>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</si>
  <si>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</si>
  <si>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</si>
  <si>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</si>
  <si>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</si>
  <si>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</si>
  <si>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</si>
  <si>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</si>
  <si>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</si>
  <si>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</si>
  <si>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</si>
  <si>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</si>
  <si>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</si>
  <si>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</si>
  <si>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</si>
  <si>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</si>
  <si>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</si>
  <si>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</si>
  <si>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</si>
  <si>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</si>
  <si>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</si>
  <si>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</si>
  <si>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</si>
  <si>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</si>
  <si>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</si>
  <si>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</si>
  <si>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</si>
  <si>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</si>
  <si>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</si>
  <si>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</si>
  <si>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</si>
  <si>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</si>
  <si>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</si>
  <si>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</si>
  <si>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</si>
  <si>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</si>
  <si>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</si>
  <si>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</si>
  <si>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</si>
  <si>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</si>
  <si>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</si>
  <si>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</si>
  <si>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</si>
  <si>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</si>
  <si>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</si>
  <si>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</si>
  <si>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</si>
  <si>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</si>
  <si>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</si>
  <si>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</si>
  <si>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</si>
  <si>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</si>
  <si>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</si>
  <si>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</si>
  <si>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</si>
  <si>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</si>
  <si>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</si>
  <si>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</si>
  <si>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</si>
  <si>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</si>
  <si>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</si>
  <si>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</si>
  <si>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</si>
  <si>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</si>
  <si>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</si>
  <si>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</si>
  <si>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</si>
  <si>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</si>
  <si>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</si>
  <si>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</si>
  <si>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</si>
  <si>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</si>
  <si>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</si>
  <si>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</si>
  <si>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</si>
  <si>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</si>
  <si>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</si>
  <si>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</si>
  <si>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</si>
  <si>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</si>
  <si>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</si>
  <si>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Pile area</t>
  </si>
  <si>
    <t>Lengths</t>
  </si>
  <si>
    <t>Total excavation excluding bulking</t>
  </si>
  <si>
    <t>Pea gravel sand infil</t>
  </si>
  <si>
    <t xml:space="preserve">Each pile length to consist of 1.5m of concrete and the rest of the length Pea sand gravel infill </t>
  </si>
  <si>
    <t>14.1.2.1</t>
  </si>
  <si>
    <t>Blockwork external skin to upstand 100mm thick.</t>
  </si>
  <si>
    <t>Built vertical in facework to concrete.</t>
  </si>
  <si>
    <t>Page 339</t>
  </si>
  <si>
    <t>12 x 12 sealant one side.</t>
  </si>
  <si>
    <t>Ext walls</t>
  </si>
  <si>
    <t>Int walls</t>
  </si>
  <si>
    <t>Polysulphide sealant</t>
  </si>
  <si>
    <t>Page 343</t>
  </si>
  <si>
    <t>Upstand</t>
  </si>
  <si>
    <t>Loading - Hydraulic backacter. Bucket capacity NE 1.00m³</t>
  </si>
  <si>
    <t>r=122mm</t>
  </si>
  <si>
    <t>0.122²</t>
  </si>
  <si>
    <t>Diameter = 244mm</t>
  </si>
  <si>
    <t>Temprary steel casting method. Concrete 35N/mm²</t>
  </si>
  <si>
    <t xml:space="preserve">Steel tube driven into the ground using an internal hammer acting on a pea </t>
  </si>
  <si>
    <t>Number of piles</t>
  </si>
  <si>
    <t>Depth driven; top-driven method</t>
  </si>
  <si>
    <t>gravel plug. 224mm diameter</t>
  </si>
  <si>
    <t>Page 131</t>
  </si>
  <si>
    <t>Steel trowell to final floor surface 100mm thick.</t>
  </si>
  <si>
    <t>31.1.1.1.2</t>
  </si>
  <si>
    <t xml:space="preserve">Kingspan thermafloor - 75mm thick laid in plain areas horizontally under </t>
  </si>
  <si>
    <t>suspended concrete architectural flooring.</t>
  </si>
  <si>
    <t>Page 109</t>
  </si>
  <si>
    <t>Locating underground live services</t>
  </si>
  <si>
    <t>Maximum depth 2.5m in existing pipe surrounds</t>
  </si>
  <si>
    <t>Page 192</t>
  </si>
  <si>
    <t>Page 188</t>
  </si>
  <si>
    <t>Page 194</t>
  </si>
  <si>
    <t>Horizonal work plain in-situ reinforced concrete floor - N/E 300mm</t>
  </si>
  <si>
    <t>Lift pit &amp; Stairs pit</t>
  </si>
  <si>
    <t>Structural floor slab</t>
  </si>
  <si>
    <t>Architectural floor slab</t>
  </si>
  <si>
    <t>Cast In-situ Concrete</t>
  </si>
  <si>
    <t>Earthworks</t>
  </si>
  <si>
    <t>Horizonal work plain in-situ reinforced concrete floor - 300-500mm</t>
  </si>
  <si>
    <t>Page 206</t>
  </si>
  <si>
    <t>11.5.1.1</t>
  </si>
  <si>
    <t>poured onto blinded hardcore.</t>
  </si>
  <si>
    <t>5.12.2</t>
  </si>
  <si>
    <t>Vertical work plain in-situ reinforced concrete upstand - N/E 300mm</t>
  </si>
  <si>
    <t>5.11.1.1</t>
  </si>
  <si>
    <t>Preformed closed cell joint filler; sealed with polysulphide sealer. 200mm wide;</t>
  </si>
  <si>
    <t>31.6.1.5</t>
  </si>
  <si>
    <t>37.1.1</t>
  </si>
  <si>
    <t>37.5.1</t>
  </si>
  <si>
    <t>37.3.1.1.1</t>
  </si>
  <si>
    <t>Page 206 &amp; 210</t>
  </si>
  <si>
    <t>35.4.1</t>
  </si>
  <si>
    <t>Precast concrete regular grey paving blocks; bedding on 50mm thick dry</t>
  </si>
  <si>
    <t>sharp sand; filling joints excluding subbase</t>
  </si>
  <si>
    <t>External works</t>
  </si>
  <si>
    <t>100mm thick concrete grade 20/20 subbase.</t>
  </si>
  <si>
    <t>Soft Landscaping</t>
  </si>
  <si>
    <t>Paving slabs to building perimiter</t>
  </si>
  <si>
    <t>Page 310</t>
  </si>
  <si>
    <t>Page 311</t>
  </si>
  <si>
    <t>Import topsoil 250mm thick to external open space.</t>
  </si>
  <si>
    <t>Page 222</t>
  </si>
  <si>
    <t>Page 511</t>
  </si>
  <si>
    <t>Topsoil area  - 150m²</t>
  </si>
  <si>
    <t xml:space="preserve">10nr trees planted around perimeter of building. Species - Acer Platanoides </t>
  </si>
  <si>
    <t>Substructure</t>
  </si>
  <si>
    <t>Page 514</t>
  </si>
  <si>
    <t>Page 208</t>
  </si>
  <si>
    <t>Formwork edges of horizontal work exceeding 500mm high</t>
  </si>
  <si>
    <t>Page 237</t>
  </si>
  <si>
    <t>Page 193</t>
  </si>
  <si>
    <t>Page 191 &amp; 193</t>
  </si>
  <si>
    <t>Page 318</t>
  </si>
  <si>
    <t>Page 217</t>
  </si>
  <si>
    <t>Page 106</t>
  </si>
  <si>
    <t>Page 307</t>
  </si>
  <si>
    <t>Page 221</t>
  </si>
  <si>
    <t>Page 191</t>
  </si>
  <si>
    <t>Page 214</t>
  </si>
  <si>
    <t>Page 303</t>
  </si>
  <si>
    <t>Page 283</t>
  </si>
  <si>
    <t>Page 190</t>
  </si>
  <si>
    <t>Page 35</t>
  </si>
  <si>
    <t>Backfill</t>
  </si>
  <si>
    <t>external</t>
  </si>
  <si>
    <t>-</t>
  </si>
  <si>
    <t>Compaction of fill material</t>
  </si>
  <si>
    <t>Page 428</t>
  </si>
  <si>
    <t>Page170</t>
  </si>
  <si>
    <t>Page References</t>
  </si>
  <si>
    <t xml:space="preserve">* All rates are taken from SPONS Civil Engineering and Highway Works Price Book 2020 *  </t>
  </si>
  <si>
    <t xml:space="preserve">FFL is the same as OGL. </t>
  </si>
  <si>
    <t>Pile radius 244mm. SA = 0.0707m² per pile</t>
  </si>
  <si>
    <t>UWTSD Library Bill of Quantities</t>
  </si>
  <si>
    <t>Lecture facility and library.</t>
  </si>
  <si>
    <t>Project Information</t>
  </si>
  <si>
    <t>No allowance made for drainage or drainage arisings.</t>
  </si>
  <si>
    <t>Architectural flooring to be suspended concrete 100mm thick with 75mm kingspan thermafloor insulation.</t>
  </si>
  <si>
    <t>5.11.1.1.1.4</t>
  </si>
  <si>
    <t>Existing ground to consist of tarmacadam surface course with made ground substratum. All ground to be uncontaminated.</t>
  </si>
  <si>
    <t>Disposal of hazardous excavated material to a licence tip - Provisional sum</t>
  </si>
  <si>
    <t>PRELIMINARIES</t>
  </si>
  <si>
    <t>Out of Hours Working or Overtime</t>
  </si>
  <si>
    <t>Not Included</t>
  </si>
  <si>
    <t>Heras Fencing to Site Boundary</t>
  </si>
  <si>
    <t>Principal Contractor Role</t>
  </si>
  <si>
    <t>Testing, survey and 3rd Party Warranty</t>
  </si>
  <si>
    <t>Setting Up Wheel Wash or Jet Wash Station</t>
  </si>
  <si>
    <t xml:space="preserve">Not Included </t>
  </si>
  <si>
    <t>Dust Suppression</t>
  </si>
  <si>
    <t>SITE PREPARATION</t>
  </si>
  <si>
    <t>Locating, Diverting or Lowering of Existing Services</t>
  </si>
  <si>
    <t>Asbestos Removal</t>
  </si>
  <si>
    <t>Demolition (inc Hardstandings)</t>
  </si>
  <si>
    <t>Disposal of Contaminated Material</t>
  </si>
  <si>
    <t>Remediation</t>
  </si>
  <si>
    <t>Removal of Trees/Vegetation</t>
  </si>
  <si>
    <t>Topsoil Strip</t>
  </si>
  <si>
    <t>Haul Roads / Pedestrian Walkways</t>
  </si>
  <si>
    <t>N/A</t>
  </si>
  <si>
    <t>Included</t>
  </si>
  <si>
    <t>Piling Mat</t>
  </si>
  <si>
    <t xml:space="preserve">Raft Foundations </t>
  </si>
  <si>
    <t>Breaking Out Rock or Obstructions from Excavations</t>
  </si>
  <si>
    <t>Abnormal Foundations/Trenchfill</t>
  </si>
  <si>
    <t>Water Proofing</t>
  </si>
  <si>
    <t>Waterproofing is only included where measured and defined in the tender submission and in accordance with the engineering information at the time of tender.</t>
  </si>
  <si>
    <t xml:space="preserve">Scaffold Base </t>
  </si>
  <si>
    <t xml:space="preserve">Importation of Topsoil/Spread &amp; level topsoil </t>
  </si>
  <si>
    <t>UWTSD Library Inclusions and Exclusions</t>
  </si>
  <si>
    <t>Not included within tender.</t>
  </si>
  <si>
    <t>Testing of any nature unless stated in Bill of Quantitites.</t>
  </si>
  <si>
    <t>Skips / General Waste</t>
  </si>
  <si>
    <t>All site security to be provided by Principal Contractor.</t>
  </si>
  <si>
    <t>General waste skips are to be provided by Principal Contractor.</t>
  </si>
  <si>
    <t>No costs are included in rate build up in Bill of Quantities.</t>
  </si>
  <si>
    <t xml:space="preserve">No allowance for road sweeps to the site is included Bill of Quantities. Any road sweeping provided will be subject to a VO. </t>
  </si>
  <si>
    <t xml:space="preserve">No allowance for dust suppression to the site is included Bill of Quantities. Any dust suppression provided will be subject to a VO. </t>
  </si>
  <si>
    <t>Not included within Bill of Quantities as none present on site. Any additional work to locate services will be priced as a VO.</t>
  </si>
  <si>
    <t>Only allowed for where specifically listed in the tender submission. If the work is not itemised in tender it is to be priced as a VO.</t>
  </si>
  <si>
    <t>Only allowed for in tender where specifically listed in the tender submission. Provisional sum provided. Subject to remeasure.</t>
  </si>
  <si>
    <t>Not included within Bill of Quantities. Tree removal will be priced as a VO.</t>
  </si>
  <si>
    <t>Not included within Bill of Quantities. Asbestos removal will be priced as a VO.</t>
  </si>
  <si>
    <t xml:space="preserve">No allowance for topsoil strip to the site is included Bill of Quantities. Any topsoil strip provided will be subject to a VO. </t>
  </si>
  <si>
    <r>
      <t>Compound Setup</t>
    </r>
    <r>
      <rPr>
        <sz val="11"/>
        <color rgb="FFFF0000"/>
        <rFont val="Arial"/>
        <family val="2"/>
      </rPr>
      <t xml:space="preserve"> </t>
    </r>
  </si>
  <si>
    <t xml:space="preserve">No allowance for compound setup to the site is included Bill of Quantities. Any compound setup provided will be subject to a VO. </t>
  </si>
  <si>
    <t xml:space="preserve">If a piling mat is included in the tender, the tender submission will qualify the thickness of the piling mat allowed for in the tender and the area. </t>
  </si>
  <si>
    <t>Piling works are included within Bill of Quantities. Any additional work outside of the tender measure will be priced as a VO.</t>
  </si>
  <si>
    <t>Raft foundations are not included within the scope of works.</t>
  </si>
  <si>
    <t>Breaking out concrete from existing substructures are included in Bill of Quantities. All breaking out rock and obstructions are remeasureable, the provisional allowance is to be omitted and the measure inserted into the contract.</t>
  </si>
  <si>
    <t>Foundation abnormals include additional excavation, concrete &amp; blockwork, blinding, reinforcement, &amp; formwork.</t>
  </si>
  <si>
    <t>Gas Membrane Works</t>
  </si>
  <si>
    <t>Floor construction, including gas membranes and ventilation included within Bill of Quantities.</t>
  </si>
  <si>
    <t>Scaffolding bases are not included in the tender submission. Any request to install scaffhold bases will be priced as a VO.</t>
  </si>
  <si>
    <t>Drainage</t>
  </si>
  <si>
    <t>Importation of topsoil and seeding only included where itemised in the bill of quantities and to the depth stated. Any additional topsoil will be priced as a VO.</t>
  </si>
  <si>
    <t>Principle contractor costs are not included within Bill of Quantities. Any requests to take on principle contractor roles will be priced as a VO.</t>
  </si>
  <si>
    <t>Road Sweeping</t>
  </si>
  <si>
    <t>Only normal working hours are allowed within the tender submission (Monday - Friday 7:30am - 5:00pm) any works requested outside of these hours are subject to variation.</t>
  </si>
  <si>
    <t>Security</t>
  </si>
  <si>
    <t>Subcontractor works carried out only. No principle contractor roles.</t>
  </si>
  <si>
    <t xml:space="preserve">No allowance for haul roads and/or pedestrian walkways. All traffic management and segregation to be provided under the Principal Contractor responsibilities.Any haul roads / pedestrian walkways provided will be subject to a VO. </t>
  </si>
  <si>
    <t>Ground Beam / Pile Cap</t>
  </si>
  <si>
    <t>Ground Beam and pile caps are included within Bill of Quantities. Any additional work outside of the tender measure will be priced as a VO. These activities will be subject to remeasure.</t>
  </si>
  <si>
    <t>Value</t>
  </si>
  <si>
    <t>Item Reference</t>
  </si>
  <si>
    <t xml:space="preserve">Final proposal </t>
  </si>
  <si>
    <t xml:space="preserve">Jacob Thomas </t>
  </si>
  <si>
    <t>No allowance made for services or services arisings.</t>
  </si>
  <si>
    <t>No allowance made for water attenuation.</t>
  </si>
  <si>
    <t>No drainage or attenuation included within Bill of Quantities.</t>
  </si>
  <si>
    <t>Location Factor</t>
  </si>
  <si>
    <t>2000 Gauge / 300mu - Damp proof membrane</t>
  </si>
  <si>
    <t xml:space="preserve">2000 Gauge / 300mu - Radon barrier </t>
  </si>
  <si>
    <t>Load material into dumper and transportation of material.</t>
  </si>
  <si>
    <t>As dug hardcore to be backfilled to bring exterior to formation level;</t>
  </si>
  <si>
    <t>Excavation across interior of building to understide of bottom of lift pit approx. Excavation to external area to be 0.5m.</t>
  </si>
  <si>
    <t xml:space="preserve">Internal backfill to be 1700mm of clean stone. External backfill to be 300mm of hardcore to underside of paving subbase. </t>
  </si>
  <si>
    <t>Clean stone 1550mm thick to be backfilled to make up internal levels;</t>
  </si>
  <si>
    <t>Excavate to reduce levels - including bulking.</t>
  </si>
  <si>
    <t>Total floor area including revolving door slab area.</t>
  </si>
  <si>
    <t>internal</t>
  </si>
  <si>
    <t>Compaction of fill material.</t>
  </si>
  <si>
    <t xml:space="preserve">Piling mat 45m x 10m x 400mm depth. </t>
  </si>
  <si>
    <t>Piling rig requires repositioning 10 times.</t>
  </si>
  <si>
    <t xml:space="preserve">Water mains 40m. North-West of site. </t>
  </si>
  <si>
    <t>Disposal of non-hazardous excavated material to a licence tip.</t>
  </si>
  <si>
    <t>Break out surface tarmacadam and concrete NE 250mm thick.</t>
  </si>
  <si>
    <t>not included in clean stone backfill to account for concrete area stairs and lift pit.</t>
  </si>
  <si>
    <t>Import of clean stone.</t>
  </si>
  <si>
    <t>Expansion joint 180mm deep concrete</t>
  </si>
  <si>
    <t>Page 444</t>
  </si>
  <si>
    <t xml:space="preserve">Excavate to form piling mat; supply and lay recycled imported material. </t>
  </si>
  <si>
    <t>Planting of tree; Acer Platanoides including backfilling.</t>
  </si>
  <si>
    <t>Grass seeding to topsoil areas including raking in per 100m².</t>
  </si>
  <si>
    <t>Internal</t>
  </si>
  <si>
    <t>External</t>
  </si>
  <si>
    <t>Topsoil</t>
  </si>
  <si>
    <t>External area of paving slabs to perimiter of building - 699m²</t>
  </si>
  <si>
    <t>Building area 951m²</t>
  </si>
  <si>
    <t>Site area to be 60m x 30m.</t>
  </si>
  <si>
    <t>Existing ground to contain substructure elements of previous developments - 35m³.</t>
  </si>
  <si>
    <t>Cost Index</t>
  </si>
  <si>
    <t>5</t>
  </si>
  <si>
    <t>7</t>
  </si>
  <si>
    <t>11</t>
  </si>
  <si>
    <t>Cast in-situ concrete</t>
  </si>
  <si>
    <t>35</t>
  </si>
  <si>
    <t>Vol of concrete</t>
  </si>
  <si>
    <t>11.38.1.2</t>
  </si>
  <si>
    <t>Tender indecies sourced from Spons Architects 2020. Page 44.</t>
  </si>
  <si>
    <t>Location factor sourced from Spons Architects 2020. Page 46.</t>
  </si>
  <si>
    <t>Piling rig 8 hours standing time. Provisional sum to be substiated.</t>
  </si>
  <si>
    <t>Each pile takes 30mins to crop - Cropper equipment and steel fixer in rate buildup.</t>
  </si>
  <si>
    <t xml:space="preserve">Moving piling rig and setting up position. </t>
  </si>
  <si>
    <t>Radon barrier included within floor specification - 2000 guage / 300mu.</t>
  </si>
  <si>
    <t>Shear walls 150-300mm thick; 1m length from formation level.</t>
  </si>
  <si>
    <t>Shear walls to extend up 1m from formation level.</t>
  </si>
  <si>
    <t>Principle Contractor</t>
  </si>
  <si>
    <t>Sandex Construction</t>
  </si>
  <si>
    <t xml:space="preserve">32 Bay View Road </t>
  </si>
  <si>
    <t>Llanelli.</t>
  </si>
  <si>
    <t>SA31 1GH</t>
  </si>
  <si>
    <t xml:space="preserve">Project Manager </t>
  </si>
  <si>
    <t>Mark Davies</t>
  </si>
  <si>
    <t>Sarah Lewis</t>
  </si>
  <si>
    <t>Quantity Surveyor</t>
  </si>
  <si>
    <t>Enabling works</t>
  </si>
  <si>
    <t>Unavailablity of drawings such as SK005 -</t>
  </si>
  <si>
    <t>Staircase is 1.2m wide with 3 dowel bars per staircase.</t>
  </si>
  <si>
    <t>Dowel bars 900mm long @ 600mm centres.</t>
  </si>
  <si>
    <t>Dowel bars 900mm long @ 300mm centres - 6nr.</t>
  </si>
  <si>
    <t>Further measurements will be undertaken upon</t>
  </si>
  <si>
    <t xml:space="preserve">Site </t>
  </si>
  <si>
    <t>Docks area consiting of made ground.</t>
  </si>
  <si>
    <t xml:space="preserve">Previous industrial site. </t>
  </si>
  <si>
    <t>Minor demolition works required. Services adjacent to site.</t>
  </si>
  <si>
    <t>No hazardous material present.</t>
  </si>
  <si>
    <t>Site investigation needs updating.</t>
  </si>
  <si>
    <t>Further investigation required.</t>
  </si>
  <si>
    <t xml:space="preserve">Access to site is good with space for manouvring vehicles. </t>
  </si>
  <si>
    <t xml:space="preserve">Site is situated a short distance from a no through road with minimal </t>
  </si>
  <si>
    <t xml:space="preserve">traffic. </t>
  </si>
  <si>
    <t>receiving updated drawings.</t>
  </si>
  <si>
    <t>Deep pit</t>
  </si>
  <si>
    <t xml:space="preserve">Concrete </t>
  </si>
  <si>
    <t>Large deep pit</t>
  </si>
  <si>
    <t>Small deep pit</t>
  </si>
  <si>
    <t>Ext surface volume</t>
  </si>
  <si>
    <t>Void volume</t>
  </si>
  <si>
    <t>Mesh</t>
  </si>
  <si>
    <t>Horizontal</t>
  </si>
  <si>
    <t>Vertical</t>
  </si>
  <si>
    <t>1500 x 900 x 900</t>
  </si>
  <si>
    <t>Add 375mm to the height of the deep pit to account for the additional length.</t>
  </si>
  <si>
    <t>Add 400mm to the width of the deep pits to account for the additional length.</t>
  </si>
  <si>
    <t xml:space="preserve">Formwork </t>
  </si>
  <si>
    <t>Total formwork 11.34m²</t>
  </si>
  <si>
    <t>Deep pits</t>
  </si>
  <si>
    <t>A393 mesh 200 x 200 pitch. 2.22kg/m² - 951m²</t>
  </si>
  <si>
    <t xml:space="preserve">A393 mesh 200 x 200 pitch. 2.22kg/m² </t>
  </si>
  <si>
    <t>Mesh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</si>
</sst>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quot;£&quot;* #,##0.00_-;_-&quot;£&quot;* &quot;-&quot;??_-;_-@_-"/>
    <numFmt numFmtId="164" formatCode="0.0"/>
    <numFmt numFmtId="165" formatCode="0.000000"/>
    <numFmt numFmtId="166" formatCode="0.000"/>
    <numFmt numFmtId="167" formatCode="&quot;£&quot;#,##0.00"/>
  </numFmts>
  <fonts count="18" x14ac:knownFonts="1">
    <font>
      <sz val="11"/>
      <color theme="1"/>
      <name val="Calibri"/>
      <family val="2"/>
      <scheme val="minor"/>
    </font>
    <font>
      <b/>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
      <b/>
      <u/>
      <sz val="11"/>
      <color theme="1"/>
      <name val="Calibri"/>
      <family val="2"/>
      <scheme val="minor"/>
    </font>
    <font>
      <sz val="8"/>
      <name val="Calibri"/>
      <family val="2"/>
      <scheme val="minor"/>
    </font>
    <font>
      <u/>
      <sz val="11"/>
      <color theme="1"/>
      <name val="Calibri"/>
      <family val="2"/>
      <scheme val="minor"/>
    </font>
    <font>
      <b/>
      <u/>
      <sz val="12"/>
      <color theme="1"/>
      <name val="Calibri"/>
      <family val="2"/>
      <scheme val="minor"/>
    </font>
    <font>
      <sz val="24"/>
      <color theme="1"/>
      <name val="Calibri"/>
      <family val="2"/>
      <scheme val="minor"/>
    </font>
    <font>
      <b/>
      <u/>
      <sz val="16"/>
      <color theme="1"/>
      <name val="Calibri"/>
      <family val="2"/>
      <scheme val="minor"/>
    </font>
    <font>
      <sz val="11"/>
      <color theme="1"/>
      <name val="Arial"/>
      <family val="2"/>
    </font>
    <font>
      <i/>
      <sz val="10"/>
      <color theme="1"/>
      <name val="Arial"/>
      <family val="2"/>
    </font>
    <font>
      <i/>
      <sz val="11"/>
      <color theme="1"/>
      <name val="Arial"/>
      <family val="2"/>
    </font>
    <font>
      <b/>
      <i/>
      <u/>
      <sz val="10"/>
      <color theme="1"/>
      <name val="Arial"/>
      <family val="2"/>
    </font>
    <font>
      <b/>
      <u/>
      <sz val="12"/>
      <color theme="1"/>
      <name val="Arial"/>
      <family val="2"/>
    </font>
    <font>
      <sz val="11"/>
      <color rgb="FFFF0000"/>
      <name val="Arial"/>
      <family val="2"/>
    </font>
    <font>
      <b/>
      <u/>
      <sz val="16"/>
      <color theme="1"/>
      <name val="Arial"/>
      <family val="2"/>
    </font>
  </fonts>
  <fills count="3">
    <fill>
      <patternFill patternType="none"/>
    </fill>
    <fill>
      <patternFill patternType="gray125"/>
    </fill>
    <fill>
      <patternFill patternType="solid">
        <fgColor theme="0" tint="-4.9989318521683403E-2"/>
        <bgColor indexed="64"/>
      </patternFill>
    </fill>
  </fills>
  <borders count="26">
    <border>
      <left/>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indexed="64"/>
      </top>
      <bottom/>
      <diagonal/>
    </border>
    <border>
      <left/>
      <right style="thin">
        <color auto="1"/>
      </right>
      <top style="thin">
        <color indexed="64"/>
      </top>
      <bottom/>
      <diagonal/>
    </border>
    <border>
      <left style="thin">
        <color auto="1"/>
      </left>
      <right/>
      <top/>
      <bottom/>
      <diagonal/>
    </border>
    <border>
      <left/>
      <right style="thin">
        <color auto="1"/>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71">
    <xf numFmtId="0" fontId="0" fillId="0" borderId="0" xfId="0"/>
    <xf numFmtId="0" fontId="0" fillId="0" borderId="1" xfId="0" applyBorder="1"/>
    <xf numFmtId="0" fontId="1" fillId="0" borderId="0" xfId="0" applyFont="1"/>
    <xf numFmtId="0" fontId="4" fillId="0" borderId="0" xfId="0" applyFont="1"/>
    <xf numFmtId="0" fontId="0" fillId="0" borderId="1" xfId="0" applyBorder="1" applyAlignment="1">
      <alignment horizontal="left"/>
    </xf>
    <xf numFmtId="0" fontId="1" fillId="0" borderId="1" xfId="0" applyFont="1" applyBorder="1" applyAlignment="1">
      <alignment horizontal="left"/>
    </xf>
    <xf numFmtId="0" fontId="0" fillId="0" borderId="0" xfId="0"/>
    <xf numFmtId="0" fontId="0" fillId="0" borderId="0" xfId="0"/>
    <xf numFmtId="0" fontId="0" fillId="0" borderId="0" xfId="0" applyBorder="1" applyAlignment="1">
      <alignment horizontal="left"/>
    </xf>
    <xf numFmtId="0" fontId="0" fillId="0" borderId="0" xfId="0" applyBorder="1" applyAlignment="1">
      <alignment horizontal="center"/>
    </xf>
    <xf numFmtId="0" fontId="0" fillId="0" borderId="0" xfId="0" applyBorder="1"/>
    <xf numFmtId="0" fontId="0" fillId="0" borderId="0" xfId="0"/>
    <xf numFmtId="0" fontId="5" fillId="0" borderId="0" xfId="0" applyFont="1"/>
    <xf numFmtId="0" fontId="0" fillId="0" borderId="0" xfId="0" applyBorder="1"/>
    <xf numFmtId="0" fontId="0" fillId="0" borderId="0" xfId="0"/>
    <xf numFmtId="1" fontId="0" fillId="0" borderId="1" xfId="0" applyNumberFormat="1" applyBorder="1"/>
    <xf numFmtId="2" fontId="0" fillId="0" borderId="1" xfId="0" applyNumberFormat="1" applyBorder="1"/>
    <xf numFmtId="1" fontId="0" fillId="0" borderId="0" xfId="0" applyNumberFormat="1"/>
    <xf numFmtId="0" fontId="7" fillId="0" borderId="0" xfId="0" applyFont="1"/>
    <xf numFmtId="0" fontId="0" fillId="0" borderId="1" xfId="0" applyBorder="1" applyAlignment="1">
      <alignment horizontal="right"/>
    </xf>
    <xf numFmtId="165" fontId="0" fillId="0" borderId="0" xfId="0" applyNumberFormat="1"/>
    <xf numFmtId="0" fontId="0" fillId="0" borderId="11" xfId="0" applyBorder="1"/>
    <xf numFmtId="0" fontId="0" fillId="0" borderId="2" xfId="0" applyBorder="1"/>
    <xf numFmtId="44" fontId="0" fillId="0" borderId="0" xfId="0" applyNumberFormat="1"/>
    <xf numFmtId="2" fontId="0" fillId="0" borderId="1" xfId="0" applyNumberFormat="1" applyBorder="1" applyAlignment="1">
      <alignment horizontal="center"/>
    </xf>
    <xf numFmtId="0" fontId="0" fillId="0" borderId="1" xfId="0" applyBorder="1" applyAlignment="1">
      <alignment horizontal="center"/>
    </xf>
    <xf numFmtId="44" fontId="0" fillId="0" borderId="1" xfId="0" applyNumberFormat="1" applyBorder="1" applyAlignment="1">
      <alignment horizontal="center"/>
    </xf>
    <xf numFmtId="0" fontId="0" fillId="0" borderId="1" xfId="0" applyFill="1" applyBorder="1" applyAlignment="1">
      <alignment horizontal="center"/>
    </xf>
    <xf numFmtId="44" fontId="0" fillId="0" borderId="11" xfId="0" applyNumberFormat="1" applyBorder="1" applyAlignment="1">
      <alignment horizontal="center"/>
    </xf>
    <xf numFmtId="44" fontId="0" fillId="0" borderId="0" xfId="0" applyNumberFormat="1" applyBorder="1" applyAlignment="1">
      <alignment horizontal="center"/>
    </xf>
    <xf numFmtId="2" fontId="0" fillId="0" borderId="11" xfId="0" applyNumberFormat="1" applyBorder="1" applyAlignment="1">
      <alignment horizontal="center"/>
    </xf>
    <xf numFmtId="0" fontId="8" fillId="0" borderId="0" xfId="0" applyFont="1"/>
    <xf numFmtId="166" fontId="0" fillId="0" borderId="1" xfId="0" applyNumberFormat="1" applyBorder="1"/>
    <xf numFmtId="0" fontId="0" fillId="0" borderId="0" xfId="0" applyAlignment="1">
      <alignment horizontal="right"/>
    </xf>
    <xf numFmtId="44" fontId="0" fillId="0" borderId="1" xfId="0" applyNumberFormat="1" applyFill="1" applyBorder="1" applyAlignment="1">
      <alignment horizontal="center"/>
    </xf>
    <xf numFmtId="0" fontId="0" fillId="0" borderId="0" xfId="0" applyBorder="1"/>
    <xf numFmtId="0" fontId="0" fillId="0" borderId="0" xfId="0"/>
    <xf numFmtId="0" fontId="0" fillId="0" borderId="0" xfId="0" applyBorder="1" applyAlignment="1">
      <alignment horizontal="center"/>
    </xf>
    <xf numFmtId="0" fontId="0" fillId="0" borderId="1" xfId="0" applyFill="1" applyBorder="1"/>
    <xf numFmtId="2" fontId="0" fillId="0" borderId="1" xfId="0" applyNumberFormat="1" applyFill="1" applyBorder="1" applyAlignment="1">
      <alignment horizontal="center"/>
    </xf>
    <xf numFmtId="0" fontId="0" fillId="0" borderId="1" xfId="0" applyFill="1" applyBorder="1" applyAlignment="1">
      <alignment horizontal="left"/>
    </xf>
    <xf numFmtId="0" fontId="0" fillId="0" borderId="21" xfId="0" applyBorder="1"/>
    <xf numFmtId="49" fontId="0" fillId="0" borderId="20" xfId="0" applyNumberFormat="1" applyBorder="1" applyAlignment="1">
      <alignment horizontal="center"/>
    </xf>
    <xf numFmtId="49" fontId="0" fillId="0" borderId="15" xfId="0" applyNumberFormat="1" applyBorder="1" applyAlignment="1">
      <alignment horizontal="center"/>
    </xf>
    <xf numFmtId="0" fontId="0" fillId="0" borderId="1" xfId="0" applyFont="1" applyBorder="1"/>
    <xf numFmtId="0" fontId="0" fillId="0" borderId="1" xfId="0" applyBorder="1" applyAlignment="1">
      <alignment horizontal="left" vertical="top"/>
    </xf>
    <xf numFmtId="0" fontId="9" fillId="0" borderId="0" xfId="0" applyFont="1" applyBorder="1"/>
    <xf numFmtId="0" fontId="1" fillId="0" borderId="0" xfId="0" applyFont="1" applyFill="1" applyBorder="1"/>
    <xf numFmtId="0" fontId="1" fillId="0" borderId="0" xfId="0" applyFont="1" applyFill="1" applyBorder="1" applyAlignment="1">
      <alignment horizontal="center"/>
    </xf>
    <xf numFmtId="0" fontId="0" fillId="0" borderId="0" xfId="0" applyFill="1" applyBorder="1"/>
    <xf numFmtId="0" fontId="10" fillId="0" borderId="0" xfId="0" applyFont="1" applyFill="1" applyBorder="1" applyAlignment="1">
      <alignment horizontal="center" vertical="center" wrapText="1"/>
    </xf>
    <xf numFmtId="0" fontId="1" fillId="2" borderId="2" xfId="0" applyFont="1" applyFill="1" applyBorder="1"/>
    <xf numFmtId="0" fontId="11" fillId="0" borderId="0" xfId="0" applyFont="1" applyFill="1"/>
    <xf numFmtId="0" fontId="12" fillId="0" borderId="0" xfId="0" applyFont="1" applyFill="1" applyAlignment="1">
      <alignment vertical="top" wrapText="1"/>
    </xf>
    <xf numFmtId="0" fontId="13" fillId="0" borderId="0" xfId="0" applyFont="1" applyFill="1" applyAlignment="1">
      <alignment vertical="top" wrapText="1"/>
    </xf>
    <xf numFmtId="0" fontId="11" fillId="0" borderId="0" xfId="0" applyFont="1"/>
    <xf numFmtId="0" fontId="14" fillId="0" borderId="0" xfId="0" applyFont="1" applyFill="1" applyAlignment="1">
      <alignment vertical="top" wrapText="1"/>
    </xf>
    <xf numFmtId="0" fontId="12" fillId="0" borderId="2" xfId="0" applyFont="1" applyFill="1" applyBorder="1" applyAlignment="1">
      <alignment vertical="top" wrapText="1"/>
    </xf>
    <xf numFmtId="0" fontId="13" fillId="0" borderId="2" xfId="0" applyFont="1" applyFill="1" applyBorder="1" applyAlignment="1">
      <alignment vertical="top" wrapText="1"/>
    </xf>
    <xf numFmtId="0" fontId="11" fillId="0" borderId="2" xfId="0" applyFont="1" applyFill="1" applyBorder="1" applyAlignment="1">
      <alignment horizontal="left" vertical="top"/>
    </xf>
    <xf numFmtId="0" fontId="11" fillId="0" borderId="0" xfId="0" applyFont="1" applyFill="1" applyAlignment="1">
      <alignment vertical="top"/>
    </xf>
    <xf numFmtId="0" fontId="12" fillId="0" borderId="0" xfId="0" applyFont="1" applyFill="1" applyBorder="1" applyAlignment="1">
      <alignment vertical="top" wrapText="1"/>
    </xf>
    <xf numFmtId="0" fontId="13" fillId="0" borderId="0" xfId="0" applyFont="1" applyFill="1" applyBorder="1" applyAlignment="1">
      <alignment vertical="top" wrapText="1"/>
    </xf>
    <xf numFmtId="0" fontId="11" fillId="0" borderId="0" xfId="0" applyFont="1" applyFill="1" applyBorder="1"/>
    <xf numFmtId="0" fontId="11" fillId="0" borderId="0" xfId="0" applyFont="1" applyFill="1" applyBorder="1" applyAlignment="1">
      <alignment horizontal="left" vertical="top"/>
    </xf>
    <xf numFmtId="0" fontId="11" fillId="0" borderId="0" xfId="0" applyFont="1" applyBorder="1"/>
    <xf numFmtId="167" fontId="0" fillId="0" borderId="22" xfId="0" applyNumberFormat="1" applyBorder="1" applyAlignment="1">
      <alignment vertical="top"/>
    </xf>
    <xf numFmtId="167" fontId="0" fillId="0" borderId="16" xfId="0" applyNumberFormat="1" applyBorder="1" applyAlignment="1">
      <alignment vertical="top"/>
    </xf>
    <xf numFmtId="0" fontId="3" fillId="2" borderId="17" xfId="0" applyFont="1" applyFill="1" applyBorder="1" applyAlignment="1">
      <alignment horizontal="left"/>
    </xf>
    <xf numFmtId="0" fontId="3" fillId="2" borderId="18" xfId="0" applyFont="1" applyFill="1" applyBorder="1" applyAlignment="1">
      <alignment horizontal="left"/>
    </xf>
    <xf numFmtId="0" fontId="3" fillId="2" borderId="19" xfId="0" applyFont="1" applyFill="1" applyBorder="1" applyAlignment="1">
      <alignment horizontal="left"/>
    </xf>
    <xf numFmtId="0" fontId="1" fillId="2" borderId="2" xfId="0" applyFont="1" applyFill="1" applyBorder="1" applyAlignment="1">
      <alignment horizontal="center"/>
    </xf>
    <xf numFmtId="44" fontId="1" fillId="2" borderId="2" xfId="0" applyNumberFormat="1" applyFont="1" applyFill="1" applyBorder="1" applyAlignment="1">
      <alignment horizontal="center"/>
    </xf>
    <xf numFmtId="44" fontId="1" fillId="2" borderId="2" xfId="0" applyNumberFormat="1" applyFont="1" applyFill="1" applyBorder="1" applyAlignment="1"/>
    <xf numFmtId="0" fontId="17" fillId="0" borderId="0" xfId="0" applyFont="1" applyFill="1" applyAlignment="1">
      <alignment horizontal="center" vertical="center" wrapText="1"/>
    </xf>
    <xf numFmtId="0" fontId="0" fillId="0" borderId="0" xfId="0" applyBorder="1"/>
    <xf numFmtId="0" fontId="0" fillId="0" borderId="13" xfId="0" applyBorder="1"/>
    <xf numFmtId="0" fontId="0" fillId="0" borderId="0" xfId="0"/>
    <xf numFmtId="0" fontId="5" fillId="0" borderId="0" xfId="0" applyFont="1"/>
    <xf numFmtId="44" fontId="1" fillId="2" borderId="25" xfId="0" applyNumberFormat="1" applyFont="1" applyFill="1" applyBorder="1"/>
    <xf numFmtId="0" fontId="0" fillId="0" borderId="7" xfId="0" applyBorder="1"/>
    <xf numFmtId="0" fontId="0" fillId="0" borderId="0" xfId="0" applyBorder="1"/>
    <xf numFmtId="0" fontId="0" fillId="0" borderId="8" xfId="0" applyBorder="1"/>
    <xf numFmtId="0" fontId="0" fillId="0" borderId="13" xfId="0" applyBorder="1"/>
    <xf numFmtId="0" fontId="0" fillId="0" borderId="0" xfId="0"/>
    <xf numFmtId="0" fontId="0" fillId="0" borderId="1" xfId="0" applyBorder="1" applyAlignment="1">
      <alignment horizontal="left"/>
    </xf>
    <xf numFmtId="0" fontId="0" fillId="0" borderId="0" xfId="0" applyFill="1" applyBorder="1"/>
    <xf numFmtId="0" fontId="5" fillId="0" borderId="0" xfId="0" applyFont="1"/>
    <xf numFmtId="0" fontId="0" fillId="0" borderId="0" xfId="0" applyBorder="1" applyAlignment="1">
      <alignment horizontal="right"/>
    </xf>
    <xf numFmtId="1" fontId="0" fillId="0" borderId="0" xfId="0" applyNumberFormat="1" applyBorder="1"/>
    <xf numFmtId="0" fontId="10" fillId="0" borderId="0" xfId="0" applyFont="1" applyFill="1" applyBorder="1" applyAlignment="1">
      <alignment horizontal="center" vertical="center" wrapText="1"/>
    </xf>
    <xf numFmtId="0" fontId="3" fillId="2" borderId="15" xfId="0" applyFont="1" applyFill="1" applyBorder="1" applyAlignment="1">
      <alignment horizontal="right"/>
    </xf>
    <xf numFmtId="0" fontId="3" fillId="2" borderId="2" xfId="0" applyFont="1" applyFill="1" applyBorder="1" applyAlignment="1">
      <alignment horizontal="right"/>
    </xf>
    <xf numFmtId="0" fontId="3" fillId="2" borderId="23" xfId="0" applyFont="1" applyFill="1" applyBorder="1" applyAlignment="1">
      <alignment horizontal="right"/>
    </xf>
    <xf numFmtId="0" fontId="3" fillId="2" borderId="24" xfId="0" applyFont="1" applyFill="1" applyBorder="1" applyAlignment="1">
      <alignment horizontal="right"/>
    </xf>
    <xf numFmtId="0" fontId="1" fillId="0" borderId="0" xfId="0" applyFont="1" applyBorder="1" applyAlignment="1">
      <alignment horizontal="left"/>
    </xf>
    <xf numFmtId="0" fontId="1" fillId="0" borderId="0" xfId="0" applyFont="1" applyAlignment="1">
      <alignment horizontal="left"/>
    </xf>
    <xf numFmtId="14" fontId="1" fillId="0" borderId="0" xfId="0" applyNumberFormat="1" applyFont="1" applyAlignment="1">
      <alignment horizontal="left"/>
    </xf>
    <xf numFmtId="0" fontId="0" fillId="0" borderId="7" xfId="0" applyBorder="1"/>
    <xf numFmtId="0" fontId="0" fillId="0" borderId="0" xfId="0" applyBorder="1"/>
    <xf numFmtId="0" fontId="0" fillId="0" borderId="8" xfId="0" applyBorder="1"/>
    <xf numFmtId="0" fontId="0" fillId="0" borderId="12" xfId="0" applyBorder="1"/>
    <xf numFmtId="0" fontId="0" fillId="0" borderId="13" xfId="0" applyBorder="1"/>
    <xf numFmtId="0" fontId="0" fillId="0" borderId="14" xfId="0" applyBorder="1"/>
    <xf numFmtId="0" fontId="1" fillId="2" borderId="3" xfId="0" applyFont="1" applyFill="1" applyBorder="1" applyAlignment="1">
      <alignment horizontal="center"/>
    </xf>
    <xf numFmtId="0" fontId="1" fillId="2" borderId="10" xfId="0" applyFont="1" applyFill="1" applyBorder="1" applyAlignment="1">
      <alignment horizontal="center"/>
    </xf>
    <xf numFmtId="0" fontId="1" fillId="2" borderId="4" xfId="0" applyFont="1" applyFill="1" applyBorder="1" applyAlignment="1">
      <alignment horizontal="center"/>
    </xf>
    <xf numFmtId="0" fontId="1" fillId="2" borderId="9"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0" fillId="2" borderId="5"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0" fillId="0" borderId="0" xfId="0" applyBorder="1" applyAlignment="1">
      <alignment horizontal="center"/>
    </xf>
    <xf numFmtId="0" fontId="1" fillId="2" borderId="2" xfId="0" applyFont="1" applyFill="1" applyBorder="1" applyAlignment="1">
      <alignment horizontal="center"/>
    </xf>
    <xf numFmtId="0" fontId="9" fillId="0" borderId="7" xfId="0" applyFont="1" applyBorder="1"/>
    <xf numFmtId="0" fontId="9" fillId="0" borderId="0" xfId="0" applyFont="1" applyBorder="1"/>
    <xf numFmtId="0" fontId="9" fillId="0" borderId="8" xfId="0" applyFont="1" applyBorder="1"/>
    <xf numFmtId="0" fontId="5" fillId="0" borderId="7" xfId="0" applyFont="1" applyBorder="1"/>
    <xf numFmtId="0" fontId="5" fillId="0" borderId="0" xfId="0" applyFont="1" applyBorder="1"/>
    <xf numFmtId="0" fontId="5" fillId="0" borderId="8" xfId="0" applyFont="1" applyBorder="1"/>
    <xf numFmtId="0" fontId="1" fillId="0" borderId="7" xfId="0" applyFont="1" applyBorder="1"/>
    <xf numFmtId="0" fontId="0" fillId="0" borderId="0" xfId="0"/>
    <xf numFmtId="0" fontId="0" fillId="0" borderId="7" xfId="0" applyFill="1" applyBorder="1"/>
    <xf numFmtId="0" fontId="0" fillId="0" borderId="0" xfId="0" applyFill="1" applyBorder="1"/>
    <xf numFmtId="0" fontId="0" fillId="0" borderId="8" xfId="0" applyFill="1" applyBorder="1"/>
    <xf numFmtId="0" fontId="1" fillId="0" borderId="0" xfId="0" applyFont="1" applyBorder="1"/>
    <xf numFmtId="0" fontId="1" fillId="0" borderId="8" xfId="0" applyFont="1" applyBorder="1"/>
    <xf numFmtId="0" fontId="1" fillId="2" borderId="3" xfId="0" applyFont="1" applyFill="1" applyBorder="1" applyAlignment="1">
      <alignment horizontal="right"/>
    </xf>
    <xf numFmtId="0" fontId="1" fillId="2" borderId="10" xfId="0" applyFont="1" applyFill="1" applyBorder="1" applyAlignment="1">
      <alignment horizontal="right"/>
    </xf>
    <xf numFmtId="0" fontId="1" fillId="2" borderId="4" xfId="0" applyFont="1" applyFill="1" applyBorder="1" applyAlignment="1">
      <alignment horizontal="right"/>
    </xf>
    <xf numFmtId="0" fontId="0" fillId="0" borderId="1" xfId="0" applyBorder="1" applyAlignment="1">
      <alignment horizontal="left"/>
    </xf>
    <xf numFmtId="0" fontId="5" fillId="0" borderId="5" xfId="0" applyFont="1" applyBorder="1"/>
    <xf numFmtId="0" fontId="5" fillId="0" borderId="9" xfId="0" applyFont="1" applyBorder="1"/>
    <xf numFmtId="0" fontId="5" fillId="0" borderId="6" xfId="0" applyFont="1" applyBorder="1"/>
    <xf numFmtId="0" fontId="0" fillId="0" borderId="0" xfId="0" applyBorder="1" applyAlignment="1">
      <alignment horizontal="left"/>
    </xf>
    <xf numFmtId="0" fontId="0" fillId="0" borderId="11" xfId="0" applyBorder="1" applyAlignment="1">
      <alignment horizontal="left"/>
    </xf>
    <xf numFmtId="0" fontId="2" fillId="0" borderId="7" xfId="0" applyFont="1" applyBorder="1"/>
    <xf numFmtId="0" fontId="2" fillId="0" borderId="0" xfId="0" applyFont="1" applyBorder="1"/>
    <xf numFmtId="0" fontId="2" fillId="0" borderId="8" xfId="0" applyFont="1" applyBorder="1"/>
    <xf numFmtId="0" fontId="0" fillId="0" borderId="7" xfId="0" applyBorder="1" applyAlignment="1">
      <alignment wrapText="1"/>
    </xf>
    <xf numFmtId="0" fontId="0" fillId="0" borderId="0" xfId="0" applyBorder="1" applyAlignment="1">
      <alignment wrapText="1"/>
    </xf>
    <xf numFmtId="0" fontId="0" fillId="0" borderId="8" xfId="0" applyBorder="1" applyAlignment="1">
      <alignment wrapText="1"/>
    </xf>
    <xf numFmtId="0" fontId="7" fillId="0" borderId="0" xfId="0" applyFont="1" applyBorder="1"/>
    <xf numFmtId="0" fontId="7" fillId="0" borderId="8" xfId="0" applyFont="1" applyBorder="1"/>
    <xf numFmtId="0" fontId="5" fillId="0" borderId="0" xfId="0" applyFont="1"/>
    <xf numFmtId="0" fontId="5" fillId="0" borderId="0" xfId="0" applyFont="1" applyFill="1"/>
    <xf numFmtId="0" fontId="0" fillId="0" borderId="0" xfId="0" applyBorder="1" applyAlignment="1"/>
    <xf numFmtId="0" fontId="15" fillId="2" borderId="2" xfId="0" applyFont="1" applyFill="1" applyBorder="1" applyAlignment="1">
      <alignment vertical="top"/>
    </xf>
    <xf numFmtId="0" fontId="0" fillId="0" borderId="0" xfId="0" applyFill="1"/>
    <xf numFmtId="167" fontId="0" fillId="0" borderId="0" xfId="0" applyNumberFormat="1"/>
    <xf numFmtId="2" fontId="1" fillId="2" borderId="16" xfId="0" applyNumberFormat="1" applyFont="1" applyFill="1" applyBorder="1"/>
    <xf numFmtId="166" fontId="1" fillId="2" borderId="16" xfId="0" applyNumberFormat="1" applyFont="1" applyFill="1" applyBorder="1"/>
    <xf numFmtId="0" fontId="7" fillId="0" borderId="1" xfId="0" applyFont="1" applyBorder="1"/>
    <xf numFmtId="2" fontId="7" fillId="0" borderId="1" xfId="0" applyNumberFormat="1" applyFont="1" applyBorder="1"/>
    <xf numFmtId="1" fontId="7" fillId="0" borderId="1" xfId="0" applyNumberFormat="1" applyFont="1" applyBorder="1"/>
    <xf numFmtId="1" fontId="7" fillId="0" borderId="0" xfId="0" applyNumberFormat="1" applyFont="1"/>
    <xf numFmtId="164" fontId="7" fillId="0" borderId="1" xfId="0" applyNumberFormat="1" applyFont="1" applyBorder="1"/>
    <xf numFmtId="164" fontId="7" fillId="0" borderId="0" xfId="0" applyNumberFormat="1" applyFont="1"/>
    <xf numFmtId="0" fontId="9" fillId="0" borderId="0" xfId="0" applyFont="1" applyFill="1" applyBorder="1"/>
    <xf numFmtId="0" fontId="1" fillId="0" borderId="1" xfId="0" applyFont="1" applyBorder="1" applyAlignment="1">
      <alignment horizontal="center"/>
    </xf>
    <xf numFmtId="0" fontId="1" fillId="0" borderId="11" xfId="0" applyFont="1" applyBorder="1" applyAlignment="1">
      <alignment horizontal="center"/>
    </xf>
    <xf numFmtId="0" fontId="0" fillId="0" borderId="1" xfId="0" quotePrefix="1"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12" xfId="0" applyBorder="1" applyAlignment="1">
      <alignment horizontal="left"/>
    </xf>
    <xf numFmtId="0" fontId="0" fillId="0" borderId="13" xfId="0" applyBorder="1" applyAlignment="1">
      <alignment horizontal="left"/>
    </xf>
    <xf numFmtId="0" fontId="0" fillId="0" borderId="14" xfId="0" applyBorder="1" applyAlignment="1">
      <alignment horizontal="left"/>
    </xf>
    <xf numFmtId="0" fontId="5"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view="pageBreakPreview" zoomScaleNormal="85" zoomScaleSheetLayoutView="100" workbookViewId="0">
      <selection activeCell="B27" sqref="B27"/>
    </sheetView>
    <sheetView workbookViewId="1">
      <selection sqref="A1:D2"/>
    </sheetView>
  </sheetViews>
  <sheetFormatPr defaultRowHeight="14.4" x14ac:dyDescent="0.3"/>
  <cols>
    <col min="1" max="1" width="8.88671875" style="84"/>
    <col min="2" max="2" width="15.109375" customWidth="1"/>
    <col min="3" max="3" width="37.6640625" customWidth="1"/>
    <col min="4" max="4" width="26.77734375" customWidth="1"/>
    <col min="5" max="5" width="11.44140625" customWidth="1"/>
  </cols>
  <sheetData>
    <row r="1" spans="1:5" ht="15.6" customHeight="1" x14ac:dyDescent="0.3">
      <c r="B1" s="90" t="s">
        <v>305</v>
      </c>
      <c r="C1" s="90"/>
      <c r="D1" s="90"/>
    </row>
    <row r="2" spans="1:5" s="36" customFormat="1" ht="15.6" customHeight="1" x14ac:dyDescent="0.3">
      <c r="A2" s="84"/>
      <c r="B2" s="90"/>
      <c r="C2" s="90"/>
      <c r="D2" s="90"/>
    </row>
    <row r="3" spans="1:5" s="36" customFormat="1" ht="15.6" customHeight="1" x14ac:dyDescent="0.3">
      <c r="A3" s="84"/>
      <c r="B3" s="95" t="s">
        <v>378</v>
      </c>
      <c r="C3" s="95"/>
      <c r="D3" s="95"/>
    </row>
    <row r="4" spans="1:5" s="36" customFormat="1" ht="15.6" customHeight="1" x14ac:dyDescent="0.3">
      <c r="A4" s="84"/>
      <c r="B4" s="96" t="s">
        <v>379</v>
      </c>
      <c r="C4" s="96"/>
      <c r="D4" s="96"/>
    </row>
    <row r="5" spans="1:5" s="36" customFormat="1" ht="15.6" customHeight="1" x14ac:dyDescent="0.3">
      <c r="A5" s="84"/>
      <c r="B5" s="97">
        <v>44669</v>
      </c>
      <c r="C5" s="97"/>
      <c r="D5" s="97"/>
    </row>
    <row r="6" spans="1:5" s="36" customFormat="1" ht="15.6" x14ac:dyDescent="0.3">
      <c r="A6" s="84"/>
      <c r="C6" s="3"/>
      <c r="D6" s="3"/>
    </row>
    <row r="7" spans="1:5" ht="16.2" thickBot="1" x14ac:dyDescent="0.35">
      <c r="B7" s="31" t="s">
        <v>7</v>
      </c>
      <c r="C7" s="3"/>
      <c r="D7" s="3"/>
    </row>
    <row r="8" spans="1:5" ht="16.2" thickBot="1" x14ac:dyDescent="0.35">
      <c r="B8" s="68" t="s">
        <v>377</v>
      </c>
      <c r="C8" s="69" t="s">
        <v>8</v>
      </c>
      <c r="D8" s="70" t="s">
        <v>376</v>
      </c>
    </row>
    <row r="9" spans="1:5" x14ac:dyDescent="0.3">
      <c r="B9" s="42" t="s">
        <v>415</v>
      </c>
      <c r="C9" s="41" t="s">
        <v>249</v>
      </c>
      <c r="D9" s="66">
        <f>'Bill of Quantities'!J61</f>
        <v>217536.89300000001</v>
      </c>
    </row>
    <row r="10" spans="1:5" x14ac:dyDescent="0.3">
      <c r="B10" s="43" t="s">
        <v>416</v>
      </c>
      <c r="C10" s="22" t="s">
        <v>103</v>
      </c>
      <c r="D10" s="67">
        <f>'Bill of Quantities'!J88</f>
        <v>50402.032483560004</v>
      </c>
    </row>
    <row r="11" spans="1:5" x14ac:dyDescent="0.3">
      <c r="B11" s="43" t="s">
        <v>417</v>
      </c>
      <c r="C11" s="22" t="s">
        <v>418</v>
      </c>
      <c r="D11" s="67">
        <f>'Bill of Quantities'!J142</f>
        <v>169549.71161140001</v>
      </c>
    </row>
    <row r="12" spans="1:5" x14ac:dyDescent="0.3">
      <c r="B12" s="43" t="s">
        <v>419</v>
      </c>
      <c r="C12" s="22" t="s">
        <v>266</v>
      </c>
      <c r="D12" s="67">
        <f>'Bill of Quantities'!J159</f>
        <v>36136.394999999997</v>
      </c>
      <c r="E12" s="152"/>
    </row>
    <row r="13" spans="1:5" ht="15.6" x14ac:dyDescent="0.3">
      <c r="B13" s="91" t="s">
        <v>414</v>
      </c>
      <c r="C13" s="92"/>
      <c r="D13" s="154">
        <v>1.2669999999999999</v>
      </c>
    </row>
    <row r="14" spans="1:5" ht="15.6" x14ac:dyDescent="0.3">
      <c r="B14" s="91" t="s">
        <v>383</v>
      </c>
      <c r="C14" s="92"/>
      <c r="D14" s="153">
        <v>0.85</v>
      </c>
    </row>
    <row r="15" spans="1:5" ht="16.2" thickBot="1" x14ac:dyDescent="0.35">
      <c r="B15" s="93" t="s">
        <v>4</v>
      </c>
      <c r="C15" s="94"/>
      <c r="D15" s="79">
        <f>SUM(D9:D12)*D13*D14</f>
        <v>510070.47831466713</v>
      </c>
    </row>
    <row r="17" spans="4:4" x14ac:dyDescent="0.3">
      <c r="D17" s="152"/>
    </row>
  </sheetData>
  <mergeCells count="7">
    <mergeCell ref="B1:D2"/>
    <mergeCell ref="B13:C13"/>
    <mergeCell ref="B14:C14"/>
    <mergeCell ref="B15:C15"/>
    <mergeCell ref="B3:D3"/>
    <mergeCell ref="B4:D4"/>
    <mergeCell ref="B5:D5"/>
  </mergeCells>
  <pageMargins left="0.7" right="0.7" top="0.75" bottom="0.75" header="0.3" footer="0.3"/>
  <pageSetup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1"/>
  <sheetViews>
    <sheetView tabSelected="1" view="pageBreakPreview" zoomScale="70" zoomScaleNormal="70" zoomScaleSheetLayoutView="70" workbookViewId="0">
      <selection activeCell="C15" sqref="C15"/>
    </sheetView>
    <sheetView tabSelected="1" topLeftCell="A106" zoomScale="55" zoomScaleNormal="55" workbookViewId="1">
      <selection activeCell="C136" sqref="C136:F136"/>
    </sheetView>
  </sheetViews>
  <sheetFormatPr defaultRowHeight="14.4" x14ac:dyDescent="0.3"/>
  <cols>
    <col min="1" max="1" width="4" customWidth="1"/>
    <col min="2" max="2" width="20.5546875" customWidth="1"/>
    <col min="3" max="3" width="41.21875" customWidth="1"/>
    <col min="4" max="4" width="8.77734375" bestFit="1" customWidth="1"/>
    <col min="6" max="6" width="12.33203125" customWidth="1"/>
    <col min="9" max="9" width="10.109375" customWidth="1"/>
    <col min="10" max="10" width="14.21875" style="23" customWidth="1"/>
    <col min="12" max="12" width="4.6640625" customWidth="1"/>
    <col min="13" max="13" width="4.5546875" customWidth="1"/>
    <col min="14" max="14" width="11.21875" customWidth="1"/>
    <col min="15" max="15" width="8.88671875" style="151"/>
  </cols>
  <sheetData>
    <row r="1" spans="1:15" ht="20.399999999999999" customHeight="1" x14ac:dyDescent="0.3">
      <c r="A1" s="48"/>
      <c r="B1" s="116" t="s">
        <v>307</v>
      </c>
      <c r="C1" s="116"/>
      <c r="D1" s="116"/>
      <c r="E1" s="116"/>
      <c r="F1" s="116"/>
      <c r="G1" s="116"/>
      <c r="H1" s="116"/>
      <c r="I1" s="116"/>
      <c r="J1" s="116"/>
      <c r="K1" s="116"/>
      <c r="L1" s="116"/>
      <c r="M1" s="116"/>
      <c r="N1" s="116"/>
    </row>
    <row r="2" spans="1:15" x14ac:dyDescent="0.3">
      <c r="A2" s="47"/>
      <c r="B2" s="51"/>
      <c r="C2" s="51" t="s">
        <v>112</v>
      </c>
      <c r="D2" s="116" t="s">
        <v>9</v>
      </c>
      <c r="E2" s="116"/>
      <c r="F2" s="116"/>
      <c r="G2" s="116"/>
      <c r="H2" s="116" t="s">
        <v>10</v>
      </c>
      <c r="I2" s="116"/>
      <c r="J2" s="116"/>
      <c r="K2" s="116"/>
      <c r="L2" s="116"/>
      <c r="M2" s="116"/>
      <c r="N2" s="116"/>
    </row>
    <row r="3" spans="1:15" ht="20.399999999999999" customHeight="1" x14ac:dyDescent="0.3">
      <c r="A3" s="49"/>
      <c r="B3" s="162" t="s">
        <v>18</v>
      </c>
      <c r="C3" s="44" t="s">
        <v>11</v>
      </c>
      <c r="D3" s="133" t="s">
        <v>14</v>
      </c>
      <c r="E3" s="133"/>
      <c r="F3" s="133"/>
      <c r="G3" s="133"/>
      <c r="H3" s="165"/>
      <c r="I3" s="137"/>
      <c r="J3" s="137"/>
      <c r="K3" s="137"/>
      <c r="L3" s="137"/>
      <c r="M3" s="137"/>
      <c r="N3" s="166"/>
    </row>
    <row r="4" spans="1:15" x14ac:dyDescent="0.3">
      <c r="B4" s="162"/>
      <c r="C4" s="1"/>
      <c r="D4" s="133"/>
      <c r="E4" s="133"/>
      <c r="F4" s="133"/>
      <c r="G4" s="133"/>
      <c r="H4" s="165"/>
      <c r="I4" s="137"/>
      <c r="J4" s="137"/>
      <c r="K4" s="137"/>
      <c r="L4" s="137"/>
      <c r="M4" s="137"/>
      <c r="N4" s="166"/>
    </row>
    <row r="5" spans="1:15" x14ac:dyDescent="0.3">
      <c r="B5" s="162" t="s">
        <v>19</v>
      </c>
      <c r="C5" s="1" t="s">
        <v>306</v>
      </c>
      <c r="D5" s="133"/>
      <c r="E5" s="133"/>
      <c r="F5" s="133"/>
      <c r="G5" s="133"/>
      <c r="H5" s="165"/>
      <c r="I5" s="137"/>
      <c r="J5" s="137"/>
      <c r="K5" s="137"/>
      <c r="L5" s="137"/>
      <c r="M5" s="137"/>
      <c r="N5" s="166"/>
    </row>
    <row r="6" spans="1:15" x14ac:dyDescent="0.3">
      <c r="B6" s="162"/>
      <c r="C6" s="1"/>
      <c r="D6" s="133"/>
      <c r="E6" s="133"/>
      <c r="F6" s="133"/>
      <c r="G6" s="133"/>
      <c r="H6" s="165"/>
      <c r="I6" s="137"/>
      <c r="J6" s="137"/>
      <c r="K6" s="137"/>
      <c r="L6" s="137"/>
      <c r="M6" s="137"/>
      <c r="N6" s="166"/>
    </row>
    <row r="7" spans="1:15" x14ac:dyDescent="0.3">
      <c r="B7" s="162" t="s">
        <v>20</v>
      </c>
      <c r="C7" s="1" t="s">
        <v>15</v>
      </c>
      <c r="D7" s="133" t="s">
        <v>12</v>
      </c>
      <c r="E7" s="133"/>
      <c r="F7" s="133"/>
      <c r="G7" s="133"/>
      <c r="H7" s="165" t="s">
        <v>452</v>
      </c>
      <c r="I7" s="137"/>
      <c r="J7" s="137"/>
      <c r="K7" s="137"/>
      <c r="L7" s="137"/>
      <c r="M7" s="137"/>
      <c r="N7" s="166"/>
    </row>
    <row r="8" spans="1:15" x14ac:dyDescent="0.3">
      <c r="B8" s="162"/>
      <c r="C8" s="1" t="s">
        <v>13</v>
      </c>
      <c r="D8" s="133"/>
      <c r="E8" s="133"/>
      <c r="F8" s="133"/>
      <c r="G8" s="133"/>
      <c r="H8" s="165" t="s">
        <v>453</v>
      </c>
      <c r="I8" s="137"/>
      <c r="J8" s="137"/>
      <c r="K8" s="137"/>
      <c r="L8" s="137"/>
      <c r="M8" s="137"/>
      <c r="N8" s="166"/>
    </row>
    <row r="9" spans="1:15" x14ac:dyDescent="0.3">
      <c r="B9" s="162"/>
      <c r="C9" s="1" t="s">
        <v>16</v>
      </c>
      <c r="D9" s="133"/>
      <c r="E9" s="133"/>
      <c r="F9" s="133"/>
      <c r="G9" s="133"/>
      <c r="H9" s="165" t="s">
        <v>454</v>
      </c>
      <c r="I9" s="137"/>
      <c r="J9" s="137"/>
      <c r="K9" s="137"/>
      <c r="L9" s="137"/>
      <c r="M9" s="137"/>
      <c r="N9" s="166"/>
    </row>
    <row r="10" spans="1:15" x14ac:dyDescent="0.3">
      <c r="B10" s="162"/>
      <c r="C10" s="1"/>
      <c r="D10" s="133"/>
      <c r="E10" s="133"/>
      <c r="F10" s="133"/>
      <c r="G10" s="133"/>
      <c r="H10" s="165"/>
      <c r="I10" s="137"/>
      <c r="J10" s="137"/>
      <c r="K10" s="137"/>
      <c r="L10" s="137"/>
      <c r="M10" s="137"/>
      <c r="N10" s="166"/>
    </row>
    <row r="11" spans="1:15" x14ac:dyDescent="0.3">
      <c r="B11" s="162" t="s">
        <v>17</v>
      </c>
      <c r="C11" s="45" t="s">
        <v>24</v>
      </c>
      <c r="D11" s="133"/>
      <c r="E11" s="133"/>
      <c r="F11" s="133"/>
      <c r="G11" s="133"/>
      <c r="H11" s="165"/>
      <c r="I11" s="137"/>
      <c r="J11" s="137"/>
      <c r="K11" s="137"/>
      <c r="L11" s="137"/>
      <c r="M11" s="137"/>
      <c r="N11" s="166"/>
    </row>
    <row r="12" spans="1:15" x14ac:dyDescent="0.3">
      <c r="B12" s="162"/>
      <c r="C12" s="1"/>
      <c r="D12" s="133"/>
      <c r="E12" s="133"/>
      <c r="F12" s="133"/>
      <c r="G12" s="133"/>
      <c r="H12" s="165"/>
      <c r="I12" s="137"/>
      <c r="J12" s="137"/>
      <c r="K12" s="137"/>
      <c r="L12" s="137"/>
      <c r="M12" s="137"/>
      <c r="N12" s="166"/>
    </row>
    <row r="13" spans="1:15" s="84" customFormat="1" x14ac:dyDescent="0.3">
      <c r="B13" s="162" t="s">
        <v>430</v>
      </c>
      <c r="C13" s="1" t="s">
        <v>431</v>
      </c>
      <c r="D13" s="133" t="s">
        <v>432</v>
      </c>
      <c r="E13" s="133"/>
      <c r="F13" s="133"/>
      <c r="G13" s="133"/>
      <c r="H13" s="165"/>
      <c r="I13" s="137"/>
      <c r="J13" s="137"/>
      <c r="K13" s="137"/>
      <c r="L13" s="137"/>
      <c r="M13" s="137"/>
      <c r="N13" s="166"/>
      <c r="O13" s="151"/>
    </row>
    <row r="14" spans="1:15" s="84" customFormat="1" x14ac:dyDescent="0.3">
      <c r="B14" s="162"/>
      <c r="C14" s="1"/>
      <c r="D14" s="133" t="s">
        <v>433</v>
      </c>
      <c r="E14" s="133"/>
      <c r="F14" s="133"/>
      <c r="G14" s="133"/>
      <c r="H14" s="165"/>
      <c r="I14" s="137"/>
      <c r="J14" s="137"/>
      <c r="K14" s="137"/>
      <c r="L14" s="137"/>
      <c r="M14" s="137"/>
      <c r="N14" s="166"/>
      <c r="O14" s="151"/>
    </row>
    <row r="15" spans="1:15" s="84" customFormat="1" x14ac:dyDescent="0.3">
      <c r="B15" s="162"/>
      <c r="C15" s="1"/>
      <c r="D15" s="133" t="s">
        <v>434</v>
      </c>
      <c r="E15" s="133"/>
      <c r="F15" s="133"/>
      <c r="G15" s="133"/>
      <c r="H15" s="165"/>
      <c r="I15" s="137"/>
      <c r="J15" s="137"/>
      <c r="K15" s="137"/>
      <c r="L15" s="137"/>
      <c r="M15" s="137"/>
      <c r="N15" s="166"/>
      <c r="O15" s="151"/>
    </row>
    <row r="16" spans="1:15" s="84" customFormat="1" x14ac:dyDescent="0.3">
      <c r="B16" s="162" t="s">
        <v>435</v>
      </c>
      <c r="C16" s="1" t="s">
        <v>436</v>
      </c>
      <c r="D16" s="133"/>
      <c r="E16" s="133"/>
      <c r="F16" s="133"/>
      <c r="G16" s="133"/>
      <c r="H16" s="165"/>
      <c r="I16" s="137"/>
      <c r="J16" s="137"/>
      <c r="K16" s="137"/>
      <c r="L16" s="137"/>
      <c r="M16" s="137"/>
      <c r="N16" s="166"/>
      <c r="O16" s="151"/>
    </row>
    <row r="17" spans="1:15" s="84" customFormat="1" x14ac:dyDescent="0.3">
      <c r="B17" s="162"/>
      <c r="C17" s="1"/>
      <c r="D17" s="133"/>
      <c r="E17" s="133"/>
      <c r="F17" s="133"/>
      <c r="G17" s="133"/>
      <c r="H17" s="165"/>
      <c r="I17" s="137"/>
      <c r="J17" s="137"/>
      <c r="K17" s="137"/>
      <c r="L17" s="137"/>
      <c r="M17" s="137"/>
      <c r="N17" s="166"/>
      <c r="O17" s="151"/>
    </row>
    <row r="18" spans="1:15" s="84" customFormat="1" x14ac:dyDescent="0.3">
      <c r="B18" s="162" t="s">
        <v>438</v>
      </c>
      <c r="C18" s="1" t="s">
        <v>437</v>
      </c>
      <c r="D18" s="133"/>
      <c r="E18" s="133"/>
      <c r="F18" s="133"/>
      <c r="G18" s="133"/>
      <c r="H18" s="165"/>
      <c r="I18" s="137"/>
      <c r="J18" s="137"/>
      <c r="K18" s="137"/>
      <c r="L18" s="137"/>
      <c r="M18" s="137"/>
      <c r="N18" s="166"/>
      <c r="O18" s="151"/>
    </row>
    <row r="19" spans="1:15" s="84" customFormat="1" x14ac:dyDescent="0.3">
      <c r="B19" s="162"/>
      <c r="C19" s="1"/>
      <c r="D19" s="133"/>
      <c r="E19" s="133"/>
      <c r="F19" s="133"/>
      <c r="G19" s="133"/>
      <c r="H19" s="165"/>
      <c r="I19" s="137"/>
      <c r="J19" s="137"/>
      <c r="K19" s="137"/>
      <c r="L19" s="137"/>
      <c r="M19" s="137"/>
      <c r="N19" s="166"/>
      <c r="O19" s="151"/>
    </row>
    <row r="20" spans="1:15" s="84" customFormat="1" x14ac:dyDescent="0.3">
      <c r="B20" s="162" t="s">
        <v>445</v>
      </c>
      <c r="C20" s="1" t="s">
        <v>446</v>
      </c>
      <c r="D20" s="133" t="s">
        <v>450</v>
      </c>
      <c r="E20" s="133"/>
      <c r="F20" s="133"/>
      <c r="G20" s="133"/>
      <c r="H20" s="165" t="s">
        <v>448</v>
      </c>
      <c r="I20" s="137"/>
      <c r="J20" s="137"/>
      <c r="K20" s="137"/>
      <c r="L20" s="137"/>
      <c r="M20" s="137"/>
      <c r="N20" s="166"/>
      <c r="O20" s="151"/>
    </row>
    <row r="21" spans="1:15" s="84" customFormat="1" x14ac:dyDescent="0.3">
      <c r="B21" s="162"/>
      <c r="C21" s="1" t="s">
        <v>447</v>
      </c>
      <c r="D21" s="133" t="s">
        <v>449</v>
      </c>
      <c r="E21" s="133"/>
      <c r="F21" s="133"/>
      <c r="G21" s="133"/>
      <c r="H21" s="165" t="s">
        <v>451</v>
      </c>
      <c r="I21" s="137"/>
      <c r="J21" s="137"/>
      <c r="K21" s="137"/>
      <c r="L21" s="137"/>
      <c r="M21" s="137"/>
      <c r="N21" s="166"/>
      <c r="O21" s="151"/>
    </row>
    <row r="22" spans="1:15" s="84" customFormat="1" x14ac:dyDescent="0.3">
      <c r="B22" s="162"/>
      <c r="C22" s="1"/>
      <c r="D22" s="133"/>
      <c r="E22" s="133"/>
      <c r="F22" s="133"/>
      <c r="G22" s="133"/>
      <c r="H22" s="165"/>
      <c r="I22" s="137"/>
      <c r="J22" s="137"/>
      <c r="K22" s="137"/>
      <c r="L22" s="137"/>
      <c r="M22" s="137"/>
      <c r="N22" s="166"/>
      <c r="O22" s="151"/>
    </row>
    <row r="23" spans="1:15" s="84" customFormat="1" x14ac:dyDescent="0.3">
      <c r="B23" s="162"/>
      <c r="C23" s="1"/>
      <c r="D23" s="133"/>
      <c r="E23" s="133"/>
      <c r="F23" s="133"/>
      <c r="G23" s="133"/>
      <c r="H23" s="165"/>
      <c r="I23" s="137"/>
      <c r="J23" s="137"/>
      <c r="K23" s="137"/>
      <c r="L23" s="137"/>
      <c r="M23" s="137"/>
      <c r="N23" s="166"/>
      <c r="O23" s="151"/>
    </row>
    <row r="24" spans="1:15" s="84" customFormat="1" x14ac:dyDescent="0.3">
      <c r="B24" s="162" t="s">
        <v>109</v>
      </c>
      <c r="C24" s="1" t="s">
        <v>110</v>
      </c>
      <c r="D24" s="133" t="s">
        <v>440</v>
      </c>
      <c r="E24" s="133"/>
      <c r="F24" s="133"/>
      <c r="G24" s="133"/>
      <c r="H24" s="165" t="s">
        <v>444</v>
      </c>
      <c r="I24" s="137"/>
      <c r="J24" s="137"/>
      <c r="K24" s="137"/>
      <c r="L24" s="137"/>
      <c r="M24" s="137"/>
      <c r="N24" s="166"/>
      <c r="O24" s="151"/>
    </row>
    <row r="25" spans="1:15" s="84" customFormat="1" x14ac:dyDescent="0.3">
      <c r="B25" s="162"/>
      <c r="C25" s="1" t="s">
        <v>111</v>
      </c>
      <c r="D25" s="164" t="s">
        <v>439</v>
      </c>
      <c r="E25" s="133"/>
      <c r="F25" s="133"/>
      <c r="G25" s="133"/>
      <c r="H25" s="165" t="s">
        <v>455</v>
      </c>
      <c r="I25" s="137"/>
      <c r="J25" s="137"/>
      <c r="K25" s="137"/>
      <c r="L25" s="137"/>
      <c r="M25" s="137"/>
      <c r="N25" s="166"/>
      <c r="O25" s="151"/>
    </row>
    <row r="26" spans="1:15" x14ac:dyDescent="0.3">
      <c r="B26" s="163"/>
      <c r="C26" s="21"/>
      <c r="D26" s="138"/>
      <c r="E26" s="138"/>
      <c r="F26" s="138"/>
      <c r="G26" s="138"/>
      <c r="H26" s="167"/>
      <c r="I26" s="168"/>
      <c r="J26" s="168"/>
      <c r="K26" s="168"/>
      <c r="L26" s="168"/>
      <c r="M26" s="168"/>
      <c r="N26" s="169"/>
    </row>
    <row r="27" spans="1:15" x14ac:dyDescent="0.3">
      <c r="A27" s="115"/>
      <c r="B27" s="115"/>
      <c r="C27" s="10"/>
      <c r="D27" s="137"/>
      <c r="E27" s="137"/>
      <c r="F27" s="137"/>
      <c r="G27" s="137"/>
      <c r="H27" s="137"/>
      <c r="I27" s="137"/>
      <c r="J27" s="137"/>
      <c r="K27" s="137"/>
      <c r="L27" s="10"/>
    </row>
    <row r="28" spans="1:15" x14ac:dyDescent="0.3">
      <c r="A28" s="115"/>
      <c r="B28" s="115"/>
      <c r="C28" s="10"/>
      <c r="D28" s="137"/>
      <c r="E28" s="137"/>
      <c r="F28" s="137"/>
      <c r="G28" s="137"/>
      <c r="H28" s="137"/>
      <c r="I28" s="137"/>
      <c r="J28" s="137"/>
      <c r="K28" s="137"/>
      <c r="L28" s="10"/>
    </row>
    <row r="29" spans="1:15" x14ac:dyDescent="0.3">
      <c r="A29" s="115"/>
      <c r="B29" s="115"/>
      <c r="C29" s="10"/>
      <c r="D29" s="137"/>
      <c r="E29" s="137"/>
      <c r="F29" s="137"/>
      <c r="G29" s="137"/>
      <c r="H29" s="137"/>
      <c r="I29" s="137"/>
      <c r="J29" s="137"/>
      <c r="K29" s="137"/>
      <c r="L29" s="10"/>
    </row>
    <row r="30" spans="1:15" x14ac:dyDescent="0.3">
      <c r="A30" s="115"/>
      <c r="B30" s="115"/>
      <c r="C30" s="10"/>
      <c r="D30" s="137"/>
      <c r="E30" s="137"/>
      <c r="F30" s="137"/>
      <c r="G30" s="137"/>
      <c r="H30" s="137"/>
      <c r="I30" s="137"/>
      <c r="J30" s="137"/>
      <c r="K30" s="137"/>
      <c r="L30" s="10"/>
    </row>
    <row r="31" spans="1:15" x14ac:dyDescent="0.3">
      <c r="A31" s="115"/>
      <c r="B31" s="115"/>
      <c r="C31" s="10"/>
      <c r="D31" s="137"/>
      <c r="E31" s="137"/>
      <c r="F31" s="137"/>
      <c r="G31" s="137"/>
      <c r="H31" s="137"/>
      <c r="I31" s="137"/>
      <c r="J31" s="137"/>
      <c r="K31" s="137"/>
      <c r="L31" s="10"/>
    </row>
    <row r="32" spans="1:15" ht="14.4" customHeight="1" x14ac:dyDescent="0.3">
      <c r="B32" s="111" t="s">
        <v>305</v>
      </c>
      <c r="C32" s="112"/>
      <c r="D32" s="107" t="s">
        <v>302</v>
      </c>
      <c r="E32" s="107"/>
      <c r="F32" s="107"/>
      <c r="G32" s="107"/>
      <c r="H32" s="107"/>
      <c r="I32" s="107"/>
      <c r="J32" s="107"/>
      <c r="K32" s="107"/>
      <c r="L32" s="107"/>
      <c r="M32" s="107"/>
      <c r="N32" s="108"/>
    </row>
    <row r="33" spans="1:21" ht="13.2" customHeight="1" x14ac:dyDescent="0.3">
      <c r="A33" s="50"/>
      <c r="B33" s="113"/>
      <c r="C33" s="114"/>
      <c r="D33" s="109"/>
      <c r="E33" s="109"/>
      <c r="F33" s="109"/>
      <c r="G33" s="109"/>
      <c r="H33" s="109"/>
      <c r="I33" s="109"/>
      <c r="J33" s="109"/>
      <c r="K33" s="109"/>
      <c r="L33" s="109"/>
      <c r="M33" s="109"/>
      <c r="N33" s="110"/>
      <c r="O33" s="48"/>
      <c r="P33" s="48"/>
      <c r="Q33" s="48"/>
      <c r="R33" s="48"/>
      <c r="S33" s="48"/>
      <c r="T33" s="48"/>
      <c r="U33" s="48"/>
    </row>
    <row r="34" spans="1:21" x14ac:dyDescent="0.3">
      <c r="A34" s="35"/>
    </row>
    <row r="35" spans="1:21" x14ac:dyDescent="0.3">
      <c r="B35" s="71" t="s">
        <v>6</v>
      </c>
      <c r="C35" s="104" t="s">
        <v>0</v>
      </c>
      <c r="D35" s="105"/>
      <c r="E35" s="105"/>
      <c r="F35" s="106"/>
      <c r="G35" s="71" t="s">
        <v>1</v>
      </c>
      <c r="H35" s="71" t="s">
        <v>2</v>
      </c>
      <c r="I35" s="71" t="s">
        <v>3</v>
      </c>
      <c r="J35" s="72" t="s">
        <v>4</v>
      </c>
      <c r="L35" s="116" t="s">
        <v>301</v>
      </c>
      <c r="M35" s="116"/>
      <c r="N35" s="116"/>
    </row>
    <row r="36" spans="1:21" x14ac:dyDescent="0.3">
      <c r="B36" s="5">
        <v>5</v>
      </c>
      <c r="C36" s="134" t="s">
        <v>249</v>
      </c>
      <c r="D36" s="135"/>
      <c r="E36" s="135"/>
      <c r="F36" s="136"/>
      <c r="G36" s="1"/>
      <c r="H36" s="1"/>
      <c r="I36" s="25"/>
      <c r="J36" s="26"/>
      <c r="L36" s="98"/>
      <c r="M36" s="99"/>
      <c r="N36" s="100"/>
      <c r="O36" s="47"/>
      <c r="P36" s="47"/>
      <c r="Q36" s="47"/>
      <c r="R36" s="47"/>
      <c r="S36" s="47"/>
      <c r="T36" s="47"/>
      <c r="U36" s="35"/>
    </row>
    <row r="37" spans="1:21" x14ac:dyDescent="0.3">
      <c r="B37" s="4"/>
      <c r="C37" s="139" t="s">
        <v>5</v>
      </c>
      <c r="D37" s="140"/>
      <c r="E37" s="140"/>
      <c r="F37" s="141"/>
      <c r="G37" s="1"/>
      <c r="H37" s="1"/>
      <c r="I37" s="25"/>
      <c r="J37" s="26"/>
      <c r="L37" s="98"/>
      <c r="M37" s="99"/>
      <c r="N37" s="100"/>
      <c r="O37" s="86"/>
      <c r="P37" s="35"/>
      <c r="Q37" s="35"/>
      <c r="R37" s="35"/>
      <c r="S37" s="35"/>
      <c r="T37" s="35"/>
      <c r="U37" s="35"/>
    </row>
    <row r="38" spans="1:21" x14ac:dyDescent="0.3">
      <c r="B38" s="4"/>
      <c r="C38" s="98"/>
      <c r="D38" s="99"/>
      <c r="E38" s="99"/>
      <c r="F38" s="100"/>
      <c r="G38" s="1"/>
      <c r="H38" s="1"/>
      <c r="I38" s="25"/>
      <c r="J38" s="26"/>
      <c r="L38" s="98"/>
      <c r="M38" s="99"/>
      <c r="N38" s="100"/>
      <c r="O38" s="86"/>
      <c r="P38" s="35"/>
      <c r="Q38" s="35"/>
      <c r="R38" s="35"/>
      <c r="S38" s="35"/>
      <c r="T38" s="35"/>
      <c r="U38" s="35"/>
    </row>
    <row r="39" spans="1:21" x14ac:dyDescent="0.3">
      <c r="B39" s="1"/>
      <c r="C39" s="142" t="s">
        <v>239</v>
      </c>
      <c r="D39" s="143"/>
      <c r="E39" s="143"/>
      <c r="F39" s="144"/>
      <c r="G39" s="1"/>
      <c r="H39" s="1"/>
      <c r="I39" s="25"/>
      <c r="J39" s="26"/>
      <c r="L39" s="98"/>
      <c r="M39" s="99"/>
      <c r="N39" s="100"/>
      <c r="O39" s="86"/>
      <c r="P39" s="35"/>
      <c r="Q39" s="35"/>
      <c r="R39" s="35"/>
      <c r="S39" s="35"/>
      <c r="T39" s="35"/>
      <c r="U39" s="35"/>
    </row>
    <row r="40" spans="1:21" x14ac:dyDescent="0.3">
      <c r="B40" s="1" t="s">
        <v>22</v>
      </c>
      <c r="C40" s="98" t="s">
        <v>240</v>
      </c>
      <c r="D40" s="99"/>
      <c r="E40" s="99"/>
      <c r="F40" s="100"/>
      <c r="G40" s="1"/>
      <c r="H40" s="1"/>
      <c r="I40" s="25"/>
      <c r="J40" s="26"/>
      <c r="L40" s="98"/>
      <c r="M40" s="99"/>
      <c r="N40" s="100"/>
      <c r="O40" s="86"/>
      <c r="P40" s="35"/>
      <c r="Q40" s="35"/>
      <c r="R40" s="35"/>
      <c r="S40" s="35"/>
      <c r="T40" s="35"/>
      <c r="U40" s="35"/>
    </row>
    <row r="41" spans="1:21" x14ac:dyDescent="0.3">
      <c r="B41" s="1"/>
      <c r="C41" s="98" t="s">
        <v>23</v>
      </c>
      <c r="D41" s="99"/>
      <c r="E41" s="99"/>
      <c r="F41" s="100"/>
      <c r="G41" s="1">
        <v>23</v>
      </c>
      <c r="H41" s="1" t="s">
        <v>30</v>
      </c>
      <c r="I41" s="25">
        <v>54.51</v>
      </c>
      <c r="J41" s="26">
        <f>G41*I41</f>
        <v>1253.73</v>
      </c>
      <c r="L41" s="98" t="s">
        <v>241</v>
      </c>
      <c r="M41" s="99"/>
      <c r="N41" s="100"/>
      <c r="O41" s="86"/>
      <c r="P41" s="35"/>
      <c r="Q41" s="35"/>
      <c r="R41" s="35"/>
      <c r="S41" s="35"/>
      <c r="T41" s="35"/>
      <c r="U41" s="35"/>
    </row>
    <row r="42" spans="1:21" x14ac:dyDescent="0.3">
      <c r="B42" s="1" t="s">
        <v>25</v>
      </c>
      <c r="C42" s="98" t="s">
        <v>97</v>
      </c>
      <c r="D42" s="99"/>
      <c r="E42" s="99"/>
      <c r="F42" s="100"/>
      <c r="G42" s="1">
        <v>6</v>
      </c>
      <c r="H42" s="1" t="s">
        <v>29</v>
      </c>
      <c r="I42" s="25">
        <v>1107.71</v>
      </c>
      <c r="J42" s="26">
        <f>G42*I42</f>
        <v>6646.26</v>
      </c>
      <c r="L42" s="98" t="s">
        <v>300</v>
      </c>
      <c r="M42" s="99"/>
      <c r="N42" s="100"/>
      <c r="O42" s="86"/>
      <c r="P42" s="35"/>
      <c r="Q42" s="35"/>
      <c r="R42" s="35"/>
      <c r="S42" s="35"/>
      <c r="T42" s="35"/>
      <c r="U42" s="35"/>
    </row>
    <row r="43" spans="1:21" x14ac:dyDescent="0.3">
      <c r="B43" s="1"/>
      <c r="C43" s="98"/>
      <c r="D43" s="99"/>
      <c r="E43" s="99"/>
      <c r="F43" s="100"/>
      <c r="G43" s="1"/>
      <c r="H43" s="1"/>
      <c r="I43" s="25"/>
      <c r="J43" s="26"/>
      <c r="L43" s="98"/>
      <c r="M43" s="99"/>
      <c r="N43" s="100"/>
      <c r="O43" s="86"/>
      <c r="P43" s="35"/>
      <c r="Q43" s="35"/>
      <c r="R43" s="35"/>
      <c r="S43" s="35"/>
      <c r="T43" s="35"/>
      <c r="U43" s="35"/>
    </row>
    <row r="44" spans="1:21" x14ac:dyDescent="0.3">
      <c r="B44" s="1" t="s">
        <v>28</v>
      </c>
      <c r="C44" s="98" t="s">
        <v>399</v>
      </c>
      <c r="D44" s="99"/>
      <c r="E44" s="99"/>
      <c r="F44" s="100"/>
      <c r="G44" s="1">
        <f>1800*0.25</f>
        <v>450</v>
      </c>
      <c r="H44" s="1" t="s">
        <v>30</v>
      </c>
      <c r="I44" s="24">
        <v>34.200000000000003</v>
      </c>
      <c r="J44" s="26">
        <f>G44*I44</f>
        <v>15390.000000000002</v>
      </c>
      <c r="L44" s="98" t="s">
        <v>242</v>
      </c>
      <c r="M44" s="99"/>
      <c r="N44" s="100"/>
      <c r="O44" s="86"/>
      <c r="P44" s="35"/>
      <c r="Q44" s="35"/>
      <c r="R44" s="35"/>
      <c r="S44" s="35"/>
      <c r="T44" s="35"/>
      <c r="U44" s="35"/>
    </row>
    <row r="45" spans="1:21" x14ac:dyDescent="0.3">
      <c r="B45" s="1"/>
      <c r="C45" s="98" t="s">
        <v>101</v>
      </c>
      <c r="D45" s="99"/>
      <c r="E45" s="99"/>
      <c r="F45" s="100"/>
      <c r="G45" s="1"/>
      <c r="H45" s="1"/>
      <c r="I45" s="25"/>
      <c r="J45" s="26"/>
      <c r="L45" s="98"/>
      <c r="M45" s="99"/>
      <c r="N45" s="100"/>
      <c r="O45" s="86"/>
      <c r="P45" s="35"/>
      <c r="Q45" s="35"/>
      <c r="R45" s="35"/>
      <c r="S45" s="35"/>
      <c r="T45" s="35"/>
      <c r="U45" s="35"/>
    </row>
    <row r="46" spans="1:21" x14ac:dyDescent="0.3">
      <c r="B46" s="1" t="s">
        <v>31</v>
      </c>
      <c r="C46" s="98" t="s">
        <v>391</v>
      </c>
      <c r="D46" s="99"/>
      <c r="E46" s="99"/>
      <c r="F46" s="100"/>
      <c r="G46" s="15">
        <f>(Takeoff!H61)*1.3</f>
        <v>3024.4500000000003</v>
      </c>
      <c r="H46" s="1" t="s">
        <v>30</v>
      </c>
      <c r="I46" s="27">
        <v>4.25</v>
      </c>
      <c r="J46" s="26">
        <f>G46*I46</f>
        <v>12853.9125</v>
      </c>
      <c r="L46" s="98" t="s">
        <v>293</v>
      </c>
      <c r="M46" s="99"/>
      <c r="N46" s="100"/>
      <c r="O46" s="86"/>
      <c r="P46" s="35"/>
      <c r="Q46" s="35"/>
      <c r="R46" s="35"/>
      <c r="S46" s="35"/>
      <c r="T46" s="35"/>
      <c r="U46" s="35"/>
    </row>
    <row r="47" spans="1:21" s="11" customFormat="1" x14ac:dyDescent="0.3">
      <c r="B47" s="1"/>
      <c r="C47" s="98" t="s">
        <v>99</v>
      </c>
      <c r="D47" s="99"/>
      <c r="E47" s="99"/>
      <c r="F47" s="100"/>
      <c r="G47" s="15">
        <f>G46</f>
        <v>3024.4500000000003</v>
      </c>
      <c r="H47" s="1" t="s">
        <v>30</v>
      </c>
      <c r="I47" s="25">
        <v>7.08</v>
      </c>
      <c r="J47" s="26">
        <f>G47*I47</f>
        <v>21413.106000000003</v>
      </c>
      <c r="L47" s="98" t="s">
        <v>283</v>
      </c>
      <c r="M47" s="99"/>
      <c r="N47" s="100"/>
      <c r="O47" s="86"/>
      <c r="P47" s="35"/>
      <c r="Q47" s="35"/>
      <c r="R47" s="35"/>
      <c r="S47" s="35"/>
      <c r="T47" s="35"/>
      <c r="U47" s="35"/>
    </row>
    <row r="48" spans="1:21" x14ac:dyDescent="0.3">
      <c r="B48" s="1"/>
      <c r="C48" s="98" t="s">
        <v>100</v>
      </c>
      <c r="D48" s="99"/>
      <c r="E48" s="99"/>
      <c r="F48" s="100"/>
      <c r="G48" s="1"/>
      <c r="H48" s="1"/>
      <c r="I48" s="25"/>
      <c r="J48" s="26"/>
      <c r="L48" s="98"/>
      <c r="M48" s="99"/>
      <c r="N48" s="100"/>
      <c r="O48" s="86"/>
      <c r="P48" s="35"/>
      <c r="Q48" s="35"/>
      <c r="R48" s="35"/>
      <c r="S48" s="35"/>
      <c r="T48" s="35"/>
      <c r="U48" s="35"/>
    </row>
    <row r="49" spans="1:21" x14ac:dyDescent="0.3">
      <c r="B49" s="1" t="s">
        <v>32</v>
      </c>
      <c r="C49" s="98" t="s">
        <v>33</v>
      </c>
      <c r="D49" s="99"/>
      <c r="E49" s="99"/>
      <c r="F49" s="100"/>
      <c r="G49" s="1">
        <v>35</v>
      </c>
      <c r="H49" s="1" t="s">
        <v>30</v>
      </c>
      <c r="I49" s="24">
        <v>50</v>
      </c>
      <c r="J49" s="26">
        <f>G49*I49</f>
        <v>1750</v>
      </c>
      <c r="L49" s="98" t="s">
        <v>294</v>
      </c>
      <c r="M49" s="99"/>
      <c r="N49" s="100"/>
      <c r="O49" s="86"/>
      <c r="P49" s="35"/>
      <c r="Q49" s="35"/>
      <c r="R49" s="35"/>
      <c r="S49" s="35"/>
      <c r="T49" s="35"/>
      <c r="U49" s="35"/>
    </row>
    <row r="50" spans="1:21" x14ac:dyDescent="0.3">
      <c r="B50" s="1" t="s">
        <v>34</v>
      </c>
      <c r="C50" s="98" t="s">
        <v>98</v>
      </c>
      <c r="D50" s="99"/>
      <c r="E50" s="99"/>
      <c r="F50" s="100"/>
      <c r="G50" s="1">
        <v>25</v>
      </c>
      <c r="H50" s="1" t="s">
        <v>30</v>
      </c>
      <c r="I50" s="25">
        <v>35.29</v>
      </c>
      <c r="J50" s="26">
        <f>G50*I50</f>
        <v>882.25</v>
      </c>
      <c r="L50" s="98" t="s">
        <v>241</v>
      </c>
      <c r="M50" s="99"/>
      <c r="N50" s="100"/>
      <c r="O50" s="86"/>
      <c r="P50" s="35"/>
      <c r="Q50" s="35"/>
      <c r="R50" s="35"/>
      <c r="S50" s="35"/>
      <c r="T50" s="35"/>
      <c r="U50" s="35"/>
    </row>
    <row r="51" spans="1:21" x14ac:dyDescent="0.3">
      <c r="B51" s="1"/>
      <c r="C51" s="98" t="s">
        <v>397</v>
      </c>
      <c r="D51" s="99"/>
      <c r="E51" s="99"/>
      <c r="F51" s="100"/>
      <c r="G51" s="1"/>
      <c r="H51" s="1"/>
      <c r="I51" s="25"/>
      <c r="J51" s="26"/>
      <c r="L51" s="98"/>
      <c r="M51" s="99"/>
      <c r="N51" s="100"/>
      <c r="O51" s="86"/>
      <c r="P51" s="35"/>
      <c r="Q51" s="35"/>
      <c r="R51" s="35"/>
      <c r="S51" s="35"/>
      <c r="T51" s="35"/>
      <c r="U51" s="35"/>
    </row>
    <row r="52" spans="1:21" x14ac:dyDescent="0.3">
      <c r="B52" s="1"/>
      <c r="C52" s="98"/>
      <c r="D52" s="99"/>
      <c r="E52" s="99"/>
      <c r="F52" s="100"/>
      <c r="G52" s="1"/>
      <c r="H52" s="1"/>
      <c r="I52" s="25"/>
      <c r="J52" s="26"/>
      <c r="L52" s="98"/>
      <c r="M52" s="99"/>
      <c r="N52" s="100"/>
      <c r="O52" s="86"/>
      <c r="P52" s="35"/>
      <c r="Q52" s="35"/>
      <c r="R52" s="35"/>
      <c r="S52" s="35"/>
      <c r="T52" s="35"/>
      <c r="U52" s="35"/>
    </row>
    <row r="53" spans="1:21" x14ac:dyDescent="0.3">
      <c r="B53" s="1" t="s">
        <v>35</v>
      </c>
      <c r="C53" s="98" t="s">
        <v>398</v>
      </c>
      <c r="D53" s="99"/>
      <c r="E53" s="99"/>
      <c r="F53" s="100"/>
      <c r="G53" s="15">
        <f>G46-G57</f>
        <v>2771.55</v>
      </c>
      <c r="H53" s="1" t="s">
        <v>30</v>
      </c>
      <c r="I53" s="25">
        <v>53.52</v>
      </c>
      <c r="J53" s="26">
        <f>G53*I53</f>
        <v>148333.35600000003</v>
      </c>
      <c r="L53" s="98" t="s">
        <v>243</v>
      </c>
      <c r="M53" s="99"/>
      <c r="N53" s="100"/>
      <c r="O53" s="86"/>
      <c r="P53" s="35"/>
      <c r="Q53" s="35"/>
      <c r="R53" s="35"/>
      <c r="S53" s="35"/>
      <c r="T53" s="35"/>
      <c r="U53" s="35"/>
    </row>
    <row r="54" spans="1:21" s="36" customFormat="1" x14ac:dyDescent="0.3">
      <c r="B54" s="1"/>
      <c r="C54" s="98" t="s">
        <v>312</v>
      </c>
      <c r="D54" s="99"/>
      <c r="E54" s="99"/>
      <c r="F54" s="100"/>
      <c r="G54" s="1">
        <v>0</v>
      </c>
      <c r="H54" s="1" t="s">
        <v>30</v>
      </c>
      <c r="I54" s="25">
        <v>160.53</v>
      </c>
      <c r="J54" s="26">
        <f>G54*I54</f>
        <v>0</v>
      </c>
      <c r="L54" s="98" t="s">
        <v>243</v>
      </c>
      <c r="M54" s="99"/>
      <c r="N54" s="100"/>
      <c r="O54" s="86"/>
      <c r="P54" s="35"/>
      <c r="Q54" s="35"/>
      <c r="R54" s="35"/>
      <c r="S54" s="35"/>
      <c r="T54" s="35"/>
      <c r="U54" s="35"/>
    </row>
    <row r="55" spans="1:21" s="36" customFormat="1" x14ac:dyDescent="0.3">
      <c r="B55" s="1"/>
      <c r="C55" s="98" t="s">
        <v>224</v>
      </c>
      <c r="D55" s="99"/>
      <c r="E55" s="99"/>
      <c r="F55" s="100"/>
      <c r="G55" s="15">
        <f>G53</f>
        <v>2771.55</v>
      </c>
      <c r="H55" s="1" t="s">
        <v>30</v>
      </c>
      <c r="I55" s="25">
        <v>2.11</v>
      </c>
      <c r="J55" s="26">
        <f t="shared" ref="J55" si="0">G55*I55</f>
        <v>5847.9705000000004</v>
      </c>
      <c r="L55" s="98" t="s">
        <v>293</v>
      </c>
      <c r="M55" s="99"/>
      <c r="N55" s="100"/>
      <c r="O55" s="86"/>
      <c r="P55" s="35"/>
      <c r="Q55" s="35"/>
      <c r="R55" s="35"/>
      <c r="S55" s="35"/>
      <c r="T55" s="35"/>
      <c r="U55" s="35"/>
    </row>
    <row r="56" spans="1:21" x14ac:dyDescent="0.3">
      <c r="B56" s="1"/>
      <c r="C56" s="98"/>
      <c r="D56" s="99"/>
      <c r="E56" s="99"/>
      <c r="F56" s="100"/>
      <c r="G56" s="1"/>
      <c r="H56" s="1"/>
      <c r="I56" s="25"/>
      <c r="J56" s="26"/>
      <c r="L56" s="98"/>
      <c r="M56" s="99"/>
      <c r="N56" s="100"/>
      <c r="O56" s="86"/>
      <c r="P56" s="35"/>
      <c r="Q56" s="35"/>
      <c r="R56" s="35"/>
      <c r="S56" s="35"/>
      <c r="T56" s="35"/>
      <c r="U56" s="35"/>
    </row>
    <row r="57" spans="1:21" s="36" customFormat="1" x14ac:dyDescent="0.3">
      <c r="B57" s="1" t="s">
        <v>36</v>
      </c>
      <c r="C57" s="98" t="s">
        <v>387</v>
      </c>
      <c r="D57" s="99"/>
      <c r="E57" s="99"/>
      <c r="F57" s="100"/>
      <c r="G57" s="1">
        <f>(843*0.3)</f>
        <v>252.89999999999998</v>
      </c>
      <c r="H57" s="1" t="s">
        <v>30</v>
      </c>
      <c r="I57" s="25">
        <f>5.48+3.66</f>
        <v>9.14</v>
      </c>
      <c r="J57" s="26">
        <f>G57*I57</f>
        <v>2311.5059999999999</v>
      </c>
      <c r="L57" s="98" t="s">
        <v>283</v>
      </c>
      <c r="M57" s="99"/>
      <c r="N57" s="100"/>
      <c r="O57" s="86"/>
      <c r="P57" s="35"/>
      <c r="Q57" s="35"/>
      <c r="R57" s="35"/>
      <c r="S57" s="35"/>
      <c r="T57" s="35"/>
      <c r="U57" s="35"/>
    </row>
    <row r="58" spans="1:21" s="36" customFormat="1" x14ac:dyDescent="0.3">
      <c r="B58" s="1"/>
      <c r="C58" s="98" t="s">
        <v>386</v>
      </c>
      <c r="D58" s="99"/>
      <c r="E58" s="99"/>
      <c r="F58" s="100"/>
      <c r="G58" s="1"/>
      <c r="H58" s="1"/>
      <c r="I58" s="25"/>
      <c r="J58" s="26"/>
      <c r="L58" s="98"/>
      <c r="M58" s="99"/>
      <c r="N58" s="100"/>
      <c r="O58" s="86"/>
      <c r="P58" s="35"/>
      <c r="Q58" s="35"/>
      <c r="R58" s="35"/>
      <c r="S58" s="35"/>
      <c r="T58" s="35"/>
      <c r="U58" s="35"/>
    </row>
    <row r="59" spans="1:21" x14ac:dyDescent="0.3">
      <c r="B59" s="1" t="s">
        <v>310</v>
      </c>
      <c r="C59" s="98" t="s">
        <v>394</v>
      </c>
      <c r="D59" s="99"/>
      <c r="E59" s="99"/>
      <c r="F59" s="100"/>
      <c r="G59" s="1">
        <f>G57</f>
        <v>252.89999999999998</v>
      </c>
      <c r="H59" s="1" t="s">
        <v>30</v>
      </c>
      <c r="I59" s="25">
        <v>3.38</v>
      </c>
      <c r="J59" s="26">
        <f>G59*I59</f>
        <v>854.80199999999991</v>
      </c>
      <c r="L59" s="98" t="s">
        <v>299</v>
      </c>
      <c r="M59" s="99"/>
      <c r="N59" s="100"/>
      <c r="O59" s="86"/>
      <c r="P59" s="35"/>
      <c r="Q59" s="35"/>
      <c r="R59" s="35"/>
      <c r="S59" s="35"/>
      <c r="T59" s="35"/>
      <c r="U59" s="35"/>
    </row>
    <row r="60" spans="1:21" x14ac:dyDescent="0.3">
      <c r="B60" s="1"/>
      <c r="C60" s="98"/>
      <c r="D60" s="99"/>
      <c r="E60" s="99"/>
      <c r="F60" s="100"/>
      <c r="G60" s="1"/>
      <c r="H60" s="1"/>
      <c r="I60" s="25"/>
      <c r="J60" s="26"/>
      <c r="L60" s="98"/>
      <c r="M60" s="99"/>
      <c r="N60" s="100"/>
      <c r="O60" s="86"/>
      <c r="P60" s="35"/>
      <c r="Q60" s="35"/>
      <c r="R60" s="35"/>
      <c r="S60" s="35"/>
      <c r="T60" s="35"/>
      <c r="U60" s="35"/>
    </row>
    <row r="61" spans="1:21" s="11" customFormat="1" x14ac:dyDescent="0.3">
      <c r="B61" s="130" t="s">
        <v>104</v>
      </c>
      <c r="C61" s="131"/>
      <c r="D61" s="131"/>
      <c r="E61" s="131"/>
      <c r="F61" s="131"/>
      <c r="G61" s="131"/>
      <c r="H61" s="131"/>
      <c r="I61" s="132"/>
      <c r="J61" s="73">
        <f>SUM(J36:J60)</f>
        <v>217536.89300000001</v>
      </c>
      <c r="L61" s="98"/>
      <c r="M61" s="99"/>
      <c r="N61" s="100"/>
      <c r="O61" s="86"/>
      <c r="P61" s="35"/>
      <c r="Q61" s="35"/>
      <c r="R61" s="35"/>
      <c r="S61" s="35"/>
      <c r="T61" s="35"/>
      <c r="U61" s="35"/>
    </row>
    <row r="62" spans="1:21" s="11" customFormat="1" x14ac:dyDescent="0.3">
      <c r="B62" s="115"/>
      <c r="C62" s="115"/>
      <c r="D62" s="115"/>
      <c r="E62" s="115"/>
      <c r="F62" s="115"/>
      <c r="G62" s="115"/>
      <c r="H62" s="115"/>
      <c r="I62" s="115"/>
      <c r="J62" s="115"/>
      <c r="L62" s="98"/>
      <c r="M62" s="99"/>
      <c r="N62" s="100"/>
      <c r="O62" s="86"/>
      <c r="P62" s="35"/>
      <c r="Q62" s="35"/>
      <c r="R62" s="35"/>
      <c r="S62" s="35"/>
      <c r="T62" s="35"/>
      <c r="U62" s="35"/>
    </row>
    <row r="63" spans="1:21" s="11" customFormat="1" x14ac:dyDescent="0.3">
      <c r="A63" s="10"/>
      <c r="B63" s="115"/>
      <c r="C63" s="115"/>
      <c r="D63" s="115"/>
      <c r="E63" s="115"/>
      <c r="F63" s="115"/>
      <c r="G63" s="115"/>
      <c r="H63" s="115"/>
      <c r="I63" s="115"/>
      <c r="J63" s="115"/>
      <c r="K63" s="10"/>
      <c r="L63" s="98"/>
      <c r="M63" s="99"/>
      <c r="N63" s="100"/>
      <c r="O63" s="86"/>
      <c r="P63" s="35"/>
      <c r="Q63" s="35"/>
      <c r="R63" s="35"/>
      <c r="S63" s="35"/>
      <c r="T63" s="35"/>
      <c r="U63" s="35"/>
    </row>
    <row r="64" spans="1:21" s="11" customFormat="1" x14ac:dyDescent="0.3">
      <c r="A64" s="10"/>
      <c r="B64" s="35"/>
      <c r="C64" s="102"/>
      <c r="D64" s="102"/>
      <c r="E64" s="102"/>
      <c r="F64" s="102"/>
      <c r="G64" s="35"/>
      <c r="H64" s="35"/>
      <c r="I64" s="37"/>
      <c r="J64" s="29"/>
      <c r="K64" s="10"/>
      <c r="L64" s="98"/>
      <c r="M64" s="99"/>
      <c r="N64" s="100"/>
      <c r="O64" s="86"/>
      <c r="P64" s="35"/>
      <c r="Q64" s="35"/>
      <c r="R64" s="35"/>
      <c r="S64" s="35"/>
      <c r="T64" s="35"/>
      <c r="U64" s="35"/>
    </row>
    <row r="65" spans="2:21" x14ac:dyDescent="0.3">
      <c r="B65" s="71" t="s">
        <v>6</v>
      </c>
      <c r="C65" s="116" t="s">
        <v>0</v>
      </c>
      <c r="D65" s="116"/>
      <c r="E65" s="116"/>
      <c r="F65" s="116"/>
      <c r="G65" s="71" t="s">
        <v>1</v>
      </c>
      <c r="H65" s="71" t="s">
        <v>2</v>
      </c>
      <c r="I65" s="71" t="s">
        <v>3</v>
      </c>
      <c r="J65" s="72" t="s">
        <v>4</v>
      </c>
      <c r="L65" s="98"/>
      <c r="M65" s="99"/>
      <c r="N65" s="100"/>
      <c r="O65" s="86"/>
      <c r="P65" s="35"/>
      <c r="Q65" s="35"/>
      <c r="R65" s="35"/>
      <c r="S65" s="35"/>
      <c r="T65" s="35"/>
      <c r="U65" s="35"/>
    </row>
    <row r="66" spans="2:21" x14ac:dyDescent="0.3">
      <c r="B66" s="5">
        <v>2</v>
      </c>
      <c r="C66" s="120" t="s">
        <v>40</v>
      </c>
      <c r="D66" s="121"/>
      <c r="E66" s="121"/>
      <c r="F66" s="122"/>
      <c r="G66" s="1"/>
      <c r="H66" s="1"/>
      <c r="I66" s="25"/>
      <c r="J66" s="26"/>
      <c r="L66" s="98"/>
      <c r="M66" s="99"/>
      <c r="N66" s="100"/>
      <c r="O66" s="86"/>
      <c r="P66" s="35"/>
      <c r="Q66" s="35"/>
      <c r="R66" s="35"/>
      <c r="S66" s="35"/>
      <c r="T66" s="35"/>
      <c r="U66" s="35"/>
    </row>
    <row r="67" spans="2:21" s="36" customFormat="1" x14ac:dyDescent="0.3">
      <c r="B67" s="5"/>
      <c r="C67" s="120"/>
      <c r="D67" s="121"/>
      <c r="E67" s="121"/>
      <c r="F67" s="122"/>
      <c r="G67" s="1"/>
      <c r="H67" s="1"/>
      <c r="I67" s="25"/>
      <c r="J67" s="26"/>
      <c r="L67" s="98"/>
      <c r="M67" s="99"/>
      <c r="N67" s="100"/>
      <c r="O67" s="86"/>
      <c r="P67" s="35"/>
      <c r="Q67" s="35"/>
      <c r="R67" s="35"/>
      <c r="S67" s="35"/>
      <c r="T67" s="35"/>
      <c r="U67" s="35"/>
    </row>
    <row r="68" spans="2:21" x14ac:dyDescent="0.3">
      <c r="B68" s="1" t="s">
        <v>41</v>
      </c>
      <c r="C68" s="123" t="s">
        <v>228</v>
      </c>
      <c r="D68" s="128"/>
      <c r="E68" s="128"/>
      <c r="F68" s="129"/>
      <c r="G68" s="1"/>
      <c r="H68" s="1"/>
      <c r="I68" s="25"/>
      <c r="J68" s="26"/>
      <c r="L68" s="98"/>
      <c r="M68" s="99"/>
      <c r="N68" s="100"/>
      <c r="O68" s="86"/>
      <c r="P68" s="35"/>
      <c r="Q68" s="35"/>
      <c r="R68" s="35"/>
      <c r="S68" s="35"/>
      <c r="T68" s="35"/>
      <c r="U68" s="35"/>
    </row>
    <row r="69" spans="2:21" ht="19.8" customHeight="1" x14ac:dyDescent="0.6">
      <c r="B69" s="1"/>
      <c r="C69" s="123" t="s">
        <v>229</v>
      </c>
      <c r="D69" s="128"/>
      <c r="E69" s="128"/>
      <c r="F69" s="129"/>
      <c r="G69" s="1"/>
      <c r="H69" s="1"/>
      <c r="I69" s="25"/>
      <c r="J69" s="26"/>
      <c r="L69" s="117"/>
      <c r="M69" s="118"/>
      <c r="N69" s="119"/>
      <c r="O69" s="161"/>
      <c r="P69" s="46"/>
      <c r="Q69" s="46"/>
      <c r="R69" s="46"/>
      <c r="S69" s="46"/>
      <c r="T69" s="46"/>
      <c r="U69" s="35"/>
    </row>
    <row r="70" spans="2:21" x14ac:dyDescent="0.3">
      <c r="B70" s="1"/>
      <c r="C70" s="123" t="s">
        <v>232</v>
      </c>
      <c r="D70" s="128"/>
      <c r="E70" s="128"/>
      <c r="F70" s="129"/>
      <c r="G70" s="1"/>
      <c r="H70" s="1"/>
      <c r="I70" s="25"/>
      <c r="J70" s="26"/>
      <c r="L70" s="98"/>
      <c r="M70" s="99"/>
      <c r="N70" s="100"/>
      <c r="O70" s="86"/>
      <c r="P70" s="35"/>
      <c r="Q70" s="35"/>
      <c r="R70" s="35"/>
      <c r="S70" s="35"/>
      <c r="T70" s="35"/>
      <c r="U70" s="35"/>
    </row>
    <row r="71" spans="2:21" s="36" customFormat="1" x14ac:dyDescent="0.3">
      <c r="B71" s="1"/>
      <c r="C71" s="98"/>
      <c r="D71" s="99"/>
      <c r="E71" s="99"/>
      <c r="F71" s="100"/>
      <c r="G71" s="1"/>
      <c r="H71" s="1"/>
      <c r="I71" s="25"/>
      <c r="J71" s="26"/>
      <c r="L71" s="98"/>
      <c r="M71" s="99"/>
      <c r="N71" s="100"/>
      <c r="O71" s="86"/>
      <c r="P71" s="35"/>
      <c r="Q71" s="35"/>
      <c r="R71" s="35"/>
      <c r="S71" s="35"/>
      <c r="T71" s="35"/>
      <c r="U71" s="35"/>
    </row>
    <row r="72" spans="2:21" s="36" customFormat="1" x14ac:dyDescent="0.3">
      <c r="B72" s="1"/>
      <c r="C72" s="98" t="s">
        <v>230</v>
      </c>
      <c r="D72" s="99"/>
      <c r="E72" s="99"/>
      <c r="F72" s="100"/>
      <c r="G72" s="1">
        <v>96</v>
      </c>
      <c r="H72" s="1" t="s">
        <v>26</v>
      </c>
      <c r="I72" s="24">
        <v>180.37</v>
      </c>
      <c r="J72" s="26">
        <f>G72*I72</f>
        <v>17315.52</v>
      </c>
      <c r="L72" s="98" t="s">
        <v>292</v>
      </c>
      <c r="M72" s="99"/>
      <c r="N72" s="100"/>
      <c r="O72" s="86"/>
      <c r="P72" s="35"/>
      <c r="Q72" s="35"/>
      <c r="R72" s="35"/>
      <c r="S72" s="35"/>
      <c r="T72" s="35"/>
      <c r="U72" s="35"/>
    </row>
    <row r="73" spans="2:21" s="36" customFormat="1" x14ac:dyDescent="0.3">
      <c r="B73" s="1"/>
      <c r="C73" s="98" t="s">
        <v>96</v>
      </c>
      <c r="D73" s="99"/>
      <c r="E73" s="99"/>
      <c r="F73" s="100"/>
      <c r="G73" s="1">
        <f>98*1.5</f>
        <v>147</v>
      </c>
      <c r="H73" s="1" t="s">
        <v>29</v>
      </c>
      <c r="I73" s="24">
        <v>48.41</v>
      </c>
      <c r="J73" s="26">
        <f>G73*I73</f>
        <v>7116.2699999999995</v>
      </c>
      <c r="L73" s="98" t="s">
        <v>292</v>
      </c>
      <c r="M73" s="99"/>
      <c r="N73" s="100"/>
      <c r="O73" s="86"/>
      <c r="P73" s="35"/>
      <c r="Q73" s="35"/>
      <c r="R73" s="35"/>
      <c r="S73" s="35"/>
      <c r="T73" s="35"/>
      <c r="U73" s="35"/>
    </row>
    <row r="74" spans="2:21" s="36" customFormat="1" x14ac:dyDescent="0.3">
      <c r="B74" s="1"/>
      <c r="C74" s="98" t="s">
        <v>231</v>
      </c>
      <c r="D74" s="99"/>
      <c r="E74" s="99"/>
      <c r="F74" s="100"/>
      <c r="G74" s="1">
        <v>553.20000000000005</v>
      </c>
      <c r="H74" s="1" t="s">
        <v>26</v>
      </c>
      <c r="I74" s="24">
        <v>26.24</v>
      </c>
      <c r="J74" s="26">
        <f>G74*I74</f>
        <v>14515.968000000001</v>
      </c>
      <c r="L74" s="98" t="s">
        <v>292</v>
      </c>
      <c r="M74" s="99"/>
      <c r="N74" s="100"/>
      <c r="O74" s="86"/>
      <c r="P74" s="35"/>
      <c r="Q74" s="35"/>
      <c r="R74" s="35"/>
      <c r="S74" s="35"/>
      <c r="T74" s="35"/>
      <c r="U74" s="35"/>
    </row>
    <row r="75" spans="2:21" x14ac:dyDescent="0.3">
      <c r="B75" s="1" t="s">
        <v>42</v>
      </c>
      <c r="C75" s="98" t="s">
        <v>91</v>
      </c>
      <c r="D75" s="99"/>
      <c r="E75" s="99"/>
      <c r="F75" s="100"/>
      <c r="G75" s="1">
        <v>0.64</v>
      </c>
      <c r="H75" s="1" t="s">
        <v>43</v>
      </c>
      <c r="I75" s="24">
        <v>1522.77</v>
      </c>
      <c r="J75" s="26">
        <f t="shared" ref="J75:J85" si="1">G75*I75</f>
        <v>974.57280000000003</v>
      </c>
      <c r="L75" s="98" t="s">
        <v>290</v>
      </c>
      <c r="M75" s="99"/>
      <c r="N75" s="100"/>
      <c r="O75" s="86"/>
      <c r="P75" s="35"/>
      <c r="Q75" s="35"/>
      <c r="R75" s="35"/>
      <c r="S75" s="35"/>
      <c r="T75" s="35"/>
      <c r="U75" s="35"/>
    </row>
    <row r="76" spans="2:21" x14ac:dyDescent="0.3">
      <c r="B76" s="4">
        <v>10.1</v>
      </c>
      <c r="C76" s="98" t="s">
        <v>55</v>
      </c>
      <c r="D76" s="99"/>
      <c r="E76" s="99"/>
      <c r="F76" s="100"/>
      <c r="G76" s="15">
        <f>(Takeoff!E269)*1.3</f>
        <v>50.808654000000011</v>
      </c>
      <c r="H76" s="1" t="s">
        <v>30</v>
      </c>
      <c r="I76" s="24">
        <v>53.52</v>
      </c>
      <c r="J76" s="26">
        <f t="shared" si="1"/>
        <v>2719.2791620800008</v>
      </c>
      <c r="L76" s="98" t="s">
        <v>288</v>
      </c>
      <c r="M76" s="99"/>
      <c r="N76" s="100"/>
      <c r="O76" s="86"/>
      <c r="P76" s="35"/>
      <c r="Q76" s="35"/>
      <c r="R76" s="35"/>
      <c r="S76" s="35"/>
      <c r="T76" s="35"/>
      <c r="U76" s="35"/>
    </row>
    <row r="77" spans="2:21" s="36" customFormat="1" x14ac:dyDescent="0.3">
      <c r="B77" s="4"/>
      <c r="C77" s="98" t="s">
        <v>224</v>
      </c>
      <c r="D77" s="99"/>
      <c r="E77" s="99"/>
      <c r="F77" s="100"/>
      <c r="G77" s="15">
        <f>G76</f>
        <v>50.808654000000011</v>
      </c>
      <c r="H77" s="1" t="s">
        <v>30</v>
      </c>
      <c r="I77" s="24">
        <v>5.48</v>
      </c>
      <c r="J77" s="26">
        <f t="shared" si="1"/>
        <v>278.4314239200001</v>
      </c>
      <c r="L77" s="98" t="s">
        <v>282</v>
      </c>
      <c r="M77" s="99"/>
      <c r="N77" s="100"/>
      <c r="O77" s="86"/>
      <c r="P77" s="35"/>
      <c r="Q77" s="35"/>
      <c r="R77" s="35"/>
      <c r="S77" s="35"/>
      <c r="T77" s="35"/>
      <c r="U77" s="35"/>
    </row>
    <row r="78" spans="2:21" x14ac:dyDescent="0.3">
      <c r="B78" s="4">
        <v>10.199999999999999</v>
      </c>
      <c r="C78" s="98" t="s">
        <v>99</v>
      </c>
      <c r="D78" s="99"/>
      <c r="E78" s="99"/>
      <c r="F78" s="100"/>
      <c r="G78" s="15">
        <f>G76</f>
        <v>50.808654000000011</v>
      </c>
      <c r="H78" s="1" t="s">
        <v>30</v>
      </c>
      <c r="I78" s="24">
        <v>3.66</v>
      </c>
      <c r="J78" s="26">
        <f>G78*I78</f>
        <v>185.95967364000006</v>
      </c>
      <c r="L78" s="98" t="s">
        <v>289</v>
      </c>
      <c r="M78" s="99"/>
      <c r="N78" s="100"/>
      <c r="O78" s="86"/>
      <c r="P78" s="35"/>
      <c r="Q78" s="35"/>
      <c r="R78" s="35"/>
      <c r="S78" s="35"/>
      <c r="T78" s="35"/>
      <c r="U78" s="35"/>
    </row>
    <row r="79" spans="2:21" s="14" customFormat="1" x14ac:dyDescent="0.3">
      <c r="B79" s="4"/>
      <c r="C79" s="98" t="s">
        <v>224</v>
      </c>
      <c r="D79" s="99"/>
      <c r="E79" s="99"/>
      <c r="F79" s="100"/>
      <c r="G79" s="15">
        <f>G76</f>
        <v>50.808654000000011</v>
      </c>
      <c r="H79" s="1" t="s">
        <v>30</v>
      </c>
      <c r="I79" s="24">
        <v>5.48</v>
      </c>
      <c r="J79" s="26">
        <f t="shared" si="1"/>
        <v>278.4314239200001</v>
      </c>
      <c r="L79" s="98" t="s">
        <v>282</v>
      </c>
      <c r="M79" s="99"/>
      <c r="N79" s="100"/>
      <c r="O79" s="86"/>
      <c r="P79" s="35"/>
      <c r="Q79" s="35"/>
      <c r="R79" s="35"/>
      <c r="S79" s="35"/>
      <c r="T79" s="35"/>
      <c r="U79" s="35"/>
    </row>
    <row r="80" spans="2:21" x14ac:dyDescent="0.3">
      <c r="B80" s="4" t="s">
        <v>44</v>
      </c>
      <c r="C80" s="98" t="s">
        <v>45</v>
      </c>
      <c r="D80" s="99"/>
      <c r="E80" s="99"/>
      <c r="F80" s="100"/>
      <c r="G80" s="1">
        <v>8</v>
      </c>
      <c r="H80" s="1" t="s">
        <v>47</v>
      </c>
      <c r="I80" s="24">
        <v>208</v>
      </c>
      <c r="J80" s="26">
        <f t="shared" si="1"/>
        <v>1664</v>
      </c>
      <c r="L80" s="98" t="s">
        <v>287</v>
      </c>
      <c r="M80" s="99"/>
      <c r="N80" s="100"/>
      <c r="O80" s="86"/>
      <c r="P80" s="35"/>
      <c r="Q80" s="35"/>
      <c r="R80" s="35"/>
      <c r="S80" s="35"/>
      <c r="T80" s="35"/>
      <c r="U80" s="35"/>
    </row>
    <row r="81" spans="2:21" x14ac:dyDescent="0.3">
      <c r="B81" s="4"/>
      <c r="C81" s="98" t="s">
        <v>46</v>
      </c>
      <c r="D81" s="99"/>
      <c r="E81" s="99"/>
      <c r="F81" s="100"/>
      <c r="G81" s="1"/>
      <c r="H81" s="1"/>
      <c r="I81" s="24"/>
      <c r="J81" s="26"/>
      <c r="L81" s="98"/>
      <c r="M81" s="99"/>
      <c r="N81" s="100"/>
      <c r="O81" s="86"/>
      <c r="P81" s="35"/>
      <c r="Q81" s="35"/>
      <c r="R81" s="35"/>
      <c r="S81" s="35"/>
      <c r="T81" s="35"/>
      <c r="U81" s="35"/>
    </row>
    <row r="82" spans="2:21" s="11" customFormat="1" x14ac:dyDescent="0.3">
      <c r="B82" s="85" t="s">
        <v>44</v>
      </c>
      <c r="C82" s="98" t="s">
        <v>426</v>
      </c>
      <c r="D82" s="99"/>
      <c r="E82" s="99"/>
      <c r="F82" s="100"/>
      <c r="G82" s="1">
        <v>10</v>
      </c>
      <c r="H82" s="1" t="s">
        <v>26</v>
      </c>
      <c r="I82" s="24">
        <v>40</v>
      </c>
      <c r="J82" s="26">
        <f t="shared" si="1"/>
        <v>400</v>
      </c>
      <c r="L82" s="98" t="s">
        <v>287</v>
      </c>
      <c r="M82" s="99"/>
      <c r="N82" s="100"/>
      <c r="O82" s="86"/>
      <c r="P82" s="35"/>
      <c r="Q82" s="35"/>
      <c r="R82" s="35"/>
      <c r="S82" s="35"/>
      <c r="T82" s="35"/>
      <c r="U82" s="35"/>
    </row>
    <row r="83" spans="2:21" s="84" customFormat="1" x14ac:dyDescent="0.3">
      <c r="B83" s="85"/>
      <c r="C83" s="98" t="s">
        <v>46</v>
      </c>
      <c r="D83" s="99"/>
      <c r="E83" s="99"/>
      <c r="F83" s="100"/>
      <c r="G83" s="1"/>
      <c r="H83" s="1"/>
      <c r="I83" s="24"/>
      <c r="J83" s="26"/>
      <c r="L83" s="98"/>
      <c r="M83" s="99"/>
      <c r="N83" s="100"/>
      <c r="O83" s="86"/>
      <c r="P83" s="81"/>
      <c r="Q83" s="81"/>
      <c r="R83" s="81"/>
      <c r="S83" s="81"/>
      <c r="T83" s="81"/>
      <c r="U83" s="81"/>
    </row>
    <row r="84" spans="2:21" s="36" customFormat="1" x14ac:dyDescent="0.3">
      <c r="B84" s="1" t="s">
        <v>39</v>
      </c>
      <c r="C84" s="98" t="s">
        <v>53</v>
      </c>
      <c r="D84" s="99"/>
      <c r="E84" s="99"/>
      <c r="F84" s="100"/>
      <c r="G84" s="1">
        <v>96</v>
      </c>
      <c r="H84" s="1" t="s">
        <v>26</v>
      </c>
      <c r="I84" s="24">
        <f>(17.41+26.24)*0.5</f>
        <v>21.824999999999999</v>
      </c>
      <c r="J84" s="34">
        <f t="shared" si="1"/>
        <v>2095.1999999999998</v>
      </c>
      <c r="L84" s="98" t="s">
        <v>262</v>
      </c>
      <c r="M84" s="99"/>
      <c r="N84" s="100"/>
      <c r="O84" s="86"/>
      <c r="P84" s="35"/>
      <c r="Q84" s="35"/>
      <c r="R84" s="35"/>
      <c r="S84" s="35"/>
      <c r="T84" s="35"/>
      <c r="U84" s="35"/>
    </row>
    <row r="85" spans="2:21" s="11" customFormat="1" x14ac:dyDescent="0.3">
      <c r="B85" s="1" t="s">
        <v>256</v>
      </c>
      <c r="C85" s="98" t="s">
        <v>404</v>
      </c>
      <c r="D85" s="99"/>
      <c r="E85" s="99"/>
      <c r="F85" s="100"/>
      <c r="G85" s="1">
        <v>180</v>
      </c>
      <c r="H85" s="1" t="s">
        <v>30</v>
      </c>
      <c r="I85" s="39">
        <v>12.5</v>
      </c>
      <c r="J85" s="26">
        <f t="shared" si="1"/>
        <v>2250</v>
      </c>
      <c r="L85" s="98" t="s">
        <v>286</v>
      </c>
      <c r="M85" s="99"/>
      <c r="N85" s="100"/>
      <c r="O85" s="86"/>
      <c r="P85" s="35"/>
      <c r="Q85" s="35"/>
      <c r="R85" s="35"/>
      <c r="S85" s="35"/>
      <c r="T85" s="35"/>
      <c r="U85" s="35"/>
    </row>
    <row r="86" spans="2:21" s="11" customFormat="1" x14ac:dyDescent="0.3">
      <c r="B86" s="1" t="s">
        <v>310</v>
      </c>
      <c r="C86" s="98" t="s">
        <v>298</v>
      </c>
      <c r="D86" s="99"/>
      <c r="E86" s="99"/>
      <c r="F86" s="100"/>
      <c r="G86" s="1">
        <v>180</v>
      </c>
      <c r="H86" s="1" t="s">
        <v>30</v>
      </c>
      <c r="I86" s="24">
        <v>3.38</v>
      </c>
      <c r="J86" s="26">
        <f>G86*I86</f>
        <v>608.4</v>
      </c>
      <c r="L86" s="98" t="s">
        <v>299</v>
      </c>
      <c r="M86" s="99"/>
      <c r="N86" s="100"/>
      <c r="O86" s="86"/>
      <c r="P86" s="35"/>
      <c r="Q86" s="35"/>
      <c r="R86" s="35"/>
      <c r="S86" s="35"/>
      <c r="T86" s="35"/>
      <c r="U86" s="35"/>
    </row>
    <row r="87" spans="2:21" s="36" customFormat="1" x14ac:dyDescent="0.3">
      <c r="B87" s="21"/>
      <c r="C87" s="98"/>
      <c r="D87" s="99"/>
      <c r="E87" s="99"/>
      <c r="F87" s="100"/>
      <c r="G87" s="1"/>
      <c r="H87" s="1"/>
      <c r="I87" s="25"/>
      <c r="J87" s="26"/>
      <c r="L87" s="98"/>
      <c r="M87" s="99"/>
      <c r="N87" s="100"/>
      <c r="O87" s="86"/>
      <c r="P87" s="35"/>
      <c r="Q87" s="35"/>
      <c r="R87" s="35"/>
      <c r="S87" s="35"/>
      <c r="T87" s="35"/>
      <c r="U87" s="35"/>
    </row>
    <row r="88" spans="2:21" s="10" customFormat="1" x14ac:dyDescent="0.3">
      <c r="B88" s="130" t="s">
        <v>104</v>
      </c>
      <c r="C88" s="131"/>
      <c r="D88" s="131"/>
      <c r="E88" s="131"/>
      <c r="F88" s="131"/>
      <c r="G88" s="131"/>
      <c r="H88" s="131"/>
      <c r="I88" s="132"/>
      <c r="J88" s="73">
        <f>SUM(J66:J86)</f>
        <v>50402.032483560004</v>
      </c>
      <c r="L88" s="98"/>
      <c r="M88" s="99"/>
      <c r="N88" s="100"/>
      <c r="O88" s="86"/>
      <c r="P88" s="35"/>
      <c r="Q88" s="35"/>
      <c r="R88" s="35"/>
      <c r="S88" s="35"/>
      <c r="T88" s="35"/>
      <c r="U88" s="35"/>
    </row>
    <row r="89" spans="2:21" s="10" customFormat="1" x14ac:dyDescent="0.3">
      <c r="B89" s="8"/>
      <c r="C89" s="99"/>
      <c r="D89" s="99"/>
      <c r="E89" s="99"/>
      <c r="F89" s="99"/>
      <c r="I89" s="9"/>
      <c r="J89" s="29"/>
      <c r="L89" s="98"/>
      <c r="M89" s="99"/>
      <c r="N89" s="100"/>
      <c r="O89" s="86"/>
      <c r="P89" s="35"/>
      <c r="Q89" s="35"/>
      <c r="R89" s="35"/>
      <c r="S89" s="35"/>
      <c r="T89" s="35"/>
      <c r="U89" s="35"/>
    </row>
    <row r="90" spans="2:21" s="10" customFormat="1" x14ac:dyDescent="0.3">
      <c r="B90" s="8"/>
      <c r="C90" s="99"/>
      <c r="D90" s="99"/>
      <c r="E90" s="99"/>
      <c r="F90" s="99"/>
      <c r="I90" s="9"/>
      <c r="J90" s="29"/>
      <c r="L90" s="98"/>
      <c r="M90" s="99"/>
      <c r="N90" s="100"/>
      <c r="O90" s="86"/>
      <c r="P90" s="35"/>
      <c r="Q90" s="35"/>
      <c r="R90" s="35"/>
      <c r="S90" s="35"/>
      <c r="T90" s="35"/>
      <c r="U90" s="35"/>
    </row>
    <row r="91" spans="2:21" s="10" customFormat="1" x14ac:dyDescent="0.3">
      <c r="B91" s="8"/>
      <c r="C91" s="99"/>
      <c r="D91" s="99"/>
      <c r="E91" s="99"/>
      <c r="F91" s="99"/>
      <c r="I91" s="9"/>
      <c r="J91" s="29"/>
      <c r="L91" s="98"/>
      <c r="M91" s="99"/>
      <c r="N91" s="100"/>
      <c r="O91" s="86"/>
      <c r="P91" s="35"/>
      <c r="Q91" s="35"/>
      <c r="R91" s="35"/>
      <c r="S91" s="35"/>
      <c r="T91" s="35"/>
      <c r="U91" s="35"/>
    </row>
    <row r="92" spans="2:21" s="10" customFormat="1" x14ac:dyDescent="0.3">
      <c r="B92" s="71" t="s">
        <v>6</v>
      </c>
      <c r="C92" s="116" t="s">
        <v>0</v>
      </c>
      <c r="D92" s="116"/>
      <c r="E92" s="116"/>
      <c r="F92" s="116"/>
      <c r="G92" s="71" t="s">
        <v>1</v>
      </c>
      <c r="H92" s="71" t="s">
        <v>2</v>
      </c>
      <c r="I92" s="71" t="s">
        <v>3</v>
      </c>
      <c r="J92" s="72" t="s">
        <v>4</v>
      </c>
      <c r="L92" s="98"/>
      <c r="M92" s="99"/>
      <c r="N92" s="100"/>
      <c r="O92" s="86"/>
      <c r="P92" s="35"/>
      <c r="Q92" s="35"/>
      <c r="R92" s="35"/>
      <c r="S92" s="35"/>
      <c r="T92" s="35"/>
      <c r="U92" s="35"/>
    </row>
    <row r="93" spans="2:21" s="35" customFormat="1" x14ac:dyDescent="0.3">
      <c r="B93" s="5">
        <v>3</v>
      </c>
      <c r="C93" s="120" t="s">
        <v>248</v>
      </c>
      <c r="D93" s="145"/>
      <c r="E93" s="145"/>
      <c r="F93" s="146"/>
      <c r="G93" s="1"/>
      <c r="H93" s="1"/>
      <c r="I93" s="25"/>
      <c r="J93" s="26"/>
      <c r="L93" s="98"/>
      <c r="M93" s="99"/>
      <c r="N93" s="100"/>
      <c r="O93" s="86"/>
    </row>
    <row r="94" spans="2:21" s="11" customFormat="1" x14ac:dyDescent="0.3">
      <c r="B94" s="5"/>
      <c r="C94" s="139" t="s">
        <v>94</v>
      </c>
      <c r="D94" s="99"/>
      <c r="E94" s="99"/>
      <c r="F94" s="100"/>
      <c r="G94" s="1"/>
      <c r="H94" s="1"/>
      <c r="I94" s="25"/>
      <c r="J94" s="26"/>
      <c r="L94" s="98"/>
      <c r="M94" s="99"/>
      <c r="N94" s="100"/>
      <c r="O94" s="86"/>
      <c r="P94" s="35"/>
      <c r="Q94" s="35"/>
      <c r="R94" s="35"/>
      <c r="S94" s="35"/>
      <c r="T94" s="35"/>
      <c r="U94" s="35"/>
    </row>
    <row r="95" spans="2:21" s="36" customFormat="1" x14ac:dyDescent="0.3">
      <c r="B95" s="5"/>
      <c r="C95" s="98"/>
      <c r="D95" s="99"/>
      <c r="E95" s="99"/>
      <c r="F95" s="100"/>
      <c r="G95" s="1"/>
      <c r="H95" s="1"/>
      <c r="I95" s="25"/>
      <c r="J95" s="26"/>
      <c r="L95" s="98"/>
      <c r="M95" s="99"/>
      <c r="N95" s="100"/>
      <c r="O95" s="86"/>
      <c r="P95" s="35"/>
      <c r="Q95" s="35"/>
      <c r="R95" s="35"/>
      <c r="S95" s="35"/>
      <c r="T95" s="35"/>
      <c r="U95" s="35"/>
    </row>
    <row r="96" spans="2:21" x14ac:dyDescent="0.3">
      <c r="B96" s="4"/>
      <c r="C96" s="123" t="s">
        <v>246</v>
      </c>
      <c r="D96" s="99"/>
      <c r="E96" s="99"/>
      <c r="F96" s="100"/>
      <c r="G96" s="1"/>
      <c r="H96" s="1"/>
      <c r="I96" s="25"/>
      <c r="J96" s="26"/>
      <c r="L96" s="98"/>
      <c r="M96" s="99"/>
      <c r="N96" s="100"/>
      <c r="O96" s="86"/>
      <c r="P96" s="35"/>
      <c r="Q96" s="35"/>
      <c r="R96" s="35"/>
      <c r="S96" s="35"/>
      <c r="T96" s="35"/>
      <c r="U96" s="35"/>
    </row>
    <row r="97" spans="2:21" x14ac:dyDescent="0.3">
      <c r="B97" s="4" t="s">
        <v>49</v>
      </c>
      <c r="C97" s="98" t="s">
        <v>244</v>
      </c>
      <c r="D97" s="124"/>
      <c r="E97" s="124"/>
      <c r="F97" s="100"/>
      <c r="G97" s="15">
        <f>Takeoff!L41</f>
        <v>142.65</v>
      </c>
      <c r="H97" s="1" t="s">
        <v>30</v>
      </c>
      <c r="I97" s="24">
        <v>37.21</v>
      </c>
      <c r="J97" s="26">
        <f t="shared" ref="J97" si="2">G97*I97</f>
        <v>5308.0065000000004</v>
      </c>
      <c r="K97" s="6"/>
      <c r="L97" s="98" t="s">
        <v>251</v>
      </c>
      <c r="M97" s="99"/>
      <c r="N97" s="100"/>
      <c r="O97" s="86"/>
      <c r="P97" s="35"/>
      <c r="Q97" s="35"/>
      <c r="R97" s="35"/>
      <c r="S97" s="35"/>
      <c r="T97" s="35"/>
      <c r="U97" s="35"/>
    </row>
    <row r="98" spans="2:21" x14ac:dyDescent="0.3">
      <c r="B98" s="4" t="s">
        <v>52</v>
      </c>
      <c r="C98" s="98" t="s">
        <v>472</v>
      </c>
      <c r="D98" s="99"/>
      <c r="E98" s="99"/>
      <c r="F98" s="100"/>
      <c r="G98" s="15">
        <v>951</v>
      </c>
      <c r="H98" s="1" t="s">
        <v>27</v>
      </c>
      <c r="I98" s="24">
        <v>16.04</v>
      </c>
      <c r="J98" s="26">
        <f>G98*I98</f>
        <v>15254.039999999999</v>
      </c>
      <c r="K98" s="36"/>
      <c r="L98" s="98" t="s">
        <v>285</v>
      </c>
      <c r="M98" s="99"/>
      <c r="N98" s="100"/>
      <c r="O98" s="86"/>
      <c r="P98" s="35"/>
      <c r="Q98" s="35"/>
      <c r="R98" s="35"/>
      <c r="S98" s="35"/>
      <c r="T98" s="35"/>
      <c r="U98" s="35"/>
    </row>
    <row r="99" spans="2:21" s="36" customFormat="1" x14ac:dyDescent="0.3">
      <c r="B99" s="1" t="s">
        <v>37</v>
      </c>
      <c r="C99" s="125" t="s">
        <v>385</v>
      </c>
      <c r="D99" s="126"/>
      <c r="E99" s="126"/>
      <c r="F99" s="127"/>
      <c r="G99" s="1">
        <v>951</v>
      </c>
      <c r="H99" s="1" t="s">
        <v>27</v>
      </c>
      <c r="I99" s="27">
        <v>4.3899999999999997</v>
      </c>
      <c r="J99" s="26">
        <f>G99*I99</f>
        <v>4174.8899999999994</v>
      </c>
      <c r="L99" s="98" t="s">
        <v>284</v>
      </c>
      <c r="M99" s="99"/>
      <c r="N99" s="100"/>
      <c r="O99" s="86"/>
      <c r="P99" s="35"/>
      <c r="Q99" s="35"/>
      <c r="R99" s="35"/>
      <c r="S99" s="35"/>
      <c r="T99" s="35"/>
      <c r="U99" s="35"/>
    </row>
    <row r="100" spans="2:21" s="36" customFormat="1" x14ac:dyDescent="0.3">
      <c r="B100" s="1" t="s">
        <v>38</v>
      </c>
      <c r="C100" s="125" t="s">
        <v>384</v>
      </c>
      <c r="D100" s="126"/>
      <c r="E100" s="126"/>
      <c r="F100" s="127"/>
      <c r="G100" s="1">
        <v>951</v>
      </c>
      <c r="H100" s="1" t="s">
        <v>27</v>
      </c>
      <c r="I100" s="27">
        <v>4.3899999999999997</v>
      </c>
      <c r="J100" s="26">
        <f>G100*I100</f>
        <v>4174.8899999999994</v>
      </c>
      <c r="L100" s="98" t="s">
        <v>284</v>
      </c>
      <c r="M100" s="99"/>
      <c r="N100" s="100"/>
      <c r="O100" s="86"/>
      <c r="P100" s="35"/>
      <c r="Q100" s="35"/>
      <c r="R100" s="35"/>
      <c r="S100" s="35"/>
      <c r="T100" s="35"/>
      <c r="U100" s="35"/>
    </row>
    <row r="101" spans="2:21" s="151" customFormat="1" x14ac:dyDescent="0.3">
      <c r="B101" s="1" t="s">
        <v>36</v>
      </c>
      <c r="C101" s="98" t="s">
        <v>401</v>
      </c>
      <c r="D101" s="99"/>
      <c r="E101" s="99"/>
      <c r="F101" s="100"/>
      <c r="G101" s="15">
        <f>(957-119)*1.55</f>
        <v>1298.9000000000001</v>
      </c>
      <c r="H101" s="1" t="s">
        <v>30</v>
      </c>
      <c r="I101" s="27">
        <v>41.65</v>
      </c>
      <c r="J101" s="26">
        <f>G101*I101</f>
        <v>54099.185000000005</v>
      </c>
      <c r="L101" s="98" t="s">
        <v>291</v>
      </c>
      <c r="M101" s="99"/>
      <c r="N101" s="100"/>
      <c r="O101" s="86"/>
      <c r="P101" s="86"/>
      <c r="Q101" s="86"/>
      <c r="R101" s="86"/>
      <c r="S101" s="86"/>
      <c r="T101" s="86"/>
      <c r="U101" s="86"/>
    </row>
    <row r="102" spans="2:21" s="36" customFormat="1" x14ac:dyDescent="0.3">
      <c r="B102" s="1" t="s">
        <v>36</v>
      </c>
      <c r="C102" s="98" t="s">
        <v>390</v>
      </c>
      <c r="D102" s="99"/>
      <c r="E102" s="99"/>
      <c r="F102" s="100"/>
      <c r="G102" s="15">
        <f>(957-119)*1.55</f>
        <v>1298.9000000000001</v>
      </c>
      <c r="H102" s="1" t="s">
        <v>30</v>
      </c>
      <c r="I102" s="27">
        <f>5.48+3.66</f>
        <v>9.14</v>
      </c>
      <c r="J102" s="26">
        <f>G102*I102</f>
        <v>11871.946000000002</v>
      </c>
      <c r="L102" s="98" t="s">
        <v>283</v>
      </c>
      <c r="M102" s="99"/>
      <c r="N102" s="100"/>
      <c r="O102" s="86"/>
      <c r="P102" s="35"/>
      <c r="Q102" s="35"/>
      <c r="R102" s="35"/>
      <c r="S102" s="35"/>
      <c r="T102" s="35"/>
      <c r="U102" s="35"/>
    </row>
    <row r="103" spans="2:21" s="36" customFormat="1" x14ac:dyDescent="0.3">
      <c r="B103" s="1"/>
      <c r="C103" s="98" t="s">
        <v>386</v>
      </c>
      <c r="D103" s="99"/>
      <c r="E103" s="99"/>
      <c r="F103" s="100"/>
      <c r="G103" s="1"/>
      <c r="H103" s="1"/>
      <c r="I103" s="25"/>
      <c r="J103" s="26"/>
      <c r="L103" s="98"/>
      <c r="M103" s="99"/>
      <c r="N103" s="100"/>
      <c r="O103" s="86"/>
      <c r="P103" s="35"/>
      <c r="Q103" s="35"/>
      <c r="R103" s="35"/>
      <c r="S103" s="35"/>
      <c r="T103" s="35"/>
      <c r="U103" s="35"/>
    </row>
    <row r="104" spans="2:21" s="36" customFormat="1" x14ac:dyDescent="0.3">
      <c r="B104" s="1" t="s">
        <v>310</v>
      </c>
      <c r="C104" s="98" t="s">
        <v>394</v>
      </c>
      <c r="D104" s="99"/>
      <c r="E104" s="99"/>
      <c r="F104" s="100"/>
      <c r="G104" s="15">
        <f>G102</f>
        <v>1298.9000000000001</v>
      </c>
      <c r="H104" s="1" t="s">
        <v>30</v>
      </c>
      <c r="I104" s="25">
        <v>3.38</v>
      </c>
      <c r="J104" s="26">
        <f>G104*I104</f>
        <v>4390.2820000000002</v>
      </c>
      <c r="L104" s="98" t="s">
        <v>299</v>
      </c>
      <c r="M104" s="99"/>
      <c r="N104" s="100"/>
      <c r="O104" s="86"/>
      <c r="P104" s="35"/>
      <c r="Q104" s="35"/>
      <c r="R104" s="35"/>
      <c r="S104" s="35"/>
      <c r="T104" s="35"/>
      <c r="U104" s="35"/>
    </row>
    <row r="105" spans="2:21" s="36" customFormat="1" x14ac:dyDescent="0.3">
      <c r="B105" s="1" t="s">
        <v>254</v>
      </c>
      <c r="C105" s="98" t="s">
        <v>56</v>
      </c>
      <c r="D105" s="99"/>
      <c r="E105" s="99"/>
      <c r="F105" s="100"/>
      <c r="G105" s="15">
        <f>951*0.15</f>
        <v>142.65</v>
      </c>
      <c r="H105" s="1" t="s">
        <v>30</v>
      </c>
      <c r="I105" s="27">
        <v>40.65</v>
      </c>
      <c r="J105" s="26">
        <f>G105*I105</f>
        <v>5798.7224999999999</v>
      </c>
      <c r="L105" s="98" t="s">
        <v>291</v>
      </c>
      <c r="M105" s="99"/>
      <c r="N105" s="100"/>
      <c r="O105" s="86"/>
      <c r="P105" s="35"/>
      <c r="Q105" s="35"/>
      <c r="R105" s="35"/>
      <c r="S105" s="35"/>
      <c r="T105" s="35"/>
      <c r="U105" s="35"/>
    </row>
    <row r="106" spans="2:21" s="36" customFormat="1" x14ac:dyDescent="0.3">
      <c r="B106" s="1" t="s">
        <v>310</v>
      </c>
      <c r="C106" s="98" t="s">
        <v>394</v>
      </c>
      <c r="D106" s="99"/>
      <c r="E106" s="99"/>
      <c r="F106" s="100"/>
      <c r="G106" s="15">
        <f>G105</f>
        <v>142.65</v>
      </c>
      <c r="H106" s="1" t="s">
        <v>30</v>
      </c>
      <c r="I106" s="25">
        <v>3.38</v>
      </c>
      <c r="J106" s="26">
        <f>G106*I106</f>
        <v>482.15699999999998</v>
      </c>
      <c r="L106" s="98" t="s">
        <v>299</v>
      </c>
      <c r="M106" s="99"/>
      <c r="N106" s="100"/>
      <c r="O106" s="86"/>
      <c r="P106" s="35"/>
      <c r="Q106" s="35"/>
      <c r="R106" s="35"/>
      <c r="S106" s="35"/>
      <c r="T106" s="35"/>
      <c r="U106" s="35"/>
    </row>
    <row r="107" spans="2:21" s="77" customFormat="1" x14ac:dyDescent="0.3">
      <c r="B107" s="1" t="s">
        <v>421</v>
      </c>
      <c r="C107" s="125" t="s">
        <v>402</v>
      </c>
      <c r="D107" s="126"/>
      <c r="E107" s="126"/>
      <c r="F107" s="127"/>
      <c r="G107" s="15">
        <v>20</v>
      </c>
      <c r="H107" s="1" t="s">
        <v>29</v>
      </c>
      <c r="I107" s="25">
        <v>65.739999999999995</v>
      </c>
      <c r="J107" s="26">
        <f>G107*I107</f>
        <v>1314.8</v>
      </c>
      <c r="L107" s="98" t="s">
        <v>403</v>
      </c>
      <c r="M107" s="99"/>
      <c r="N107" s="100"/>
      <c r="O107" s="86"/>
      <c r="P107" s="75"/>
      <c r="Q107" s="75"/>
      <c r="R107" s="75"/>
      <c r="S107" s="75"/>
      <c r="T107" s="75"/>
      <c r="U107" s="75"/>
    </row>
    <row r="108" spans="2:21" s="84" customFormat="1" x14ac:dyDescent="0.3">
      <c r="B108" s="1" t="s">
        <v>42</v>
      </c>
      <c r="C108" s="98" t="s">
        <v>442</v>
      </c>
      <c r="D108" s="99"/>
      <c r="E108" s="99"/>
      <c r="F108" s="100"/>
      <c r="G108" s="32">
        <f>(G107/0.6)*0.00222</f>
        <v>7.400000000000001E-2</v>
      </c>
      <c r="H108" s="1" t="s">
        <v>43</v>
      </c>
      <c r="I108" s="24">
        <v>1522.77</v>
      </c>
      <c r="J108" s="26">
        <f>G108*I108</f>
        <v>112.68498000000001</v>
      </c>
      <c r="L108" s="98" t="s">
        <v>290</v>
      </c>
      <c r="M108" s="99"/>
      <c r="N108" s="100"/>
      <c r="O108" s="86"/>
      <c r="P108" s="81"/>
      <c r="Q108" s="81"/>
      <c r="R108" s="81"/>
      <c r="S108" s="81"/>
      <c r="T108" s="81"/>
      <c r="U108" s="81"/>
    </row>
    <row r="109" spans="2:21" s="36" customFormat="1" x14ac:dyDescent="0.3">
      <c r="B109" s="4"/>
      <c r="C109" s="98"/>
      <c r="D109" s="99"/>
      <c r="E109" s="99"/>
      <c r="F109" s="100"/>
      <c r="G109" s="1"/>
      <c r="H109" s="1"/>
      <c r="I109" s="24"/>
      <c r="J109" s="26"/>
      <c r="L109" s="98"/>
      <c r="M109" s="99"/>
      <c r="N109" s="100"/>
      <c r="O109" s="86"/>
      <c r="P109" s="35"/>
      <c r="Q109" s="35"/>
      <c r="R109" s="35"/>
      <c r="S109" s="35"/>
      <c r="T109" s="35"/>
      <c r="U109" s="35"/>
    </row>
    <row r="110" spans="2:21" s="36" customFormat="1" x14ac:dyDescent="0.3">
      <c r="B110" s="4"/>
      <c r="C110" s="123" t="s">
        <v>245</v>
      </c>
      <c r="D110" s="99"/>
      <c r="E110" s="99"/>
      <c r="F110" s="100"/>
      <c r="G110" s="1"/>
      <c r="H110" s="1"/>
      <c r="I110" s="24"/>
      <c r="J110" s="26"/>
      <c r="L110" s="98"/>
      <c r="M110" s="99"/>
      <c r="N110" s="100"/>
      <c r="O110" s="86"/>
      <c r="P110" s="35"/>
      <c r="Q110" s="35"/>
      <c r="R110" s="35"/>
      <c r="S110" s="35"/>
      <c r="T110" s="35"/>
      <c r="U110" s="35"/>
    </row>
    <row r="111" spans="2:21" s="36" customFormat="1" x14ac:dyDescent="0.3">
      <c r="B111" s="4" t="s">
        <v>48</v>
      </c>
      <c r="C111" s="98" t="s">
        <v>58</v>
      </c>
      <c r="D111" s="99"/>
      <c r="E111" s="99"/>
      <c r="F111" s="100"/>
      <c r="G111" s="1">
        <v>5</v>
      </c>
      <c r="H111" s="1" t="s">
        <v>30</v>
      </c>
      <c r="I111" s="24">
        <v>24.59</v>
      </c>
      <c r="J111" s="26">
        <f t="shared" ref="J111" si="3">G111*I111</f>
        <v>122.95</v>
      </c>
      <c r="L111" s="98" t="s">
        <v>251</v>
      </c>
      <c r="M111" s="99"/>
      <c r="N111" s="100"/>
      <c r="O111" s="86"/>
      <c r="P111" s="35"/>
      <c r="Q111" s="35"/>
      <c r="R111" s="35"/>
      <c r="S111" s="35"/>
      <c r="T111" s="35"/>
      <c r="U111" s="35"/>
    </row>
    <row r="112" spans="2:21" s="36" customFormat="1" x14ac:dyDescent="0.3">
      <c r="B112" s="4"/>
      <c r="C112" s="98" t="s">
        <v>253</v>
      </c>
      <c r="D112" s="99"/>
      <c r="E112" s="99"/>
      <c r="F112" s="100"/>
      <c r="G112" s="1"/>
      <c r="H112" s="1"/>
      <c r="I112" s="24"/>
      <c r="J112" s="26"/>
      <c r="L112" s="98"/>
      <c r="M112" s="99"/>
      <c r="N112" s="100"/>
      <c r="O112" s="86"/>
      <c r="P112" s="35"/>
      <c r="Q112" s="35"/>
      <c r="R112" s="35"/>
      <c r="S112" s="35"/>
      <c r="T112" s="35"/>
      <c r="U112" s="35"/>
    </row>
    <row r="113" spans="2:21" x14ac:dyDescent="0.3">
      <c r="B113" s="4" t="s">
        <v>49</v>
      </c>
      <c r="C113" s="98" t="s">
        <v>95</v>
      </c>
      <c r="D113" s="124"/>
      <c r="E113" s="124"/>
      <c r="F113" s="100"/>
      <c r="G113" s="15">
        <v>209</v>
      </c>
      <c r="H113" s="1" t="s">
        <v>30</v>
      </c>
      <c r="I113" s="24">
        <v>30.61</v>
      </c>
      <c r="J113" s="26">
        <f t="shared" ref="J113" si="4">G113*I113</f>
        <v>6397.49</v>
      </c>
      <c r="L113" s="98" t="s">
        <v>251</v>
      </c>
      <c r="M113" s="99"/>
      <c r="N113" s="100"/>
      <c r="O113" s="86"/>
      <c r="P113" s="35"/>
      <c r="Q113" s="35"/>
      <c r="R113" s="35"/>
      <c r="S113" s="35"/>
      <c r="T113" s="35"/>
      <c r="U113" s="35"/>
    </row>
    <row r="114" spans="2:21" s="36" customFormat="1" x14ac:dyDescent="0.3">
      <c r="B114" s="4" t="s">
        <v>51</v>
      </c>
      <c r="C114" s="98" t="s">
        <v>280</v>
      </c>
      <c r="D114" s="99"/>
      <c r="E114" s="99"/>
      <c r="F114" s="100"/>
      <c r="G114" s="1">
        <v>67</v>
      </c>
      <c r="H114" s="1" t="s">
        <v>27</v>
      </c>
      <c r="I114" s="24">
        <v>51.24</v>
      </c>
      <c r="J114" s="26">
        <f>G114*I114</f>
        <v>3433.08</v>
      </c>
      <c r="L114" s="98" t="s">
        <v>281</v>
      </c>
      <c r="M114" s="99"/>
      <c r="N114" s="100"/>
      <c r="O114" s="86"/>
      <c r="P114" s="35"/>
      <c r="Q114" s="35"/>
      <c r="R114" s="35"/>
      <c r="S114" s="35"/>
      <c r="T114" s="35"/>
      <c r="U114" s="35"/>
    </row>
    <row r="115" spans="2:21" s="36" customFormat="1" x14ac:dyDescent="0.3">
      <c r="B115" s="4" t="s">
        <v>252</v>
      </c>
      <c r="C115" s="98" t="s">
        <v>428</v>
      </c>
      <c r="D115" s="99"/>
      <c r="E115" s="99"/>
      <c r="F115" s="100"/>
      <c r="G115" s="15">
        <f>Takeoff!E155+Takeoff!E142</f>
        <v>12.5</v>
      </c>
      <c r="H115" s="1" t="s">
        <v>27</v>
      </c>
      <c r="I115" s="24">
        <v>32.85</v>
      </c>
      <c r="J115" s="26">
        <f>G115*I115</f>
        <v>410.625</v>
      </c>
      <c r="L115" s="98" t="s">
        <v>251</v>
      </c>
      <c r="M115" s="99"/>
      <c r="N115" s="100"/>
      <c r="O115" s="86"/>
      <c r="P115" s="35"/>
      <c r="Q115" s="35"/>
      <c r="R115" s="35"/>
      <c r="S115" s="35"/>
      <c r="T115" s="35"/>
      <c r="U115" s="35"/>
    </row>
    <row r="116" spans="2:21" s="84" customFormat="1" x14ac:dyDescent="0.3">
      <c r="B116" s="1" t="s">
        <v>42</v>
      </c>
      <c r="C116" s="98" t="s">
        <v>443</v>
      </c>
      <c r="D116" s="99"/>
      <c r="E116" s="99"/>
      <c r="F116" s="100"/>
      <c r="G116" s="32">
        <f>6*0.00222</f>
        <v>1.3320000000000002E-2</v>
      </c>
      <c r="H116" s="1" t="s">
        <v>43</v>
      </c>
      <c r="I116" s="24">
        <v>1522.77</v>
      </c>
      <c r="J116" s="26">
        <f>G116*I116</f>
        <v>20.283296400000001</v>
      </c>
      <c r="L116" s="98" t="s">
        <v>290</v>
      </c>
      <c r="M116" s="99"/>
      <c r="N116" s="100"/>
      <c r="O116" s="86"/>
      <c r="P116" s="81"/>
      <c r="Q116" s="81"/>
      <c r="R116" s="81"/>
      <c r="S116" s="81"/>
      <c r="T116" s="81"/>
      <c r="U116" s="81"/>
    </row>
    <row r="117" spans="2:21" x14ac:dyDescent="0.3">
      <c r="B117" s="4"/>
      <c r="C117" s="98"/>
      <c r="D117" s="99"/>
      <c r="E117" s="99"/>
      <c r="F117" s="100"/>
      <c r="G117" s="1"/>
      <c r="H117" s="1"/>
      <c r="I117" s="24"/>
      <c r="J117" s="26"/>
      <c r="L117" s="98"/>
      <c r="M117" s="99"/>
      <c r="N117" s="100"/>
      <c r="O117" s="86"/>
      <c r="P117" s="35"/>
      <c r="Q117" s="35"/>
      <c r="R117" s="35"/>
      <c r="S117" s="35"/>
      <c r="T117" s="35"/>
      <c r="U117" s="35"/>
    </row>
    <row r="118" spans="2:21" s="36" customFormat="1" x14ac:dyDescent="0.3">
      <c r="B118" s="4"/>
      <c r="C118" s="123" t="s">
        <v>74</v>
      </c>
      <c r="D118" s="99"/>
      <c r="E118" s="99"/>
      <c r="F118" s="100"/>
      <c r="G118" s="1"/>
      <c r="H118" s="1"/>
      <c r="I118" s="24"/>
      <c r="J118" s="26"/>
      <c r="L118" s="98"/>
      <c r="M118" s="99"/>
      <c r="N118" s="100"/>
      <c r="O118" s="86"/>
      <c r="P118" s="35"/>
      <c r="Q118" s="35"/>
      <c r="R118" s="35"/>
      <c r="S118" s="35"/>
      <c r="T118" s="35"/>
      <c r="U118" s="35"/>
    </row>
    <row r="119" spans="2:21" s="36" customFormat="1" x14ac:dyDescent="0.3">
      <c r="B119" s="4" t="s">
        <v>48</v>
      </c>
      <c r="C119" s="98" t="s">
        <v>58</v>
      </c>
      <c r="D119" s="99"/>
      <c r="E119" s="99"/>
      <c r="F119" s="100"/>
      <c r="G119" s="1">
        <v>6</v>
      </c>
      <c r="H119" s="1" t="s">
        <v>30</v>
      </c>
      <c r="I119" s="24">
        <v>24.59</v>
      </c>
      <c r="J119" s="26">
        <f t="shared" ref="J119:J121" si="5">G119*I119</f>
        <v>147.54</v>
      </c>
      <c r="L119" s="98" t="s">
        <v>251</v>
      </c>
      <c r="M119" s="99"/>
      <c r="N119" s="100"/>
      <c r="O119" s="86"/>
      <c r="P119" s="35"/>
      <c r="Q119" s="35"/>
      <c r="R119" s="35"/>
      <c r="S119" s="35"/>
      <c r="T119" s="35"/>
      <c r="U119" s="35"/>
    </row>
    <row r="120" spans="2:21" s="36" customFormat="1" x14ac:dyDescent="0.3">
      <c r="B120" s="4"/>
      <c r="C120" s="98" t="s">
        <v>253</v>
      </c>
      <c r="D120" s="99"/>
      <c r="E120" s="99"/>
      <c r="F120" s="100"/>
      <c r="G120" s="1"/>
      <c r="H120" s="1"/>
      <c r="I120" s="24"/>
      <c r="J120" s="26"/>
      <c r="L120" s="98"/>
      <c r="M120" s="99"/>
      <c r="N120" s="100"/>
      <c r="O120" s="86"/>
      <c r="P120" s="35"/>
      <c r="Q120" s="35"/>
      <c r="R120" s="35"/>
      <c r="S120" s="35"/>
      <c r="T120" s="35"/>
      <c r="U120" s="35"/>
    </row>
    <row r="121" spans="2:21" s="36" customFormat="1" x14ac:dyDescent="0.3">
      <c r="B121" s="4" t="s">
        <v>49</v>
      </c>
      <c r="C121" s="98" t="s">
        <v>250</v>
      </c>
      <c r="D121" s="124"/>
      <c r="E121" s="124"/>
      <c r="F121" s="100"/>
      <c r="G121" s="1">
        <v>54</v>
      </c>
      <c r="H121" s="1" t="s">
        <v>30</v>
      </c>
      <c r="I121" s="24">
        <v>32.85</v>
      </c>
      <c r="J121" s="26">
        <f t="shared" si="5"/>
        <v>1773.9</v>
      </c>
      <c r="L121" s="98" t="s">
        <v>279</v>
      </c>
      <c r="M121" s="99"/>
      <c r="N121" s="100"/>
      <c r="O121" s="86"/>
      <c r="P121" s="35"/>
      <c r="Q121" s="35"/>
      <c r="R121" s="35"/>
      <c r="S121" s="35"/>
      <c r="T121" s="35"/>
      <c r="U121" s="35"/>
    </row>
    <row r="122" spans="2:21" s="36" customFormat="1" x14ac:dyDescent="0.3">
      <c r="B122" s="4"/>
      <c r="C122" s="98"/>
      <c r="D122" s="99"/>
      <c r="E122" s="99"/>
      <c r="F122" s="100"/>
      <c r="G122" s="1"/>
      <c r="H122" s="1"/>
      <c r="I122" s="24"/>
      <c r="J122" s="26"/>
      <c r="L122" s="98"/>
      <c r="M122" s="99"/>
      <c r="N122" s="100"/>
      <c r="O122" s="86"/>
      <c r="P122" s="35"/>
      <c r="Q122" s="35"/>
      <c r="R122" s="35"/>
      <c r="S122" s="35"/>
      <c r="T122" s="35"/>
      <c r="U122" s="35"/>
    </row>
    <row r="123" spans="2:21" s="36" customFormat="1" x14ac:dyDescent="0.3">
      <c r="B123" s="4"/>
      <c r="C123" s="123" t="s">
        <v>223</v>
      </c>
      <c r="D123" s="99"/>
      <c r="E123" s="99"/>
      <c r="F123" s="100"/>
      <c r="G123" s="1"/>
      <c r="H123" s="1"/>
      <c r="I123" s="24"/>
      <c r="J123" s="26"/>
      <c r="L123" s="98"/>
      <c r="M123" s="99"/>
      <c r="N123" s="100"/>
      <c r="O123" s="86"/>
      <c r="P123" s="35"/>
      <c r="Q123" s="35"/>
      <c r="R123" s="35"/>
      <c r="S123" s="35"/>
      <c r="T123" s="35"/>
      <c r="U123" s="35"/>
    </row>
    <row r="124" spans="2:21" s="36" customFormat="1" x14ac:dyDescent="0.3">
      <c r="B124" s="4" t="s">
        <v>49</v>
      </c>
      <c r="C124" s="98" t="s">
        <v>255</v>
      </c>
      <c r="D124" s="124"/>
      <c r="E124" s="124"/>
      <c r="F124" s="100"/>
      <c r="G124" s="15">
        <f>Takeoff!E85</f>
        <v>14.399999999999999</v>
      </c>
      <c r="H124" s="1" t="s">
        <v>30</v>
      </c>
      <c r="I124" s="24">
        <v>37.21</v>
      </c>
      <c r="J124" s="26">
        <f>G124*I124</f>
        <v>535.82399999999996</v>
      </c>
      <c r="L124" s="98" t="s">
        <v>251</v>
      </c>
      <c r="M124" s="99"/>
      <c r="N124" s="100"/>
      <c r="O124" s="86"/>
      <c r="P124" s="35"/>
      <c r="Q124" s="35"/>
      <c r="R124" s="35"/>
      <c r="S124" s="35"/>
      <c r="T124" s="35"/>
      <c r="U124" s="35"/>
    </row>
    <row r="125" spans="2:21" s="36" customFormat="1" x14ac:dyDescent="0.3">
      <c r="B125" s="4" t="s">
        <v>214</v>
      </c>
      <c r="C125" s="98" t="s">
        <v>215</v>
      </c>
      <c r="D125" s="99"/>
      <c r="E125" s="99"/>
      <c r="F125" s="100"/>
      <c r="G125" s="15">
        <f>Takeoff!J92</f>
        <v>96</v>
      </c>
      <c r="H125" s="1" t="s">
        <v>27</v>
      </c>
      <c r="I125" s="25">
        <v>34.99</v>
      </c>
      <c r="J125" s="26">
        <f t="shared" ref="J125" si="6">G125*I125</f>
        <v>3359.04</v>
      </c>
      <c r="L125" s="98" t="s">
        <v>217</v>
      </c>
      <c r="M125" s="99"/>
      <c r="N125" s="100"/>
      <c r="O125" s="86"/>
      <c r="P125" s="35"/>
      <c r="Q125" s="35"/>
      <c r="R125" s="35"/>
      <c r="S125" s="35"/>
      <c r="T125" s="35"/>
      <c r="U125" s="35"/>
    </row>
    <row r="126" spans="2:21" x14ac:dyDescent="0.3">
      <c r="B126" s="4"/>
      <c r="C126" s="98" t="s">
        <v>216</v>
      </c>
      <c r="D126" s="99"/>
      <c r="E126" s="99"/>
      <c r="F126" s="100"/>
      <c r="G126" s="1"/>
      <c r="H126" s="1"/>
      <c r="I126" s="24"/>
      <c r="J126" s="26"/>
      <c r="K126" s="7"/>
      <c r="L126" s="98"/>
      <c r="M126" s="99"/>
      <c r="N126" s="100"/>
      <c r="O126" s="86"/>
      <c r="P126" s="35"/>
      <c r="Q126" s="35"/>
      <c r="R126" s="35"/>
      <c r="S126" s="35"/>
      <c r="T126" s="35"/>
      <c r="U126" s="35"/>
    </row>
    <row r="127" spans="2:21" s="11" customFormat="1" x14ac:dyDescent="0.3">
      <c r="B127" s="40" t="s">
        <v>258</v>
      </c>
      <c r="C127" s="98" t="s">
        <v>257</v>
      </c>
      <c r="D127" s="99"/>
      <c r="E127" s="99"/>
      <c r="F127" s="100"/>
      <c r="G127" s="15">
        <v>160</v>
      </c>
      <c r="H127" s="1" t="s">
        <v>29</v>
      </c>
      <c r="I127" s="24">
        <v>11.45</v>
      </c>
      <c r="J127" s="26">
        <f t="shared" ref="J127" si="7">G127*I127</f>
        <v>1832</v>
      </c>
      <c r="L127" s="98" t="s">
        <v>222</v>
      </c>
      <c r="M127" s="99"/>
      <c r="N127" s="100"/>
      <c r="O127" s="86"/>
      <c r="P127" s="35"/>
      <c r="Q127" s="35"/>
      <c r="R127" s="35"/>
      <c r="S127" s="35"/>
      <c r="T127" s="35"/>
      <c r="U127" s="35"/>
    </row>
    <row r="128" spans="2:21" s="36" customFormat="1" x14ac:dyDescent="0.3">
      <c r="B128" s="4"/>
      <c r="C128" s="98" t="s">
        <v>218</v>
      </c>
      <c r="D128" s="99"/>
      <c r="E128" s="99"/>
      <c r="F128" s="100"/>
      <c r="G128" s="16"/>
      <c r="H128" s="1"/>
      <c r="I128" s="24"/>
      <c r="J128" s="26"/>
      <c r="L128" s="98"/>
      <c r="M128" s="99"/>
      <c r="N128" s="100"/>
      <c r="O128" s="86"/>
      <c r="P128" s="35"/>
      <c r="Q128" s="35"/>
      <c r="R128" s="35"/>
      <c r="S128" s="35"/>
      <c r="T128" s="35"/>
      <c r="U128" s="35"/>
    </row>
    <row r="129" spans="2:21" s="36" customFormat="1" x14ac:dyDescent="0.3">
      <c r="B129" s="4"/>
      <c r="C129" s="98"/>
      <c r="D129" s="99"/>
      <c r="E129" s="99"/>
      <c r="F129" s="100"/>
      <c r="G129" s="1"/>
      <c r="H129" s="1"/>
      <c r="I129" s="24"/>
      <c r="J129" s="26"/>
      <c r="L129" s="98"/>
      <c r="M129" s="99"/>
      <c r="N129" s="100"/>
      <c r="O129" s="86"/>
      <c r="P129" s="35"/>
      <c r="Q129" s="35"/>
      <c r="R129" s="35"/>
      <c r="S129" s="35"/>
      <c r="T129" s="35"/>
      <c r="U129" s="35"/>
    </row>
    <row r="130" spans="2:21" s="36" customFormat="1" x14ac:dyDescent="0.3">
      <c r="B130" s="4"/>
      <c r="C130" s="123" t="s">
        <v>247</v>
      </c>
      <c r="D130" s="128"/>
      <c r="E130" s="128"/>
      <c r="F130" s="129"/>
      <c r="G130" s="1"/>
      <c r="H130" s="1"/>
      <c r="I130" s="24"/>
      <c r="J130" s="26"/>
      <c r="L130" s="98"/>
      <c r="M130" s="99"/>
      <c r="N130" s="100"/>
      <c r="O130" s="86"/>
      <c r="P130" s="35"/>
      <c r="Q130" s="35"/>
      <c r="R130" s="35"/>
      <c r="S130" s="35"/>
      <c r="T130" s="35"/>
      <c r="U130" s="35"/>
    </row>
    <row r="131" spans="2:21" x14ac:dyDescent="0.3">
      <c r="B131" s="4" t="s">
        <v>49</v>
      </c>
      <c r="C131" s="98" t="s">
        <v>92</v>
      </c>
      <c r="D131" s="124"/>
      <c r="E131" s="124"/>
      <c r="F131" s="100"/>
      <c r="G131" s="1">
        <v>951</v>
      </c>
      <c r="H131" s="1" t="s">
        <v>27</v>
      </c>
      <c r="I131" s="24">
        <v>28.5</v>
      </c>
      <c r="J131" s="34">
        <f t="shared" ref="J131" si="8">G131*I131</f>
        <v>27103.5</v>
      </c>
      <c r="L131" s="98" t="s">
        <v>233</v>
      </c>
      <c r="M131" s="99"/>
      <c r="N131" s="100"/>
      <c r="O131" s="86"/>
      <c r="P131" s="35"/>
      <c r="Q131" s="35"/>
      <c r="R131" s="35"/>
      <c r="S131" s="35"/>
      <c r="T131" s="35"/>
      <c r="U131" s="35"/>
    </row>
    <row r="132" spans="2:21" x14ac:dyDescent="0.3">
      <c r="B132" s="4" t="s">
        <v>50</v>
      </c>
      <c r="C132" s="98" t="s">
        <v>234</v>
      </c>
      <c r="D132" s="99"/>
      <c r="E132" s="99"/>
      <c r="F132" s="100"/>
      <c r="G132" s="38"/>
      <c r="H132" s="38"/>
      <c r="I132" s="39"/>
      <c r="J132" s="34"/>
      <c r="L132" s="98"/>
      <c r="M132" s="99"/>
      <c r="N132" s="100"/>
      <c r="O132" s="86"/>
      <c r="P132" s="35"/>
      <c r="Q132" s="35"/>
      <c r="R132" s="35"/>
      <c r="S132" s="35"/>
      <c r="T132" s="35"/>
      <c r="U132" s="35"/>
    </row>
    <row r="133" spans="2:21" x14ac:dyDescent="0.3">
      <c r="B133" s="4" t="s">
        <v>235</v>
      </c>
      <c r="C133" s="98" t="s">
        <v>236</v>
      </c>
      <c r="D133" s="99"/>
      <c r="E133" s="99"/>
      <c r="F133" s="100"/>
      <c r="G133" s="15">
        <v>951</v>
      </c>
      <c r="H133" s="1" t="s">
        <v>27</v>
      </c>
      <c r="I133" s="24">
        <v>17.2</v>
      </c>
      <c r="J133" s="26">
        <f t="shared" ref="J133" si="9">G133*I133</f>
        <v>16357.199999999999</v>
      </c>
      <c r="L133" s="98" t="s">
        <v>238</v>
      </c>
      <c r="M133" s="99"/>
      <c r="N133" s="100"/>
      <c r="O133" s="86"/>
      <c r="P133" s="35"/>
      <c r="Q133" s="35"/>
      <c r="R133" s="35"/>
      <c r="S133" s="35"/>
      <c r="T133" s="35"/>
      <c r="U133" s="35"/>
    </row>
    <row r="134" spans="2:21" s="36" customFormat="1" x14ac:dyDescent="0.3">
      <c r="B134" s="4"/>
      <c r="C134" s="98" t="s">
        <v>237</v>
      </c>
      <c r="D134" s="99"/>
      <c r="E134" s="99"/>
      <c r="F134" s="100"/>
      <c r="G134" s="1"/>
      <c r="H134" s="1"/>
      <c r="I134" s="24"/>
      <c r="J134" s="26"/>
      <c r="L134" s="98"/>
      <c r="M134" s="99"/>
      <c r="N134" s="100"/>
      <c r="O134" s="86"/>
      <c r="P134" s="35"/>
      <c r="Q134" s="35"/>
      <c r="R134" s="35"/>
      <c r="S134" s="35"/>
      <c r="T134" s="35"/>
      <c r="U134" s="35"/>
    </row>
    <row r="135" spans="2:21" s="84" customFormat="1" x14ac:dyDescent="0.3">
      <c r="B135" s="85"/>
      <c r="C135" s="98"/>
      <c r="D135" s="99"/>
      <c r="E135" s="99"/>
      <c r="F135" s="100"/>
      <c r="G135" s="1"/>
      <c r="H135" s="1"/>
      <c r="I135" s="24"/>
      <c r="J135" s="26"/>
      <c r="L135" s="80"/>
      <c r="M135" s="81"/>
      <c r="N135" s="82"/>
      <c r="O135" s="86"/>
      <c r="P135" s="81"/>
      <c r="Q135" s="81"/>
      <c r="R135" s="81"/>
      <c r="S135" s="81"/>
      <c r="T135" s="81"/>
      <c r="U135" s="81"/>
    </row>
    <row r="136" spans="2:21" s="84" customFormat="1" x14ac:dyDescent="0.3">
      <c r="B136" s="85"/>
      <c r="C136" s="123" t="s">
        <v>470</v>
      </c>
      <c r="D136" s="99"/>
      <c r="E136" s="99"/>
      <c r="F136" s="100"/>
      <c r="G136" s="1"/>
      <c r="H136" s="1"/>
      <c r="I136" s="24"/>
      <c r="J136" s="26"/>
      <c r="L136" s="80"/>
      <c r="M136" s="81"/>
      <c r="N136" s="82"/>
      <c r="O136" s="86"/>
      <c r="P136" s="81"/>
      <c r="Q136" s="81"/>
      <c r="R136" s="81"/>
      <c r="S136" s="81"/>
      <c r="T136" s="81"/>
      <c r="U136" s="81"/>
    </row>
    <row r="137" spans="2:21" s="84" customFormat="1" x14ac:dyDescent="0.3">
      <c r="B137" s="85" t="s">
        <v>49</v>
      </c>
      <c r="C137" s="98" t="s">
        <v>95</v>
      </c>
      <c r="D137" s="124"/>
      <c r="E137" s="124"/>
      <c r="F137" s="100"/>
      <c r="G137" s="15">
        <f>Takeoff!E189+Takeoff!E170</f>
        <v>3.7434999999999992</v>
      </c>
      <c r="H137" s="1" t="s">
        <v>30</v>
      </c>
      <c r="I137" s="24">
        <v>30.61</v>
      </c>
      <c r="J137" s="26">
        <f t="shared" ref="J137" si="10">G137*I137</f>
        <v>114.58853499999998</v>
      </c>
      <c r="L137" s="98" t="s">
        <v>251</v>
      </c>
      <c r="M137" s="99"/>
      <c r="N137" s="100"/>
      <c r="O137" s="86"/>
      <c r="P137" s="81"/>
      <c r="Q137" s="81"/>
      <c r="R137" s="81"/>
      <c r="S137" s="81"/>
      <c r="T137" s="81"/>
      <c r="U137" s="81"/>
    </row>
    <row r="138" spans="2:21" s="84" customFormat="1" x14ac:dyDescent="0.3">
      <c r="B138" s="85" t="s">
        <v>51</v>
      </c>
      <c r="C138" s="98" t="s">
        <v>280</v>
      </c>
      <c r="D138" s="99"/>
      <c r="E138" s="99"/>
      <c r="F138" s="100"/>
      <c r="G138" s="1">
        <v>11.34</v>
      </c>
      <c r="H138" s="1" t="s">
        <v>27</v>
      </c>
      <c r="I138" s="24">
        <v>51.24</v>
      </c>
      <c r="J138" s="26">
        <f>G138*I138</f>
        <v>581.0616</v>
      </c>
      <c r="L138" s="98" t="s">
        <v>281</v>
      </c>
      <c r="M138" s="99"/>
      <c r="N138" s="100"/>
      <c r="O138" s="86"/>
      <c r="P138" s="81"/>
      <c r="Q138" s="81"/>
      <c r="R138" s="81"/>
      <c r="S138" s="81"/>
      <c r="T138" s="81"/>
      <c r="U138" s="81"/>
    </row>
    <row r="139" spans="2:21" s="84" customFormat="1" x14ac:dyDescent="0.3">
      <c r="B139" s="85" t="s">
        <v>52</v>
      </c>
      <c r="C139" s="98" t="s">
        <v>471</v>
      </c>
      <c r="D139" s="99"/>
      <c r="E139" s="99"/>
      <c r="F139" s="100"/>
      <c r="G139" s="15">
        <v>23.63</v>
      </c>
      <c r="H139" s="1" t="s">
        <v>27</v>
      </c>
      <c r="I139" s="24">
        <v>16.04</v>
      </c>
      <c r="J139" s="26">
        <f>G139*I139</f>
        <v>379.02519999999998</v>
      </c>
      <c r="O139" s="86"/>
      <c r="P139" s="81"/>
      <c r="Q139" s="81"/>
      <c r="R139" s="81"/>
      <c r="S139" s="81"/>
      <c r="T139" s="81"/>
      <c r="U139" s="81"/>
    </row>
    <row r="140" spans="2:21" s="84" customFormat="1" x14ac:dyDescent="0.3">
      <c r="B140" s="85"/>
      <c r="C140" s="98"/>
      <c r="D140" s="99"/>
      <c r="E140" s="99"/>
      <c r="F140" s="100"/>
      <c r="G140" s="1"/>
      <c r="H140" s="1"/>
      <c r="I140" s="24"/>
      <c r="J140" s="26"/>
      <c r="L140" s="80"/>
      <c r="M140" s="81"/>
      <c r="N140" s="82"/>
      <c r="O140" s="86"/>
      <c r="P140" s="81"/>
      <c r="Q140" s="81"/>
      <c r="R140" s="81"/>
      <c r="S140" s="81"/>
      <c r="T140" s="81"/>
      <c r="U140" s="81"/>
    </row>
    <row r="141" spans="2:21" s="36" customFormat="1" x14ac:dyDescent="0.3">
      <c r="B141" s="4"/>
      <c r="C141" s="98"/>
      <c r="D141" s="99"/>
      <c r="E141" s="99"/>
      <c r="F141" s="100"/>
      <c r="G141" s="16"/>
      <c r="H141" s="1"/>
      <c r="I141" s="24"/>
      <c r="J141" s="26"/>
      <c r="L141" s="98"/>
      <c r="M141" s="99"/>
      <c r="N141" s="100"/>
      <c r="O141" s="86"/>
      <c r="P141" s="35"/>
      <c r="Q141" s="35"/>
      <c r="R141" s="35"/>
      <c r="S141" s="35"/>
      <c r="T141" s="35"/>
      <c r="U141" s="35"/>
    </row>
    <row r="142" spans="2:21" x14ac:dyDescent="0.3">
      <c r="B142" s="130" t="s">
        <v>104</v>
      </c>
      <c r="C142" s="131"/>
      <c r="D142" s="131"/>
      <c r="E142" s="131"/>
      <c r="F142" s="131"/>
      <c r="G142" s="131"/>
      <c r="H142" s="131"/>
      <c r="I142" s="132"/>
      <c r="J142" s="73">
        <f>SUM(J93:J141)</f>
        <v>169549.71161140001</v>
      </c>
      <c r="L142" s="98"/>
      <c r="M142" s="99"/>
      <c r="N142" s="100"/>
      <c r="O142" s="86"/>
      <c r="P142" s="35"/>
      <c r="Q142" s="35"/>
      <c r="R142" s="35"/>
      <c r="S142" s="35"/>
      <c r="T142" s="35"/>
      <c r="U142" s="35"/>
    </row>
    <row r="143" spans="2:21" x14ac:dyDescent="0.3">
      <c r="B143" s="36"/>
      <c r="C143" s="36"/>
      <c r="D143" s="36"/>
      <c r="E143" s="36"/>
      <c r="F143" s="36"/>
      <c r="G143" s="36"/>
      <c r="H143" s="36"/>
      <c r="I143" s="36"/>
      <c r="L143" s="98"/>
      <c r="M143" s="99"/>
      <c r="N143" s="100"/>
      <c r="O143" s="86"/>
      <c r="P143" s="35"/>
      <c r="Q143" s="35"/>
      <c r="R143" s="35"/>
      <c r="S143" s="35"/>
      <c r="T143" s="35"/>
      <c r="U143" s="35"/>
    </row>
    <row r="144" spans="2:21" s="36" customFormat="1" x14ac:dyDescent="0.3">
      <c r="J144" s="23"/>
      <c r="L144" s="98"/>
      <c r="M144" s="99"/>
      <c r="N144" s="100"/>
      <c r="O144" s="86"/>
      <c r="P144" s="35"/>
      <c r="Q144" s="35"/>
      <c r="R144" s="35"/>
      <c r="S144" s="35"/>
      <c r="T144" s="35"/>
      <c r="U144" s="35"/>
    </row>
    <row r="145" spans="2:21" s="36" customFormat="1" x14ac:dyDescent="0.3">
      <c r="J145" s="23"/>
      <c r="L145" s="98"/>
      <c r="M145" s="99"/>
      <c r="N145" s="100"/>
      <c r="O145" s="86"/>
      <c r="P145" s="35"/>
      <c r="Q145" s="35"/>
      <c r="R145" s="35"/>
      <c r="S145" s="35"/>
      <c r="T145" s="35"/>
      <c r="U145" s="35"/>
    </row>
    <row r="146" spans="2:21" x14ac:dyDescent="0.3">
      <c r="B146" s="71" t="s">
        <v>6</v>
      </c>
      <c r="C146" s="116" t="s">
        <v>0</v>
      </c>
      <c r="D146" s="116"/>
      <c r="E146" s="116"/>
      <c r="F146" s="116"/>
      <c r="G146" s="71" t="s">
        <v>1</v>
      </c>
      <c r="H146" s="71" t="s">
        <v>2</v>
      </c>
      <c r="I146" s="71" t="s">
        <v>3</v>
      </c>
      <c r="J146" s="72" t="s">
        <v>4</v>
      </c>
      <c r="L146" s="98"/>
      <c r="M146" s="99"/>
      <c r="N146" s="100"/>
      <c r="O146" s="86"/>
      <c r="P146" s="35"/>
      <c r="Q146" s="35"/>
      <c r="R146" s="35"/>
      <c r="S146" s="35"/>
      <c r="T146" s="35"/>
      <c r="U146" s="35"/>
    </row>
    <row r="147" spans="2:21" x14ac:dyDescent="0.3">
      <c r="B147" s="5">
        <v>4</v>
      </c>
      <c r="C147" s="120" t="s">
        <v>266</v>
      </c>
      <c r="D147" s="121"/>
      <c r="E147" s="121"/>
      <c r="F147" s="122"/>
      <c r="G147" s="1"/>
      <c r="H147" s="1"/>
      <c r="I147" s="25"/>
      <c r="J147" s="26"/>
      <c r="L147" s="98"/>
      <c r="M147" s="99"/>
      <c r="N147" s="100"/>
      <c r="O147" s="86"/>
      <c r="P147" s="35"/>
      <c r="Q147" s="35"/>
      <c r="R147" s="35"/>
      <c r="S147" s="35"/>
      <c r="T147" s="35"/>
      <c r="U147" s="35"/>
    </row>
    <row r="148" spans="2:21" x14ac:dyDescent="0.3">
      <c r="B148" s="5"/>
      <c r="C148" s="139"/>
      <c r="D148" s="99"/>
      <c r="E148" s="99"/>
      <c r="F148" s="100"/>
      <c r="G148" s="1"/>
      <c r="H148" s="1"/>
      <c r="I148" s="25"/>
      <c r="J148" s="26"/>
      <c r="L148" s="98"/>
      <c r="M148" s="99"/>
      <c r="N148" s="100"/>
      <c r="O148" s="86"/>
      <c r="P148" s="35"/>
      <c r="Q148" s="35"/>
      <c r="R148" s="35"/>
      <c r="S148" s="35"/>
      <c r="T148" s="35"/>
      <c r="U148" s="35"/>
    </row>
    <row r="149" spans="2:21" x14ac:dyDescent="0.3">
      <c r="B149" s="4"/>
      <c r="C149" s="123" t="s">
        <v>269</v>
      </c>
      <c r="D149" s="128"/>
      <c r="E149" s="128"/>
      <c r="F149" s="129"/>
      <c r="G149" s="15"/>
      <c r="I149" s="25"/>
      <c r="J149" s="34"/>
      <c r="L149" s="98"/>
      <c r="M149" s="99"/>
      <c r="N149" s="100"/>
      <c r="O149" s="86"/>
      <c r="P149" s="35"/>
      <c r="Q149" s="35"/>
      <c r="R149" s="35"/>
      <c r="S149" s="35"/>
      <c r="T149" s="35"/>
      <c r="U149" s="35"/>
    </row>
    <row r="150" spans="2:21" x14ac:dyDescent="0.3">
      <c r="B150" s="4" t="s">
        <v>263</v>
      </c>
      <c r="C150" s="98" t="s">
        <v>264</v>
      </c>
      <c r="D150" s="99"/>
      <c r="E150" s="99"/>
      <c r="F150" s="100"/>
      <c r="G150" s="1">
        <f>1800-951-150</f>
        <v>699</v>
      </c>
      <c r="H150" s="1" t="s">
        <v>27</v>
      </c>
      <c r="I150" s="24">
        <v>35.22</v>
      </c>
      <c r="J150" s="26">
        <f>I150*G150</f>
        <v>24618.78</v>
      </c>
      <c r="L150" s="98" t="s">
        <v>271</v>
      </c>
      <c r="M150" s="99"/>
      <c r="N150" s="100"/>
      <c r="O150" s="86"/>
      <c r="P150" s="35"/>
      <c r="Q150" s="35"/>
      <c r="R150" s="35"/>
      <c r="S150" s="35"/>
      <c r="T150" s="35"/>
      <c r="U150" s="35"/>
    </row>
    <row r="151" spans="2:21" x14ac:dyDescent="0.3">
      <c r="B151" s="4"/>
      <c r="C151" s="98" t="s">
        <v>265</v>
      </c>
      <c r="D151" s="99"/>
      <c r="E151" s="99"/>
      <c r="F151" s="100"/>
      <c r="G151" s="1"/>
      <c r="H151" s="1"/>
      <c r="I151" s="24"/>
      <c r="J151" s="26"/>
      <c r="L151" s="98"/>
      <c r="M151" s="99"/>
      <c r="N151" s="100"/>
      <c r="O151" s="86"/>
      <c r="P151" s="35"/>
      <c r="Q151" s="35"/>
      <c r="R151" s="35"/>
      <c r="S151" s="35"/>
      <c r="T151" s="35"/>
      <c r="U151" s="35"/>
    </row>
    <row r="152" spans="2:21" x14ac:dyDescent="0.3">
      <c r="B152" s="4"/>
      <c r="C152" s="98" t="s">
        <v>267</v>
      </c>
      <c r="D152" s="99"/>
      <c r="E152" s="99"/>
      <c r="F152" s="100"/>
      <c r="G152" s="1">
        <f>G150</f>
        <v>699</v>
      </c>
      <c r="H152" s="1" t="s">
        <v>27</v>
      </c>
      <c r="I152" s="24">
        <v>13.14</v>
      </c>
      <c r="J152" s="26">
        <f>I152*G152</f>
        <v>9184.86</v>
      </c>
      <c r="L152" s="98" t="s">
        <v>270</v>
      </c>
      <c r="M152" s="99"/>
      <c r="N152" s="100"/>
      <c r="O152" s="86"/>
      <c r="P152" s="35"/>
      <c r="Q152" s="35"/>
      <c r="R152" s="35"/>
      <c r="S152" s="35"/>
      <c r="T152" s="35"/>
      <c r="U152" s="35"/>
    </row>
    <row r="153" spans="2:21" x14ac:dyDescent="0.3">
      <c r="B153" s="4"/>
      <c r="C153" s="98"/>
      <c r="D153" s="124"/>
      <c r="E153" s="124"/>
      <c r="F153" s="100"/>
      <c r="G153" s="15"/>
      <c r="H153" s="1"/>
      <c r="I153" s="24"/>
      <c r="J153" s="26"/>
      <c r="L153" s="98"/>
      <c r="M153" s="99"/>
      <c r="N153" s="100"/>
      <c r="O153" s="86"/>
      <c r="P153" s="35"/>
      <c r="Q153" s="35"/>
      <c r="R153" s="35"/>
      <c r="S153" s="35"/>
      <c r="T153" s="35"/>
      <c r="U153" s="35"/>
    </row>
    <row r="154" spans="2:21" x14ac:dyDescent="0.3">
      <c r="B154" s="4"/>
      <c r="C154" s="123" t="s">
        <v>268</v>
      </c>
      <c r="D154" s="124"/>
      <c r="E154" s="124"/>
      <c r="F154" s="100"/>
      <c r="G154" s="1"/>
      <c r="H154" s="1"/>
      <c r="I154" s="24"/>
      <c r="J154" s="26"/>
      <c r="L154" s="98"/>
      <c r="M154" s="99"/>
      <c r="N154" s="100"/>
      <c r="O154" s="86"/>
      <c r="P154" s="35"/>
      <c r="Q154" s="35"/>
      <c r="R154" s="35"/>
      <c r="S154" s="35"/>
      <c r="T154" s="35"/>
      <c r="U154" s="35"/>
    </row>
    <row r="155" spans="2:21" x14ac:dyDescent="0.3">
      <c r="B155" s="4" t="s">
        <v>259</v>
      </c>
      <c r="C155" s="98" t="s">
        <v>272</v>
      </c>
      <c r="D155" s="99"/>
      <c r="E155" s="99"/>
      <c r="F155" s="100"/>
      <c r="G155" s="1">
        <v>150</v>
      </c>
      <c r="H155" s="1" t="s">
        <v>27</v>
      </c>
      <c r="I155" s="24">
        <v>8.83</v>
      </c>
      <c r="J155" s="26">
        <f>I155*G155</f>
        <v>1324.5</v>
      </c>
      <c r="L155" s="98" t="s">
        <v>273</v>
      </c>
      <c r="M155" s="99"/>
      <c r="N155" s="100"/>
      <c r="O155" s="86"/>
      <c r="P155" s="35"/>
      <c r="Q155" s="35"/>
      <c r="R155" s="35"/>
      <c r="S155" s="35"/>
      <c r="T155" s="35"/>
      <c r="U155" s="35"/>
    </row>
    <row r="156" spans="2:21" s="36" customFormat="1" x14ac:dyDescent="0.3">
      <c r="B156" s="4" t="s">
        <v>261</v>
      </c>
      <c r="C156" s="98" t="s">
        <v>406</v>
      </c>
      <c r="D156" s="99"/>
      <c r="E156" s="99"/>
      <c r="F156" s="100"/>
      <c r="G156" s="1">
        <v>1.5</v>
      </c>
      <c r="H156" s="1" t="s">
        <v>26</v>
      </c>
      <c r="I156" s="24">
        <f>29.77</f>
        <v>29.77</v>
      </c>
      <c r="J156" s="26">
        <f>I156*G156</f>
        <v>44.655000000000001</v>
      </c>
      <c r="L156" s="98" t="s">
        <v>274</v>
      </c>
      <c r="M156" s="99"/>
      <c r="N156" s="100"/>
      <c r="O156" s="86"/>
      <c r="P156" s="35"/>
      <c r="Q156" s="35"/>
      <c r="R156" s="35"/>
      <c r="S156" s="35"/>
      <c r="T156" s="35"/>
      <c r="U156" s="35"/>
    </row>
    <row r="157" spans="2:21" x14ac:dyDescent="0.3">
      <c r="B157" s="4" t="s">
        <v>260</v>
      </c>
      <c r="C157" s="98" t="s">
        <v>405</v>
      </c>
      <c r="D157" s="99"/>
      <c r="E157" s="99"/>
      <c r="F157" s="100"/>
      <c r="G157" s="1">
        <v>10</v>
      </c>
      <c r="H157" s="1" t="s">
        <v>26</v>
      </c>
      <c r="I157" s="24">
        <v>96.36</v>
      </c>
      <c r="J157" s="26">
        <f>I157*G157</f>
        <v>963.6</v>
      </c>
      <c r="L157" s="98" t="s">
        <v>278</v>
      </c>
      <c r="M157" s="99"/>
      <c r="N157" s="100"/>
      <c r="O157" s="86"/>
      <c r="P157" s="35"/>
      <c r="Q157" s="35"/>
      <c r="R157" s="35"/>
      <c r="S157" s="35"/>
      <c r="T157" s="35"/>
      <c r="U157" s="35"/>
    </row>
    <row r="158" spans="2:21" x14ac:dyDescent="0.3">
      <c r="B158" s="21"/>
      <c r="C158" s="101"/>
      <c r="D158" s="102"/>
      <c r="E158" s="102"/>
      <c r="F158" s="103"/>
      <c r="G158" s="21"/>
      <c r="H158" s="21"/>
      <c r="I158" s="30"/>
      <c r="J158" s="28"/>
      <c r="L158" s="98"/>
      <c r="M158" s="99"/>
      <c r="N158" s="100"/>
      <c r="O158" s="86"/>
      <c r="P158" s="35"/>
      <c r="Q158" s="35"/>
      <c r="R158" s="35"/>
      <c r="S158" s="35"/>
      <c r="T158" s="35"/>
      <c r="U158" s="35"/>
    </row>
    <row r="159" spans="2:21" x14ac:dyDescent="0.3">
      <c r="B159" s="130" t="s">
        <v>104</v>
      </c>
      <c r="C159" s="131"/>
      <c r="D159" s="131"/>
      <c r="E159" s="131"/>
      <c r="F159" s="131"/>
      <c r="G159" s="131"/>
      <c r="H159" s="131"/>
      <c r="I159" s="132"/>
      <c r="J159" s="73">
        <f>SUM(J147:J158)</f>
        <v>36136.394999999997</v>
      </c>
      <c r="L159" s="101"/>
      <c r="M159" s="102"/>
      <c r="N159" s="103"/>
      <c r="O159" s="86"/>
      <c r="P159" s="35"/>
      <c r="Q159" s="35"/>
      <c r="R159" s="35"/>
      <c r="S159" s="35"/>
      <c r="T159" s="35"/>
      <c r="U159" s="35"/>
    </row>
    <row r="160" spans="2:21" x14ac:dyDescent="0.3">
      <c r="O160" s="86"/>
      <c r="P160" s="35"/>
      <c r="Q160" s="35"/>
      <c r="R160" s="35"/>
      <c r="S160" s="35"/>
      <c r="T160" s="35"/>
      <c r="U160" s="35"/>
    </row>
    <row r="161" spans="15:21" x14ac:dyDescent="0.3">
      <c r="O161" s="86"/>
      <c r="P161" s="35"/>
      <c r="Q161" s="35"/>
      <c r="R161" s="35"/>
      <c r="S161" s="35"/>
      <c r="T161" s="35"/>
      <c r="U161" s="35"/>
    </row>
  </sheetData>
  <mergeCells count="311">
    <mergeCell ref="C137:F137"/>
    <mergeCell ref="C138:F138"/>
    <mergeCell ref="C140:F140"/>
    <mergeCell ref="L137:N137"/>
    <mergeCell ref="L138:N138"/>
    <mergeCell ref="C139:F139"/>
    <mergeCell ref="B1:N1"/>
    <mergeCell ref="C135:F135"/>
    <mergeCell ref="C136:F136"/>
    <mergeCell ref="H2:N2"/>
    <mergeCell ref="H3:N3"/>
    <mergeCell ref="H4:N4"/>
    <mergeCell ref="H5:N5"/>
    <mergeCell ref="H6:N6"/>
    <mergeCell ref="H7:N7"/>
    <mergeCell ref="H8:N8"/>
    <mergeCell ref="H9:N9"/>
    <mergeCell ref="H10:N10"/>
    <mergeCell ref="H11:N11"/>
    <mergeCell ref="H12:N12"/>
    <mergeCell ref="H13:N13"/>
    <mergeCell ref="H14:N14"/>
    <mergeCell ref="H15:N15"/>
    <mergeCell ref="H16:N16"/>
    <mergeCell ref="H17:N17"/>
    <mergeCell ref="H18:N18"/>
    <mergeCell ref="H19:N19"/>
    <mergeCell ref="L54:N54"/>
    <mergeCell ref="C101:F101"/>
    <mergeCell ref="C83:F83"/>
    <mergeCell ref="L83:N83"/>
    <mergeCell ref="L101:N101"/>
    <mergeCell ref="C99:F99"/>
    <mergeCell ref="D13:G13"/>
    <mergeCell ref="D14:G14"/>
    <mergeCell ref="D15:G15"/>
    <mergeCell ref="D16:G16"/>
    <mergeCell ref="D17:G17"/>
    <mergeCell ref="D18:G18"/>
    <mergeCell ref="D19:G19"/>
    <mergeCell ref="B159:I159"/>
    <mergeCell ref="C155:F155"/>
    <mergeCell ref="C156:F156"/>
    <mergeCell ref="C158:F158"/>
    <mergeCell ref="B142:I142"/>
    <mergeCell ref="C133:F133"/>
    <mergeCell ref="C79:F79"/>
    <mergeCell ref="C146:F146"/>
    <mergeCell ref="C157:F157"/>
    <mergeCell ref="C98:F98"/>
    <mergeCell ref="C125:F125"/>
    <mergeCell ref="C147:F147"/>
    <mergeCell ref="C148:F148"/>
    <mergeCell ref="C149:F149"/>
    <mergeCell ref="C150:F150"/>
    <mergeCell ref="C151:F151"/>
    <mergeCell ref="C152:F152"/>
    <mergeCell ref="C153:F153"/>
    <mergeCell ref="C154:F154"/>
    <mergeCell ref="C141:F141"/>
    <mergeCell ref="C134:F134"/>
    <mergeCell ref="C113:F113"/>
    <mergeCell ref="C117:F117"/>
    <mergeCell ref="C124:F124"/>
    <mergeCell ref="C131:F131"/>
    <mergeCell ref="C132:F132"/>
    <mergeCell ref="C114:F114"/>
    <mergeCell ref="C127:F127"/>
    <mergeCell ref="C92:F92"/>
    <mergeCell ref="C96:F96"/>
    <mergeCell ref="C111:F111"/>
    <mergeCell ref="C84:F84"/>
    <mergeCell ref="C112:F112"/>
    <mergeCell ref="C94:F94"/>
    <mergeCell ref="C89:F89"/>
    <mergeCell ref="C90:F90"/>
    <mergeCell ref="C91:F91"/>
    <mergeCell ref="B88:I88"/>
    <mergeCell ref="C85:F85"/>
    <mergeCell ref="C128:F128"/>
    <mergeCell ref="C129:F129"/>
    <mergeCell ref="C130:F130"/>
    <mergeCell ref="C93:F93"/>
    <mergeCell ref="C118:F118"/>
    <mergeCell ref="C121:F121"/>
    <mergeCell ref="C122:F122"/>
    <mergeCell ref="C102:F102"/>
    <mergeCell ref="C105:F105"/>
    <mergeCell ref="H29:K29"/>
    <mergeCell ref="H30:K30"/>
    <mergeCell ref="H31:K31"/>
    <mergeCell ref="A31:B31"/>
    <mergeCell ref="A27:B27"/>
    <mergeCell ref="A28:B28"/>
    <mergeCell ref="A29:B29"/>
    <mergeCell ref="A30:B30"/>
    <mergeCell ref="C48:F48"/>
    <mergeCell ref="C37:F37"/>
    <mergeCell ref="C39:F39"/>
    <mergeCell ref="C40:F40"/>
    <mergeCell ref="C41:F41"/>
    <mergeCell ref="C35:F35"/>
    <mergeCell ref="C47:F47"/>
    <mergeCell ref="C42:F42"/>
    <mergeCell ref="C43:F43"/>
    <mergeCell ref="C44:F44"/>
    <mergeCell ref="D27:G27"/>
    <mergeCell ref="D28:G28"/>
    <mergeCell ref="C38:F38"/>
    <mergeCell ref="H27:K27"/>
    <mergeCell ref="H28:K28"/>
    <mergeCell ref="H20:N20"/>
    <mergeCell ref="H21:N21"/>
    <mergeCell ref="H22:N22"/>
    <mergeCell ref="H23:N23"/>
    <mergeCell ref="H24:N24"/>
    <mergeCell ref="H25:N25"/>
    <mergeCell ref="H26:N26"/>
    <mergeCell ref="D7:G7"/>
    <mergeCell ref="D8:G8"/>
    <mergeCell ref="D9:G9"/>
    <mergeCell ref="D4:G4"/>
    <mergeCell ref="D3:G3"/>
    <mergeCell ref="D5:G5"/>
    <mergeCell ref="D6:G6"/>
    <mergeCell ref="D2:G2"/>
    <mergeCell ref="D10:G10"/>
    <mergeCell ref="C36:F36"/>
    <mergeCell ref="D29:G29"/>
    <mergeCell ref="D30:G30"/>
    <mergeCell ref="D31:G31"/>
    <mergeCell ref="D11:G11"/>
    <mergeCell ref="D12:G12"/>
    <mergeCell ref="D26:G26"/>
    <mergeCell ref="D20:G20"/>
    <mergeCell ref="D21:G21"/>
    <mergeCell ref="D22:G22"/>
    <mergeCell ref="D23:G23"/>
    <mergeCell ref="D24:G24"/>
    <mergeCell ref="D25:G25"/>
    <mergeCell ref="C82:F82"/>
    <mergeCell ref="C86:F86"/>
    <mergeCell ref="C50:F50"/>
    <mergeCell ref="C45:F45"/>
    <mergeCell ref="C46:F46"/>
    <mergeCell ref="C51:F51"/>
    <mergeCell ref="C52:F52"/>
    <mergeCell ref="C53:F53"/>
    <mergeCell ref="C56:F56"/>
    <mergeCell ref="C57:F57"/>
    <mergeCell ref="C59:F59"/>
    <mergeCell ref="C60:F60"/>
    <mergeCell ref="C65:F65"/>
    <mergeCell ref="C66:F66"/>
    <mergeCell ref="C68:F68"/>
    <mergeCell ref="C69:F69"/>
    <mergeCell ref="C49:F49"/>
    <mergeCell ref="C64:F64"/>
    <mergeCell ref="C70:F70"/>
    <mergeCell ref="B61:I61"/>
    <mergeCell ref="C75:F75"/>
    <mergeCell ref="C76:F76"/>
    <mergeCell ref="C119:F119"/>
    <mergeCell ref="C120:F120"/>
    <mergeCell ref="C115:F115"/>
    <mergeCell ref="C103:F103"/>
    <mergeCell ref="C104:F104"/>
    <mergeCell ref="C109:F109"/>
    <mergeCell ref="C100:F100"/>
    <mergeCell ref="C126:F126"/>
    <mergeCell ref="C107:F107"/>
    <mergeCell ref="C116:F116"/>
    <mergeCell ref="C108:F108"/>
    <mergeCell ref="L55:N55"/>
    <mergeCell ref="L56:N56"/>
    <mergeCell ref="L57:N57"/>
    <mergeCell ref="L58:N58"/>
    <mergeCell ref="L59:N59"/>
    <mergeCell ref="L60:N60"/>
    <mergeCell ref="L61:N61"/>
    <mergeCell ref="C67:F67"/>
    <mergeCell ref="C123:F123"/>
    <mergeCell ref="C95:F95"/>
    <mergeCell ref="C106:F106"/>
    <mergeCell ref="C110:F110"/>
    <mergeCell ref="C97:F97"/>
    <mergeCell ref="C71:F71"/>
    <mergeCell ref="C55:F55"/>
    <mergeCell ref="C72:F72"/>
    <mergeCell ref="C73:F73"/>
    <mergeCell ref="C74:F74"/>
    <mergeCell ref="C77:F77"/>
    <mergeCell ref="C58:F58"/>
    <mergeCell ref="C87:F87"/>
    <mergeCell ref="C78:F78"/>
    <mergeCell ref="C80:F80"/>
    <mergeCell ref="C81:F81"/>
    <mergeCell ref="L62:N62"/>
    <mergeCell ref="L63:N63"/>
    <mergeCell ref="L64:N64"/>
    <mergeCell ref="L65:N65"/>
    <mergeCell ref="L66:N66"/>
    <mergeCell ref="L67:N67"/>
    <mergeCell ref="L68:N68"/>
    <mergeCell ref="L69:N69"/>
    <mergeCell ref="L70:N70"/>
    <mergeCell ref="L71:N71"/>
    <mergeCell ref="L72:N72"/>
    <mergeCell ref="L73:N73"/>
    <mergeCell ref="L74:N74"/>
    <mergeCell ref="L75:N75"/>
    <mergeCell ref="L76:N76"/>
    <mergeCell ref="L77:N77"/>
    <mergeCell ref="L78:N78"/>
    <mergeCell ref="L79:N79"/>
    <mergeCell ref="L80:N80"/>
    <mergeCell ref="L81:N81"/>
    <mergeCell ref="L82:N82"/>
    <mergeCell ref="L84:N84"/>
    <mergeCell ref="L85:N85"/>
    <mergeCell ref="L86:N86"/>
    <mergeCell ref="L87:N87"/>
    <mergeCell ref="L88:N88"/>
    <mergeCell ref="L89:N89"/>
    <mergeCell ref="L90:N90"/>
    <mergeCell ref="L91:N91"/>
    <mergeCell ref="L92:N92"/>
    <mergeCell ref="L93:N93"/>
    <mergeCell ref="L94:N94"/>
    <mergeCell ref="L95:N95"/>
    <mergeCell ref="L96:N96"/>
    <mergeCell ref="L97:N97"/>
    <mergeCell ref="L98:N98"/>
    <mergeCell ref="L99:N99"/>
    <mergeCell ref="L100:N100"/>
    <mergeCell ref="L102:N102"/>
    <mergeCell ref="L103:N103"/>
    <mergeCell ref="L104:N104"/>
    <mergeCell ref="L105:N105"/>
    <mergeCell ref="L106:N106"/>
    <mergeCell ref="L109:N109"/>
    <mergeCell ref="L110:N110"/>
    <mergeCell ref="L108:N108"/>
    <mergeCell ref="L107:N107"/>
    <mergeCell ref="L111:N111"/>
    <mergeCell ref="L112:N112"/>
    <mergeCell ref="L113:N113"/>
    <mergeCell ref="L114:N114"/>
    <mergeCell ref="L115:N115"/>
    <mergeCell ref="L117:N117"/>
    <mergeCell ref="L118:N118"/>
    <mergeCell ref="L119:N119"/>
    <mergeCell ref="L120:N120"/>
    <mergeCell ref="L116:N116"/>
    <mergeCell ref="L157:N157"/>
    <mergeCell ref="L142:N142"/>
    <mergeCell ref="L143:N143"/>
    <mergeCell ref="L144:N144"/>
    <mergeCell ref="L145:N145"/>
    <mergeCell ref="L146:N146"/>
    <mergeCell ref="L147:N147"/>
    <mergeCell ref="L148:N148"/>
    <mergeCell ref="L149:N149"/>
    <mergeCell ref="L150:N150"/>
    <mergeCell ref="L51:N51"/>
    <mergeCell ref="L52:N52"/>
    <mergeCell ref="L53:N53"/>
    <mergeCell ref="L151:N151"/>
    <mergeCell ref="L152:N152"/>
    <mergeCell ref="L153:N153"/>
    <mergeCell ref="L154:N154"/>
    <mergeCell ref="L155:N155"/>
    <mergeCell ref="L156:N156"/>
    <mergeCell ref="L130:N130"/>
    <mergeCell ref="L131:N131"/>
    <mergeCell ref="L132:N132"/>
    <mergeCell ref="L133:N133"/>
    <mergeCell ref="L134:N134"/>
    <mergeCell ref="L141:N141"/>
    <mergeCell ref="L121:N121"/>
    <mergeCell ref="L122:N122"/>
    <mergeCell ref="L123:N123"/>
    <mergeCell ref="L124:N124"/>
    <mergeCell ref="L125:N125"/>
    <mergeCell ref="L126:N126"/>
    <mergeCell ref="L127:N127"/>
    <mergeCell ref="L128:N128"/>
    <mergeCell ref="L129:N129"/>
    <mergeCell ref="L158:N158"/>
    <mergeCell ref="L159:N159"/>
    <mergeCell ref="L36:N36"/>
    <mergeCell ref="D32:N33"/>
    <mergeCell ref="B32:C33"/>
    <mergeCell ref="B62:J62"/>
    <mergeCell ref="B63:J63"/>
    <mergeCell ref="C54:F54"/>
    <mergeCell ref="L35:N35"/>
    <mergeCell ref="L37:N37"/>
    <mergeCell ref="L38:N38"/>
    <mergeCell ref="L39:N39"/>
    <mergeCell ref="L40:N40"/>
    <mergeCell ref="L41:N41"/>
    <mergeCell ref="L42:N42"/>
    <mergeCell ref="L43:N43"/>
    <mergeCell ref="L44:N44"/>
    <mergeCell ref="L45:N45"/>
    <mergeCell ref="L46:N46"/>
    <mergeCell ref="L47:N47"/>
    <mergeCell ref="L48:N48"/>
    <mergeCell ref="L49:N49"/>
    <mergeCell ref="L50:N50"/>
  </mergeCells>
  <phoneticPr fontId="6" type="noConversion"/>
  <pageMargins left="0.7" right="0.7" top="0.75" bottom="0.75" header="0.3" footer="0.3"/>
  <pageSetup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zoomScaleNormal="100" zoomScaleSheetLayoutView="100" workbookViewId="0">
      <selection activeCell="B5" sqref="B5:T5"/>
    </sheetView>
    <sheetView zoomScale="55" zoomScaleNormal="55" workbookViewId="1">
      <selection activeCell="B23" sqref="B23:T23"/>
    </sheetView>
  </sheetViews>
  <sheetFormatPr defaultRowHeight="14.4" x14ac:dyDescent="0.3"/>
  <cols>
    <col min="1" max="1" width="8.88671875" style="36"/>
  </cols>
  <sheetData>
    <row r="1" spans="1:20" x14ac:dyDescent="0.3">
      <c r="B1" s="148" t="s">
        <v>57</v>
      </c>
      <c r="C1" s="148"/>
      <c r="D1" s="148"/>
      <c r="E1" s="148"/>
      <c r="F1" s="148"/>
      <c r="G1" s="148"/>
      <c r="H1" s="148"/>
      <c r="I1" s="148"/>
      <c r="J1" s="148"/>
      <c r="K1" s="148"/>
      <c r="L1" s="148"/>
      <c r="M1" s="148"/>
      <c r="N1" s="148"/>
      <c r="O1" s="148"/>
      <c r="P1" s="148"/>
      <c r="Q1" s="148"/>
      <c r="R1" s="148"/>
      <c r="S1" s="148"/>
      <c r="T1" s="148"/>
    </row>
    <row r="2" spans="1:20" s="36" customFormat="1" x14ac:dyDescent="0.3">
      <c r="A2" s="36">
        <v>1</v>
      </c>
      <c r="B2" s="124" t="s">
        <v>372</v>
      </c>
      <c r="C2" s="124"/>
      <c r="D2" s="124"/>
      <c r="E2" s="124"/>
      <c r="F2" s="124"/>
      <c r="G2" s="124"/>
      <c r="H2" s="124"/>
      <c r="I2" s="124"/>
      <c r="J2" s="124"/>
      <c r="K2" s="124"/>
      <c r="L2" s="124"/>
      <c r="M2" s="124"/>
      <c r="N2" s="124"/>
      <c r="O2" s="124"/>
      <c r="P2" s="124"/>
      <c r="Q2" s="124"/>
      <c r="R2" s="124"/>
      <c r="S2" s="124"/>
      <c r="T2" s="124"/>
    </row>
    <row r="3" spans="1:20" s="11" customFormat="1" x14ac:dyDescent="0.3">
      <c r="A3" s="36">
        <v>2</v>
      </c>
      <c r="B3" s="124" t="s">
        <v>412</v>
      </c>
      <c r="C3" s="124"/>
      <c r="D3" s="124"/>
      <c r="E3" s="124"/>
      <c r="F3" s="124"/>
      <c r="G3" s="124"/>
      <c r="H3" s="124"/>
      <c r="I3" s="124"/>
      <c r="J3" s="124"/>
      <c r="K3" s="124"/>
      <c r="L3" s="124"/>
      <c r="M3" s="124"/>
      <c r="N3" s="124"/>
      <c r="O3" s="124"/>
      <c r="P3" s="124"/>
      <c r="Q3" s="124"/>
      <c r="R3" s="124"/>
      <c r="S3" s="124"/>
      <c r="T3" s="124"/>
    </row>
    <row r="4" spans="1:20" s="11" customFormat="1" x14ac:dyDescent="0.3">
      <c r="A4" s="36">
        <v>3</v>
      </c>
      <c r="B4" s="124" t="s">
        <v>311</v>
      </c>
      <c r="C4" s="124"/>
      <c r="D4" s="124"/>
      <c r="E4" s="124"/>
      <c r="F4" s="124"/>
      <c r="G4" s="124"/>
      <c r="H4" s="124"/>
      <c r="I4" s="124"/>
      <c r="J4" s="124"/>
      <c r="K4" s="124"/>
      <c r="L4" s="124"/>
      <c r="M4" s="124"/>
      <c r="N4" s="124"/>
      <c r="O4" s="124"/>
      <c r="P4" s="124"/>
      <c r="Q4" s="124"/>
      <c r="R4" s="124"/>
      <c r="S4" s="124"/>
      <c r="T4" s="124"/>
    </row>
    <row r="5" spans="1:20" s="11" customFormat="1" x14ac:dyDescent="0.3">
      <c r="A5" s="36">
        <v>4</v>
      </c>
      <c r="B5" s="124" t="s">
        <v>413</v>
      </c>
      <c r="C5" s="124"/>
      <c r="D5" s="124"/>
      <c r="E5" s="124"/>
      <c r="F5" s="124"/>
      <c r="G5" s="124"/>
      <c r="H5" s="124"/>
      <c r="I5" s="124"/>
      <c r="J5" s="124"/>
      <c r="K5" s="124"/>
      <c r="L5" s="124"/>
      <c r="M5" s="124"/>
      <c r="N5" s="124"/>
      <c r="O5" s="124"/>
      <c r="P5" s="124"/>
      <c r="Q5" s="124"/>
      <c r="R5" s="124"/>
      <c r="S5" s="124"/>
      <c r="T5" s="124"/>
    </row>
    <row r="6" spans="1:20" x14ac:dyDescent="0.3">
      <c r="A6" s="36">
        <v>5</v>
      </c>
      <c r="B6" s="124" t="s">
        <v>388</v>
      </c>
      <c r="C6" s="124"/>
      <c r="D6" s="124"/>
      <c r="E6" s="124"/>
      <c r="F6" s="124"/>
      <c r="G6" s="124"/>
      <c r="H6" s="124"/>
      <c r="I6" s="124"/>
      <c r="J6" s="124"/>
      <c r="K6" s="124"/>
      <c r="L6" s="124"/>
      <c r="M6" s="124"/>
      <c r="N6" s="124"/>
      <c r="O6" s="124"/>
      <c r="P6" s="124"/>
      <c r="Q6" s="124"/>
      <c r="R6" s="124"/>
      <c r="S6" s="124"/>
      <c r="T6" s="124"/>
    </row>
    <row r="7" spans="1:20" s="36" customFormat="1" x14ac:dyDescent="0.3">
      <c r="A7" s="36">
        <v>6</v>
      </c>
      <c r="B7" s="124" t="s">
        <v>303</v>
      </c>
      <c r="C7" s="124"/>
      <c r="D7" s="124"/>
      <c r="E7" s="124"/>
      <c r="F7" s="124"/>
      <c r="G7" s="124"/>
      <c r="H7" s="124"/>
      <c r="I7" s="124"/>
      <c r="J7" s="124"/>
      <c r="K7" s="124"/>
      <c r="L7" s="124"/>
      <c r="M7" s="124"/>
      <c r="N7" s="124"/>
      <c r="O7" s="124"/>
      <c r="P7" s="124"/>
      <c r="Q7" s="124"/>
      <c r="R7" s="124"/>
      <c r="S7" s="124"/>
      <c r="T7" s="124"/>
    </row>
    <row r="8" spans="1:20" s="36" customFormat="1" x14ac:dyDescent="0.3">
      <c r="A8" s="36">
        <v>7</v>
      </c>
      <c r="B8" s="124" t="s">
        <v>389</v>
      </c>
      <c r="C8" s="124"/>
      <c r="D8" s="124"/>
      <c r="E8" s="124"/>
      <c r="F8" s="124"/>
      <c r="G8" s="124"/>
      <c r="H8" s="124"/>
      <c r="I8" s="124"/>
      <c r="J8" s="124"/>
      <c r="K8" s="124"/>
      <c r="L8" s="124"/>
      <c r="M8" s="124"/>
      <c r="N8" s="124"/>
      <c r="O8" s="124"/>
      <c r="P8" s="124"/>
      <c r="Q8" s="124"/>
      <c r="R8" s="124"/>
      <c r="S8" s="124"/>
      <c r="T8" s="124"/>
    </row>
    <row r="9" spans="1:20" x14ac:dyDescent="0.3">
      <c r="A9" s="36">
        <v>8</v>
      </c>
      <c r="B9" s="124" t="s">
        <v>213</v>
      </c>
      <c r="C9" s="124"/>
      <c r="D9" s="124"/>
      <c r="E9" s="124"/>
      <c r="F9" s="124"/>
      <c r="G9" s="124"/>
      <c r="H9" s="124"/>
      <c r="I9" s="124"/>
      <c r="J9" s="124"/>
      <c r="K9" s="124"/>
      <c r="L9" s="124"/>
      <c r="M9" s="124"/>
      <c r="N9" s="124"/>
      <c r="O9" s="124"/>
      <c r="P9" s="124"/>
      <c r="Q9" s="124"/>
      <c r="R9" s="124"/>
      <c r="S9" s="124"/>
      <c r="T9" s="124"/>
    </row>
    <row r="10" spans="1:20" x14ac:dyDescent="0.3">
      <c r="A10" s="36">
        <v>9</v>
      </c>
      <c r="B10" s="124" t="s">
        <v>54</v>
      </c>
      <c r="C10" s="124"/>
      <c r="D10" s="124"/>
      <c r="E10" s="124"/>
      <c r="F10" s="124"/>
      <c r="G10" s="124"/>
      <c r="H10" s="124"/>
      <c r="I10" s="124"/>
      <c r="J10" s="124"/>
      <c r="K10" s="124"/>
      <c r="L10" s="124"/>
      <c r="M10" s="124"/>
      <c r="N10" s="124"/>
      <c r="O10" s="124"/>
      <c r="P10" s="124"/>
      <c r="Q10" s="124"/>
      <c r="R10" s="124"/>
      <c r="S10" s="124"/>
      <c r="T10" s="124"/>
    </row>
    <row r="11" spans="1:20" x14ac:dyDescent="0.3">
      <c r="A11" s="36">
        <v>10</v>
      </c>
      <c r="B11" s="124" t="s">
        <v>93</v>
      </c>
      <c r="C11" s="124"/>
      <c r="D11" s="124"/>
      <c r="E11" s="124"/>
      <c r="F11" s="124"/>
      <c r="G11" s="124"/>
      <c r="H11" s="124"/>
      <c r="I11" s="124"/>
      <c r="J11" s="124"/>
      <c r="K11" s="124"/>
      <c r="L11" s="124"/>
      <c r="M11" s="124"/>
      <c r="N11" s="124"/>
      <c r="O11" s="124"/>
      <c r="P11" s="124"/>
      <c r="Q11" s="124"/>
      <c r="R11" s="124"/>
      <c r="S11" s="124"/>
      <c r="T11" s="124"/>
    </row>
    <row r="12" spans="1:20" x14ac:dyDescent="0.3">
      <c r="A12" s="36">
        <v>11</v>
      </c>
      <c r="B12" s="149" t="s">
        <v>102</v>
      </c>
      <c r="C12" s="149"/>
      <c r="D12" s="149"/>
      <c r="E12" s="149"/>
      <c r="F12" s="149"/>
      <c r="G12" s="149"/>
      <c r="H12" s="149"/>
      <c r="I12" s="149"/>
      <c r="J12" s="149"/>
      <c r="K12" s="149"/>
      <c r="L12" s="149"/>
      <c r="M12" s="149"/>
      <c r="N12" s="149"/>
      <c r="O12" s="149"/>
      <c r="P12" s="149"/>
      <c r="Q12" s="149"/>
      <c r="R12" s="149"/>
      <c r="S12" s="149"/>
      <c r="T12" s="149"/>
    </row>
    <row r="13" spans="1:20" x14ac:dyDescent="0.3">
      <c r="A13" s="36">
        <v>12</v>
      </c>
      <c r="B13" s="124" t="s">
        <v>395</v>
      </c>
      <c r="C13" s="124"/>
      <c r="D13" s="124"/>
      <c r="E13" s="124"/>
      <c r="F13" s="124"/>
      <c r="G13" s="124"/>
      <c r="H13" s="124"/>
      <c r="I13" s="124"/>
      <c r="J13" s="124"/>
      <c r="K13" s="124"/>
      <c r="L13" s="124"/>
      <c r="M13" s="124"/>
      <c r="N13" s="124"/>
      <c r="O13" s="124"/>
      <c r="P13" s="124"/>
      <c r="Q13" s="124"/>
      <c r="R13" s="124"/>
      <c r="S13" s="124"/>
      <c r="T13" s="124"/>
    </row>
    <row r="14" spans="1:20" s="11" customFormat="1" x14ac:dyDescent="0.3">
      <c r="A14" s="36">
        <v>13</v>
      </c>
      <c r="B14" s="124" t="s">
        <v>309</v>
      </c>
      <c r="C14" s="124"/>
      <c r="D14" s="124"/>
      <c r="E14" s="124"/>
      <c r="F14" s="124"/>
      <c r="G14" s="124"/>
      <c r="H14" s="124"/>
      <c r="I14" s="124"/>
      <c r="J14" s="124"/>
      <c r="K14" s="124"/>
      <c r="L14" s="124"/>
      <c r="M14" s="124"/>
      <c r="N14" s="124"/>
      <c r="O14" s="124"/>
      <c r="P14" s="124"/>
      <c r="Q14" s="124"/>
      <c r="R14" s="124"/>
      <c r="S14" s="124"/>
      <c r="T14" s="124"/>
    </row>
    <row r="15" spans="1:20" s="11" customFormat="1" x14ac:dyDescent="0.3">
      <c r="A15" s="36">
        <v>14</v>
      </c>
      <c r="B15" s="124" t="s">
        <v>425</v>
      </c>
      <c r="C15" s="124"/>
      <c r="D15" s="124"/>
      <c r="E15" s="124"/>
      <c r="F15" s="124"/>
      <c r="G15" s="124"/>
      <c r="H15" s="124"/>
      <c r="I15" s="124"/>
      <c r="J15" s="124"/>
      <c r="K15" s="124"/>
      <c r="L15" s="124"/>
      <c r="M15" s="124"/>
      <c r="N15" s="124"/>
      <c r="O15" s="124"/>
      <c r="P15" s="124"/>
      <c r="Q15" s="124"/>
      <c r="R15" s="124"/>
      <c r="S15" s="124"/>
      <c r="T15" s="124"/>
    </row>
    <row r="16" spans="1:20" s="11" customFormat="1" x14ac:dyDescent="0.3">
      <c r="A16" s="36">
        <v>15</v>
      </c>
      <c r="B16" s="124" t="s">
        <v>410</v>
      </c>
      <c r="C16" s="124"/>
      <c r="D16" s="124"/>
      <c r="E16" s="124"/>
      <c r="F16" s="124"/>
      <c r="G16" s="124"/>
      <c r="H16" s="124"/>
      <c r="I16" s="124"/>
      <c r="J16" s="124"/>
      <c r="K16" s="124"/>
      <c r="L16" s="124"/>
      <c r="M16" s="124"/>
      <c r="N16" s="124"/>
      <c r="O16" s="124"/>
      <c r="P16" s="124"/>
      <c r="Q16" s="124"/>
      <c r="R16" s="124"/>
      <c r="S16" s="124"/>
      <c r="T16" s="124"/>
    </row>
    <row r="17" spans="1:20" s="11" customFormat="1" x14ac:dyDescent="0.3">
      <c r="A17" s="36">
        <v>16</v>
      </c>
      <c r="B17" s="124" t="s">
        <v>275</v>
      </c>
      <c r="C17" s="124"/>
      <c r="D17" s="124"/>
      <c r="E17" s="124"/>
      <c r="F17" s="124"/>
      <c r="G17" s="124"/>
      <c r="H17" s="124"/>
      <c r="I17" s="124"/>
      <c r="J17" s="124"/>
      <c r="K17" s="124"/>
      <c r="L17" s="124"/>
      <c r="M17" s="124"/>
      <c r="N17" s="124"/>
      <c r="O17" s="124"/>
      <c r="P17" s="124"/>
      <c r="Q17" s="124"/>
      <c r="R17" s="124"/>
      <c r="S17" s="124"/>
      <c r="T17" s="124"/>
    </row>
    <row r="18" spans="1:20" x14ac:dyDescent="0.3">
      <c r="A18" s="36">
        <v>17</v>
      </c>
      <c r="B18" s="124" t="s">
        <v>276</v>
      </c>
      <c r="C18" s="124"/>
      <c r="D18" s="124"/>
      <c r="E18" s="124"/>
      <c r="F18" s="124"/>
      <c r="G18" s="124"/>
      <c r="H18" s="124"/>
      <c r="I18" s="124"/>
      <c r="J18" s="124"/>
      <c r="K18" s="124"/>
      <c r="L18" s="124"/>
      <c r="M18" s="124"/>
      <c r="N18" s="124"/>
      <c r="O18" s="124"/>
      <c r="P18" s="124"/>
      <c r="Q18" s="124"/>
      <c r="R18" s="124"/>
      <c r="S18" s="124"/>
      <c r="T18" s="124"/>
    </row>
    <row r="19" spans="1:20" s="36" customFormat="1" x14ac:dyDescent="0.3">
      <c r="A19" s="36">
        <v>18</v>
      </c>
      <c r="B19" s="124" t="s">
        <v>427</v>
      </c>
      <c r="C19" s="124"/>
      <c r="D19" s="124"/>
      <c r="E19" s="124"/>
      <c r="F19" s="124"/>
      <c r="G19" s="124"/>
      <c r="H19" s="124"/>
      <c r="I19" s="124"/>
      <c r="J19" s="124"/>
      <c r="K19" s="124"/>
      <c r="L19" s="124"/>
      <c r="M19" s="124"/>
      <c r="N19" s="124"/>
      <c r="O19" s="124"/>
      <c r="P19" s="124"/>
      <c r="Q19" s="124"/>
      <c r="R19" s="124"/>
      <c r="S19" s="124"/>
      <c r="T19" s="124"/>
    </row>
    <row r="20" spans="1:20" s="36" customFormat="1" x14ac:dyDescent="0.3">
      <c r="A20" s="36">
        <v>19</v>
      </c>
      <c r="B20" s="126" t="s">
        <v>396</v>
      </c>
      <c r="C20" s="126"/>
      <c r="D20" s="126"/>
      <c r="E20" s="126"/>
      <c r="F20" s="126"/>
      <c r="G20" s="126"/>
      <c r="H20" s="126"/>
      <c r="I20" s="126"/>
      <c r="J20" s="126"/>
      <c r="K20" s="126"/>
      <c r="L20" s="126"/>
      <c r="M20" s="126"/>
      <c r="N20" s="126"/>
      <c r="O20" s="126"/>
      <c r="P20" s="126"/>
      <c r="Q20" s="126"/>
      <c r="R20" s="126"/>
      <c r="S20" s="126"/>
      <c r="T20" s="126"/>
    </row>
    <row r="21" spans="1:20" s="84" customFormat="1" x14ac:dyDescent="0.3">
      <c r="A21" s="84">
        <v>20</v>
      </c>
      <c r="B21" s="126" t="s">
        <v>424</v>
      </c>
      <c r="C21" s="126"/>
      <c r="D21" s="126"/>
      <c r="E21" s="126"/>
      <c r="F21" s="126"/>
      <c r="G21" s="126"/>
      <c r="H21" s="126"/>
      <c r="I21" s="126"/>
      <c r="J21" s="126"/>
      <c r="K21" s="126"/>
      <c r="L21" s="126"/>
      <c r="M21" s="126"/>
      <c r="N21" s="126"/>
      <c r="O21" s="126"/>
      <c r="P21" s="126"/>
      <c r="Q21" s="126"/>
      <c r="R21" s="126"/>
      <c r="S21" s="126"/>
      <c r="T21" s="126"/>
    </row>
    <row r="22" spans="1:20" s="84" customFormat="1" x14ac:dyDescent="0.3">
      <c r="A22" s="84">
        <v>21</v>
      </c>
      <c r="B22" s="126" t="s">
        <v>429</v>
      </c>
      <c r="C22" s="126"/>
      <c r="D22" s="126"/>
      <c r="E22" s="126"/>
      <c r="F22" s="126"/>
      <c r="G22" s="126"/>
      <c r="H22" s="126"/>
      <c r="I22" s="126"/>
      <c r="J22" s="126"/>
      <c r="K22" s="126"/>
      <c r="L22" s="126"/>
      <c r="M22" s="126"/>
      <c r="N22" s="126"/>
      <c r="O22" s="126"/>
      <c r="P22" s="126"/>
      <c r="Q22" s="126"/>
      <c r="R22" s="126"/>
      <c r="S22" s="126"/>
      <c r="T22" s="126"/>
    </row>
    <row r="23" spans="1:20" s="84" customFormat="1" x14ac:dyDescent="0.3">
      <c r="A23" s="84">
        <v>22</v>
      </c>
      <c r="B23" s="126" t="s">
        <v>441</v>
      </c>
      <c r="C23" s="126"/>
      <c r="D23" s="126"/>
      <c r="E23" s="126"/>
      <c r="F23" s="126"/>
      <c r="G23" s="126"/>
      <c r="H23" s="126"/>
      <c r="I23" s="126"/>
      <c r="J23" s="126"/>
      <c r="K23" s="126"/>
      <c r="L23" s="126"/>
      <c r="M23" s="126"/>
      <c r="N23" s="126"/>
      <c r="O23" s="126"/>
      <c r="P23" s="126"/>
      <c r="Q23" s="126"/>
      <c r="R23" s="126"/>
      <c r="S23" s="126"/>
      <c r="T23" s="126"/>
    </row>
    <row r="24" spans="1:20" s="84" customFormat="1" x14ac:dyDescent="0.3">
      <c r="B24" s="126"/>
      <c r="C24" s="126"/>
      <c r="D24" s="126"/>
      <c r="E24" s="126"/>
      <c r="F24" s="126"/>
      <c r="G24" s="126"/>
      <c r="H24" s="126"/>
      <c r="I24" s="126"/>
      <c r="J24" s="126"/>
      <c r="K24" s="126"/>
      <c r="L24" s="126"/>
      <c r="M24" s="126"/>
      <c r="N24" s="126"/>
      <c r="O24" s="126"/>
      <c r="P24" s="126"/>
      <c r="Q24" s="126"/>
      <c r="R24" s="126"/>
      <c r="S24" s="126"/>
      <c r="T24" s="126"/>
    </row>
    <row r="25" spans="1:20" s="36" customFormat="1" x14ac:dyDescent="0.3">
      <c r="B25" s="124"/>
      <c r="C25" s="124"/>
      <c r="D25" s="124"/>
      <c r="E25" s="124"/>
      <c r="F25" s="124"/>
      <c r="G25" s="124"/>
      <c r="H25" s="124"/>
      <c r="I25" s="124"/>
      <c r="J25" s="124"/>
      <c r="K25" s="124"/>
      <c r="L25" s="124"/>
      <c r="M25" s="124"/>
      <c r="N25" s="124"/>
      <c r="O25" s="124"/>
      <c r="P25" s="124"/>
      <c r="Q25" s="124"/>
      <c r="R25" s="124"/>
      <c r="S25" s="124"/>
      <c r="T25" s="124"/>
    </row>
    <row r="26" spans="1:20" x14ac:dyDescent="0.3">
      <c r="B26" s="147" t="s">
        <v>10</v>
      </c>
      <c r="C26" s="147"/>
      <c r="D26" s="147"/>
      <c r="E26" s="147"/>
      <c r="F26" s="147"/>
      <c r="G26" s="147"/>
      <c r="H26" s="147"/>
      <c r="I26" s="147"/>
      <c r="J26" s="147"/>
      <c r="K26" s="147"/>
      <c r="L26" s="147"/>
      <c r="M26" s="147"/>
      <c r="N26" s="147"/>
      <c r="O26" s="147"/>
      <c r="P26" s="147"/>
      <c r="Q26" s="147"/>
      <c r="R26" s="147"/>
      <c r="S26" s="147"/>
      <c r="T26" s="147"/>
    </row>
    <row r="27" spans="1:20" x14ac:dyDescent="0.3">
      <c r="A27" s="36">
        <v>1</v>
      </c>
      <c r="B27" s="124" t="s">
        <v>411</v>
      </c>
      <c r="C27" s="124"/>
      <c r="D27" s="124"/>
      <c r="E27" s="124"/>
      <c r="F27" s="124"/>
      <c r="G27" s="124"/>
      <c r="H27" s="124"/>
      <c r="I27" s="124"/>
      <c r="J27" s="124"/>
      <c r="K27" s="124"/>
      <c r="L27" s="124"/>
      <c r="M27" s="124"/>
      <c r="N27" s="124"/>
      <c r="O27" s="124"/>
      <c r="P27" s="124"/>
      <c r="Q27" s="124"/>
      <c r="R27" s="124"/>
      <c r="S27" s="124"/>
      <c r="T27" s="124"/>
    </row>
    <row r="28" spans="1:20" x14ac:dyDescent="0.3">
      <c r="A28" s="36">
        <v>2</v>
      </c>
      <c r="B28" s="124" t="s">
        <v>304</v>
      </c>
      <c r="C28" s="124"/>
      <c r="D28" s="124"/>
      <c r="E28" s="124"/>
      <c r="F28" s="124"/>
      <c r="G28" s="124"/>
      <c r="H28" s="124"/>
      <c r="I28" s="124"/>
      <c r="J28" s="124"/>
      <c r="K28" s="124"/>
      <c r="L28" s="124"/>
      <c r="M28" s="124"/>
      <c r="N28" s="124"/>
      <c r="O28" s="124"/>
      <c r="P28" s="124"/>
      <c r="Q28" s="124"/>
      <c r="R28" s="124"/>
      <c r="S28" s="124"/>
      <c r="T28" s="124"/>
    </row>
    <row r="29" spans="1:20" x14ac:dyDescent="0.3">
      <c r="A29" s="36">
        <v>3</v>
      </c>
      <c r="B29" s="124" t="s">
        <v>59</v>
      </c>
      <c r="C29" s="124"/>
      <c r="D29" s="124"/>
      <c r="E29" s="124"/>
      <c r="F29" s="124"/>
      <c r="G29" s="124"/>
      <c r="H29" s="124"/>
      <c r="I29" s="124"/>
      <c r="J29" s="124"/>
      <c r="K29" s="124"/>
      <c r="L29" s="124"/>
      <c r="M29" s="124"/>
      <c r="N29" s="124"/>
      <c r="O29" s="124"/>
      <c r="P29" s="124"/>
      <c r="Q29" s="124"/>
      <c r="R29" s="124"/>
      <c r="S29" s="124"/>
      <c r="T29" s="124"/>
    </row>
    <row r="30" spans="1:20" x14ac:dyDescent="0.3">
      <c r="A30" s="36">
        <v>4</v>
      </c>
      <c r="B30" s="124" t="s">
        <v>308</v>
      </c>
      <c r="C30" s="124"/>
      <c r="D30" s="124"/>
      <c r="E30" s="124"/>
      <c r="F30" s="124"/>
      <c r="G30" s="124"/>
      <c r="H30" s="124"/>
      <c r="I30" s="124"/>
      <c r="J30" s="124"/>
      <c r="K30" s="124"/>
      <c r="L30" s="124"/>
      <c r="M30" s="124"/>
      <c r="N30" s="124"/>
      <c r="O30" s="124"/>
      <c r="P30" s="124"/>
      <c r="Q30" s="124"/>
      <c r="R30" s="124"/>
      <c r="S30" s="124"/>
      <c r="T30" s="124"/>
    </row>
    <row r="31" spans="1:20" x14ac:dyDescent="0.3">
      <c r="A31" s="36">
        <v>5</v>
      </c>
      <c r="B31" s="126" t="s">
        <v>380</v>
      </c>
      <c r="C31" s="126"/>
      <c r="D31" s="126"/>
      <c r="E31" s="126"/>
      <c r="F31" s="126"/>
      <c r="G31" s="126"/>
      <c r="H31" s="126"/>
      <c r="I31" s="126"/>
      <c r="J31" s="126"/>
      <c r="K31" s="126"/>
      <c r="L31" s="126"/>
      <c r="M31" s="126"/>
      <c r="N31" s="126"/>
      <c r="O31" s="126"/>
      <c r="P31" s="126"/>
      <c r="Q31" s="126"/>
      <c r="R31" s="126"/>
      <c r="S31" s="126"/>
      <c r="T31" s="126"/>
    </row>
    <row r="32" spans="1:20" s="11" customFormat="1" x14ac:dyDescent="0.3">
      <c r="A32" s="36">
        <v>6</v>
      </c>
      <c r="B32" s="126" t="s">
        <v>381</v>
      </c>
      <c r="C32" s="126"/>
      <c r="D32" s="126"/>
      <c r="E32" s="126"/>
      <c r="F32" s="126"/>
      <c r="G32" s="126"/>
      <c r="H32" s="126"/>
      <c r="I32" s="126"/>
      <c r="J32" s="126"/>
      <c r="K32" s="126"/>
      <c r="L32" s="126"/>
      <c r="M32" s="126"/>
      <c r="N32" s="126"/>
      <c r="O32" s="126"/>
      <c r="P32" s="126"/>
      <c r="Q32" s="126"/>
      <c r="R32" s="126"/>
      <c r="S32" s="126"/>
      <c r="T32" s="126"/>
    </row>
    <row r="33" spans="1:20" s="11" customFormat="1" x14ac:dyDescent="0.3">
      <c r="A33" s="36">
        <v>7</v>
      </c>
      <c r="B33" s="126" t="s">
        <v>94</v>
      </c>
      <c r="C33" s="126"/>
      <c r="D33" s="126"/>
      <c r="E33" s="126"/>
      <c r="F33" s="126"/>
      <c r="G33" s="126"/>
      <c r="H33" s="126"/>
      <c r="I33" s="126"/>
      <c r="J33" s="126"/>
      <c r="K33" s="126"/>
      <c r="L33" s="126"/>
      <c r="M33" s="126"/>
      <c r="N33" s="126"/>
      <c r="O33" s="126"/>
      <c r="P33" s="126"/>
      <c r="Q33" s="126"/>
      <c r="R33" s="126"/>
      <c r="S33" s="126"/>
      <c r="T33" s="126"/>
    </row>
    <row r="34" spans="1:20" s="11" customFormat="1" x14ac:dyDescent="0.3">
      <c r="A34" s="36">
        <v>8</v>
      </c>
      <c r="B34" s="126" t="s">
        <v>422</v>
      </c>
      <c r="C34" s="126"/>
      <c r="D34" s="126"/>
      <c r="E34" s="126"/>
      <c r="F34" s="126"/>
      <c r="G34" s="126"/>
      <c r="H34" s="126"/>
      <c r="I34" s="126"/>
      <c r="J34" s="126"/>
      <c r="K34" s="126"/>
      <c r="L34" s="126"/>
      <c r="M34" s="126"/>
      <c r="N34" s="126"/>
      <c r="O34" s="126"/>
      <c r="P34" s="126"/>
      <c r="Q34" s="126"/>
      <c r="R34" s="126"/>
      <c r="S34" s="126"/>
      <c r="T34" s="126"/>
    </row>
    <row r="35" spans="1:20" x14ac:dyDescent="0.3">
      <c r="A35" s="36">
        <v>9</v>
      </c>
      <c r="B35" s="126" t="s">
        <v>423</v>
      </c>
      <c r="C35" s="126"/>
      <c r="D35" s="126"/>
      <c r="E35" s="126"/>
      <c r="F35" s="126"/>
      <c r="G35" s="126"/>
      <c r="H35" s="126"/>
      <c r="I35" s="126"/>
      <c r="J35" s="126"/>
      <c r="K35" s="126"/>
      <c r="L35" s="126"/>
      <c r="M35" s="126"/>
      <c r="N35" s="126"/>
      <c r="O35" s="126"/>
      <c r="P35" s="126"/>
      <c r="Q35" s="126"/>
      <c r="R35" s="126"/>
      <c r="S35" s="126"/>
      <c r="T35" s="126"/>
    </row>
    <row r="36" spans="1:20" x14ac:dyDescent="0.3">
      <c r="B36" s="124"/>
      <c r="C36" s="124"/>
      <c r="D36" s="124"/>
      <c r="E36" s="124"/>
      <c r="F36" s="124"/>
      <c r="G36" s="124"/>
      <c r="H36" s="124"/>
      <c r="I36" s="124"/>
      <c r="J36" s="124"/>
      <c r="K36" s="124"/>
      <c r="L36" s="124"/>
      <c r="M36" s="124"/>
      <c r="N36" s="124"/>
      <c r="O36" s="124"/>
      <c r="P36" s="124"/>
      <c r="Q36" s="124"/>
      <c r="R36" s="124"/>
      <c r="S36" s="124"/>
      <c r="T36" s="124"/>
    </row>
    <row r="37" spans="1:20" x14ac:dyDescent="0.3">
      <c r="B37" s="124"/>
      <c r="C37" s="124"/>
      <c r="D37" s="124"/>
      <c r="E37" s="124"/>
      <c r="F37" s="124"/>
      <c r="G37" s="124"/>
      <c r="H37" s="124"/>
      <c r="I37" s="124"/>
      <c r="J37" s="124"/>
      <c r="K37" s="124"/>
      <c r="L37" s="124"/>
      <c r="M37" s="124"/>
      <c r="N37" s="124"/>
      <c r="O37" s="124"/>
      <c r="P37" s="124"/>
      <c r="Q37" s="124"/>
      <c r="R37" s="124"/>
      <c r="S37" s="124"/>
      <c r="T37" s="124"/>
    </row>
    <row r="38" spans="1:20" x14ac:dyDescent="0.3">
      <c r="B38" s="124"/>
      <c r="C38" s="124"/>
      <c r="D38" s="124"/>
      <c r="E38" s="124"/>
      <c r="F38" s="124"/>
      <c r="G38" s="124"/>
      <c r="H38" s="124"/>
      <c r="I38" s="124"/>
      <c r="J38" s="124"/>
      <c r="K38" s="124"/>
      <c r="L38" s="124"/>
      <c r="M38" s="124"/>
      <c r="N38" s="124"/>
      <c r="O38" s="124"/>
      <c r="P38" s="124"/>
      <c r="Q38" s="124"/>
      <c r="R38" s="124"/>
      <c r="S38" s="124"/>
      <c r="T38" s="124"/>
    </row>
    <row r="39" spans="1:20" x14ac:dyDescent="0.3">
      <c r="B39" s="124"/>
      <c r="C39" s="124"/>
      <c r="D39" s="124"/>
      <c r="E39" s="124"/>
      <c r="F39" s="124"/>
      <c r="G39" s="124"/>
      <c r="H39" s="124"/>
      <c r="I39" s="124"/>
      <c r="J39" s="124"/>
      <c r="K39" s="124"/>
      <c r="L39" s="124"/>
      <c r="M39" s="124"/>
      <c r="N39" s="124"/>
      <c r="O39" s="124"/>
      <c r="P39" s="124"/>
      <c r="Q39" s="124"/>
      <c r="R39" s="124"/>
      <c r="S39" s="124"/>
      <c r="T39" s="124"/>
    </row>
    <row r="43" spans="1:20" s="11" customFormat="1" x14ac:dyDescent="0.3">
      <c r="A43" s="36"/>
    </row>
    <row r="52" spans="1:1" s="11" customFormat="1" x14ac:dyDescent="0.3">
      <c r="A52" s="36"/>
    </row>
    <row r="53" spans="1:1" s="11" customFormat="1" x14ac:dyDescent="0.3">
      <c r="A53" s="36"/>
    </row>
    <row r="54" spans="1:1" s="11" customFormat="1" x14ac:dyDescent="0.3">
      <c r="A54" s="36"/>
    </row>
    <row r="55" spans="1:1" s="11" customFormat="1" x14ac:dyDescent="0.3">
      <c r="A55" s="36"/>
    </row>
    <row r="56" spans="1:1" s="11" customFormat="1" x14ac:dyDescent="0.3">
      <c r="A56" s="36"/>
    </row>
    <row r="69" spans="1:1" s="11" customFormat="1" x14ac:dyDescent="0.3">
      <c r="A69" s="36"/>
    </row>
    <row r="70" spans="1:1" s="11" customFormat="1" x14ac:dyDescent="0.3">
      <c r="A70" s="36"/>
    </row>
    <row r="71" spans="1:1" s="11" customFormat="1" x14ac:dyDescent="0.3">
      <c r="A71" s="36"/>
    </row>
    <row r="72" spans="1:1" s="11" customFormat="1" x14ac:dyDescent="0.3">
      <c r="A72" s="36"/>
    </row>
    <row r="73" spans="1:1" s="11" customFormat="1" x14ac:dyDescent="0.3">
      <c r="A73" s="36"/>
    </row>
  </sheetData>
  <mergeCells count="39">
    <mergeCell ref="B23:T23"/>
    <mergeCell ref="B21:T21"/>
    <mergeCell ref="B24:T24"/>
    <mergeCell ref="B1:T1"/>
    <mergeCell ref="B2:T2"/>
    <mergeCell ref="B3:T3"/>
    <mergeCell ref="B4:T4"/>
    <mergeCell ref="B5:T5"/>
    <mergeCell ref="B38:T38"/>
    <mergeCell ref="B39:T39"/>
    <mergeCell ref="B8:T8"/>
    <mergeCell ref="B19:T19"/>
    <mergeCell ref="B20:T20"/>
    <mergeCell ref="B25:T25"/>
    <mergeCell ref="B30:T30"/>
    <mergeCell ref="B31:T31"/>
    <mergeCell ref="B32:T32"/>
    <mergeCell ref="B33:T33"/>
    <mergeCell ref="B34:T34"/>
    <mergeCell ref="B17:T17"/>
    <mergeCell ref="B18:T18"/>
    <mergeCell ref="B35:T35"/>
    <mergeCell ref="B36:T36"/>
    <mergeCell ref="B28:T28"/>
    <mergeCell ref="B26:T26"/>
    <mergeCell ref="B11:T11"/>
    <mergeCell ref="B6:T6"/>
    <mergeCell ref="B7:T7"/>
    <mergeCell ref="B37:T37"/>
    <mergeCell ref="B29:T29"/>
    <mergeCell ref="B27:T27"/>
    <mergeCell ref="B15:T15"/>
    <mergeCell ref="B16:T16"/>
    <mergeCell ref="B14:T14"/>
    <mergeCell ref="B9:T9"/>
    <mergeCell ref="B10:T10"/>
    <mergeCell ref="B12:T12"/>
    <mergeCell ref="B13:T13"/>
    <mergeCell ref="B22:T22"/>
  </mergeCells>
  <pageMargins left="0.7" right="0.7" top="0.75" bottom="0.75" header="0.3" footer="0.3"/>
  <pageSetup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zoomScale="70" zoomScaleNormal="70" workbookViewId="0">
      <selection activeCell="A34" sqref="A34"/>
    </sheetView>
    <sheetView workbookViewId="1"/>
  </sheetViews>
  <sheetFormatPr defaultColWidth="8.88671875" defaultRowHeight="25.8" customHeight="1" x14ac:dyDescent="0.25"/>
  <cols>
    <col min="1" max="1" width="8.88671875" style="52"/>
    <col min="2" max="2" width="68.88671875" style="60" customWidth="1"/>
    <col min="3" max="3" width="63.6640625" style="53" customWidth="1"/>
    <col min="4" max="4" width="38.6640625" style="54" customWidth="1"/>
    <col min="5" max="16384" width="8.88671875" style="55"/>
  </cols>
  <sheetData>
    <row r="1" spans="1:4" ht="43.2" customHeight="1" x14ac:dyDescent="0.25">
      <c r="B1" s="74" t="s">
        <v>341</v>
      </c>
      <c r="C1" s="56"/>
    </row>
    <row r="2" spans="1:4" s="65" customFormat="1" ht="25.8" customHeight="1" x14ac:dyDescent="0.25">
      <c r="A2" s="63"/>
      <c r="B2" s="150" t="s">
        <v>313</v>
      </c>
      <c r="C2" s="150"/>
      <c r="D2" s="150"/>
    </row>
    <row r="3" spans="1:4" ht="44.4" customHeight="1" x14ac:dyDescent="0.25">
      <c r="B3" s="59" t="s">
        <v>314</v>
      </c>
      <c r="C3" s="57" t="s">
        <v>370</v>
      </c>
      <c r="D3" s="58" t="s">
        <v>315</v>
      </c>
    </row>
    <row r="4" spans="1:4" ht="44.4" customHeight="1" x14ac:dyDescent="0.25">
      <c r="B4" s="59" t="s">
        <v>316</v>
      </c>
      <c r="C4" s="57" t="s">
        <v>342</v>
      </c>
      <c r="D4" s="58" t="s">
        <v>315</v>
      </c>
    </row>
    <row r="5" spans="1:4" ht="53.4" customHeight="1" x14ac:dyDescent="0.25">
      <c r="B5" s="59" t="s">
        <v>317</v>
      </c>
      <c r="C5" s="57" t="s">
        <v>368</v>
      </c>
      <c r="D5" s="58" t="s">
        <v>315</v>
      </c>
    </row>
    <row r="6" spans="1:4" ht="44.4" customHeight="1" x14ac:dyDescent="0.25">
      <c r="B6" s="59" t="s">
        <v>318</v>
      </c>
      <c r="C6" s="57" t="s">
        <v>343</v>
      </c>
      <c r="D6" s="58" t="s">
        <v>315</v>
      </c>
    </row>
    <row r="7" spans="1:4" ht="44.4" customHeight="1" x14ac:dyDescent="0.25">
      <c r="B7" s="59" t="s">
        <v>371</v>
      </c>
      <c r="C7" s="57" t="s">
        <v>345</v>
      </c>
      <c r="D7" s="58" t="s">
        <v>315</v>
      </c>
    </row>
    <row r="8" spans="1:4" ht="44.4" customHeight="1" x14ac:dyDescent="0.25">
      <c r="B8" s="59" t="s">
        <v>344</v>
      </c>
      <c r="C8" s="57" t="s">
        <v>346</v>
      </c>
      <c r="D8" s="58" t="s">
        <v>315</v>
      </c>
    </row>
    <row r="9" spans="1:4" ht="44.4" customHeight="1" x14ac:dyDescent="0.25">
      <c r="B9" s="59" t="s">
        <v>319</v>
      </c>
      <c r="C9" s="57" t="s">
        <v>347</v>
      </c>
      <c r="D9" s="58" t="s">
        <v>315</v>
      </c>
    </row>
    <row r="10" spans="1:4" ht="44.4" customHeight="1" x14ac:dyDescent="0.25">
      <c r="B10" s="59" t="s">
        <v>369</v>
      </c>
      <c r="C10" s="57" t="s">
        <v>348</v>
      </c>
      <c r="D10" s="58" t="s">
        <v>320</v>
      </c>
    </row>
    <row r="11" spans="1:4" ht="44.4" customHeight="1" x14ac:dyDescent="0.25">
      <c r="B11" s="59" t="s">
        <v>321</v>
      </c>
      <c r="C11" s="57" t="s">
        <v>349</v>
      </c>
      <c r="D11" s="58" t="s">
        <v>320</v>
      </c>
    </row>
    <row r="12" spans="1:4" s="65" customFormat="1" ht="25.8" customHeight="1" x14ac:dyDescent="0.25">
      <c r="A12" s="63"/>
      <c r="B12" s="64"/>
      <c r="C12" s="61"/>
      <c r="D12" s="62"/>
    </row>
    <row r="13" spans="1:4" s="65" customFormat="1" ht="25.8" customHeight="1" x14ac:dyDescent="0.25">
      <c r="A13" s="63"/>
      <c r="B13" s="150" t="s">
        <v>322</v>
      </c>
      <c r="C13" s="150"/>
      <c r="D13" s="150"/>
    </row>
    <row r="14" spans="1:4" ht="43.2" customHeight="1" x14ac:dyDescent="0.25">
      <c r="B14" s="59" t="s">
        <v>323</v>
      </c>
      <c r="C14" s="57" t="s">
        <v>350</v>
      </c>
      <c r="D14" s="58" t="s">
        <v>315</v>
      </c>
    </row>
    <row r="15" spans="1:4" ht="43.2" customHeight="1" x14ac:dyDescent="0.25">
      <c r="B15" s="59" t="s">
        <v>324</v>
      </c>
      <c r="C15" s="57" t="s">
        <v>354</v>
      </c>
      <c r="D15" s="58" t="s">
        <v>315</v>
      </c>
    </row>
    <row r="16" spans="1:4" ht="43.2" customHeight="1" x14ac:dyDescent="0.25">
      <c r="B16" s="59" t="s">
        <v>325</v>
      </c>
      <c r="C16" s="57" t="s">
        <v>351</v>
      </c>
      <c r="D16" s="58" t="s">
        <v>332</v>
      </c>
    </row>
    <row r="17" spans="1:4" ht="43.2" customHeight="1" x14ac:dyDescent="0.25">
      <c r="B17" s="59" t="s">
        <v>326</v>
      </c>
      <c r="C17" s="57" t="s">
        <v>352</v>
      </c>
      <c r="D17" s="58" t="s">
        <v>332</v>
      </c>
    </row>
    <row r="18" spans="1:4" ht="43.2" customHeight="1" x14ac:dyDescent="0.25">
      <c r="B18" s="59" t="s">
        <v>327</v>
      </c>
      <c r="C18" s="57" t="s">
        <v>351</v>
      </c>
      <c r="D18" s="58" t="s">
        <v>315</v>
      </c>
    </row>
    <row r="19" spans="1:4" ht="43.2" customHeight="1" x14ac:dyDescent="0.25">
      <c r="B19" s="59" t="s">
        <v>328</v>
      </c>
      <c r="C19" s="57" t="s">
        <v>353</v>
      </c>
      <c r="D19" s="58" t="s">
        <v>315</v>
      </c>
    </row>
    <row r="20" spans="1:4" ht="43.2" customHeight="1" x14ac:dyDescent="0.25">
      <c r="B20" s="59" t="s">
        <v>329</v>
      </c>
      <c r="C20" s="57" t="s">
        <v>355</v>
      </c>
      <c r="D20" s="58" t="s">
        <v>315</v>
      </c>
    </row>
    <row r="21" spans="1:4" ht="43.2" customHeight="1" x14ac:dyDescent="0.25">
      <c r="B21" s="59" t="s">
        <v>356</v>
      </c>
      <c r="C21" s="57" t="s">
        <v>357</v>
      </c>
      <c r="D21" s="58" t="s">
        <v>315</v>
      </c>
    </row>
    <row r="22" spans="1:4" ht="58.2" customHeight="1" x14ac:dyDescent="0.25">
      <c r="B22" s="59" t="s">
        <v>330</v>
      </c>
      <c r="C22" s="57" t="s">
        <v>373</v>
      </c>
      <c r="D22" s="58" t="s">
        <v>315</v>
      </c>
    </row>
    <row r="23" spans="1:4" s="65" customFormat="1" ht="25.8" customHeight="1" x14ac:dyDescent="0.25">
      <c r="A23" s="63"/>
      <c r="B23" s="64"/>
      <c r="C23" s="61"/>
      <c r="D23" s="62"/>
    </row>
    <row r="24" spans="1:4" s="65" customFormat="1" ht="25.8" customHeight="1" x14ac:dyDescent="0.25">
      <c r="A24" s="63"/>
      <c r="B24" s="150" t="s">
        <v>277</v>
      </c>
      <c r="C24" s="150"/>
      <c r="D24" s="150"/>
    </row>
    <row r="25" spans="1:4" ht="54" customHeight="1" x14ac:dyDescent="0.25">
      <c r="B25" s="59" t="s">
        <v>333</v>
      </c>
      <c r="C25" s="57" t="s">
        <v>358</v>
      </c>
      <c r="D25" s="58" t="s">
        <v>332</v>
      </c>
    </row>
    <row r="26" spans="1:4" ht="54" customHeight="1" x14ac:dyDescent="0.25">
      <c r="B26" s="59" t="s">
        <v>40</v>
      </c>
      <c r="C26" s="57" t="s">
        <v>359</v>
      </c>
      <c r="D26" s="58" t="s">
        <v>332</v>
      </c>
    </row>
    <row r="27" spans="1:4" ht="54" customHeight="1" x14ac:dyDescent="0.25">
      <c r="B27" s="59" t="s">
        <v>374</v>
      </c>
      <c r="C27" s="57" t="s">
        <v>375</v>
      </c>
      <c r="D27" s="58" t="s">
        <v>332</v>
      </c>
    </row>
    <row r="28" spans="1:4" ht="54" customHeight="1" x14ac:dyDescent="0.25">
      <c r="B28" s="59" t="s">
        <v>334</v>
      </c>
      <c r="C28" s="57" t="s">
        <v>360</v>
      </c>
      <c r="D28" s="58" t="s">
        <v>331</v>
      </c>
    </row>
    <row r="29" spans="1:4" ht="54" customHeight="1" x14ac:dyDescent="0.25">
      <c r="B29" s="59" t="s">
        <v>335</v>
      </c>
      <c r="C29" s="57" t="s">
        <v>361</v>
      </c>
      <c r="D29" s="58" t="s">
        <v>332</v>
      </c>
    </row>
    <row r="30" spans="1:4" ht="54" customHeight="1" x14ac:dyDescent="0.25">
      <c r="B30" s="59" t="s">
        <v>336</v>
      </c>
      <c r="C30" s="57" t="s">
        <v>362</v>
      </c>
      <c r="D30" s="58" t="s">
        <v>332</v>
      </c>
    </row>
    <row r="31" spans="1:4" ht="54" customHeight="1" x14ac:dyDescent="0.25">
      <c r="B31" s="59" t="s">
        <v>337</v>
      </c>
      <c r="C31" s="57" t="s">
        <v>338</v>
      </c>
      <c r="D31" s="58" t="s">
        <v>332</v>
      </c>
    </row>
    <row r="32" spans="1:4" ht="54" customHeight="1" x14ac:dyDescent="0.25">
      <c r="B32" s="59" t="s">
        <v>363</v>
      </c>
      <c r="C32" s="57" t="s">
        <v>364</v>
      </c>
      <c r="D32" s="58" t="s">
        <v>332</v>
      </c>
    </row>
    <row r="33" spans="2:4" ht="54" customHeight="1" x14ac:dyDescent="0.25">
      <c r="B33" s="59" t="s">
        <v>339</v>
      </c>
      <c r="C33" s="57" t="s">
        <v>365</v>
      </c>
      <c r="D33" s="58" t="s">
        <v>315</v>
      </c>
    </row>
    <row r="34" spans="2:4" ht="54" customHeight="1" x14ac:dyDescent="0.25">
      <c r="B34" s="59" t="s">
        <v>366</v>
      </c>
      <c r="C34" s="57" t="s">
        <v>382</v>
      </c>
      <c r="D34" s="58" t="s">
        <v>315</v>
      </c>
    </row>
    <row r="35" spans="2:4" ht="54" customHeight="1" x14ac:dyDescent="0.25">
      <c r="B35" s="59" t="s">
        <v>340</v>
      </c>
      <c r="C35" s="57" t="s">
        <v>367</v>
      </c>
      <c r="D35" s="58" t="s">
        <v>332</v>
      </c>
    </row>
  </sheetData>
  <mergeCells count="3">
    <mergeCell ref="B24:D24"/>
    <mergeCell ref="B13:D13"/>
    <mergeCell ref="B2:D2"/>
  </mergeCells>
  <pageMargins left="0.7" right="0.7" top="0.75" bottom="0.75" header="0.3" footer="0.3"/>
  <pageSetup paperSize="9" scale="3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44"/>
  <sheetViews>
    <sheetView topLeftCell="A194" zoomScale="70" zoomScaleNormal="70" workbookViewId="0">
      <selection activeCell="J218" sqref="J218"/>
    </sheetView>
    <sheetView topLeftCell="A124" zoomScale="70" zoomScaleNormal="70" workbookViewId="1">
      <selection activeCell="D142" sqref="D142"/>
    </sheetView>
  </sheetViews>
  <sheetFormatPr defaultRowHeight="14.4" x14ac:dyDescent="0.3"/>
  <cols>
    <col min="1" max="1" width="8.88671875" style="14"/>
    <col min="2" max="2" width="14.5546875" style="14" customWidth="1"/>
    <col min="3" max="3" width="13.33203125" style="14" customWidth="1"/>
    <col min="4" max="6" width="8.88671875" style="1"/>
    <col min="7" max="7" width="8.88671875" style="14"/>
    <col min="8" max="8" width="14.5546875" style="14" customWidth="1"/>
    <col min="9" max="9" width="10.6640625" style="14" customWidth="1"/>
    <col min="10" max="10" width="8.88671875" style="14"/>
    <col min="11" max="11" width="11.5546875" style="14" bestFit="1" customWidth="1"/>
    <col min="12" max="23" width="8.88671875" style="14"/>
  </cols>
  <sheetData>
    <row r="1" spans="2:15" s="14" customFormat="1" x14ac:dyDescent="0.3">
      <c r="B1" s="12" t="s">
        <v>62</v>
      </c>
      <c r="C1" s="13"/>
      <c r="D1" s="13"/>
      <c r="E1" s="13"/>
      <c r="F1" s="13"/>
      <c r="G1" s="13"/>
    </row>
    <row r="2" spans="2:15" x14ac:dyDescent="0.3">
      <c r="D2" s="1">
        <v>60</v>
      </c>
    </row>
    <row r="3" spans="2:15" x14ac:dyDescent="0.3">
      <c r="D3" s="1">
        <v>30</v>
      </c>
      <c r="E3" s="155">
        <f>D2*D3</f>
        <v>1800</v>
      </c>
      <c r="F3" s="1" t="s">
        <v>27</v>
      </c>
    </row>
    <row r="4" spans="2:15" x14ac:dyDescent="0.3">
      <c r="C4" s="83"/>
      <c r="D4" s="21"/>
      <c r="E4" s="21"/>
      <c r="F4" s="21"/>
      <c r="G4" s="83"/>
      <c r="H4" s="83"/>
      <c r="I4" s="83"/>
      <c r="J4" s="83"/>
    </row>
    <row r="5" spans="2:15" x14ac:dyDescent="0.3">
      <c r="B5" s="12" t="s">
        <v>65</v>
      </c>
      <c r="D5" s="13"/>
      <c r="E5" s="13"/>
      <c r="F5" s="13"/>
      <c r="G5" s="13"/>
    </row>
    <row r="6" spans="2:15" x14ac:dyDescent="0.3">
      <c r="D6" s="32">
        <v>3.95</v>
      </c>
      <c r="E6" s="15"/>
    </row>
    <row r="7" spans="2:15" x14ac:dyDescent="0.3">
      <c r="D7" s="32">
        <v>2.35</v>
      </c>
      <c r="E7" s="15"/>
    </row>
    <row r="8" spans="2:15" x14ac:dyDescent="0.3">
      <c r="D8" s="32">
        <v>3.95</v>
      </c>
      <c r="E8" s="15"/>
    </row>
    <row r="9" spans="2:15" x14ac:dyDescent="0.3">
      <c r="D9" s="32">
        <v>6.3</v>
      </c>
      <c r="E9" s="15"/>
    </row>
    <row r="10" spans="2:15" x14ac:dyDescent="0.3">
      <c r="D10" s="32">
        <v>6.3</v>
      </c>
      <c r="E10" s="15"/>
    </row>
    <row r="11" spans="2:15" x14ac:dyDescent="0.3">
      <c r="D11" s="32">
        <v>6.3</v>
      </c>
      <c r="E11" s="15"/>
      <c r="H11" s="18"/>
    </row>
    <row r="12" spans="2:15" x14ac:dyDescent="0.3">
      <c r="D12" s="32">
        <v>6.3</v>
      </c>
      <c r="E12" s="15"/>
    </row>
    <row r="13" spans="2:15" x14ac:dyDescent="0.3">
      <c r="D13" s="32">
        <v>6.3</v>
      </c>
      <c r="E13" s="15"/>
    </row>
    <row r="14" spans="2:15" x14ac:dyDescent="0.3">
      <c r="D14" s="32">
        <v>5.8179999999999996</v>
      </c>
      <c r="E14" s="159">
        <f>SUM(D6:D14)</f>
        <v>47.567999999999998</v>
      </c>
    </row>
    <row r="15" spans="2:15" x14ac:dyDescent="0.3">
      <c r="E15" s="15"/>
    </row>
    <row r="16" spans="2:15" x14ac:dyDescent="0.3">
      <c r="D16" s="1">
        <v>6.3</v>
      </c>
      <c r="E16" s="15"/>
      <c r="O16" s="17"/>
    </row>
    <row r="17" spans="3:14" x14ac:dyDescent="0.3">
      <c r="D17" s="1">
        <v>3.75</v>
      </c>
      <c r="E17" s="15"/>
      <c r="J17" s="14">
        <f>67.7*2</f>
        <v>135.4</v>
      </c>
    </row>
    <row r="18" spans="3:14" x14ac:dyDescent="0.3">
      <c r="D18" s="1">
        <v>3.75</v>
      </c>
      <c r="E18" s="15"/>
    </row>
    <row r="19" spans="3:14" x14ac:dyDescent="0.3">
      <c r="D19" s="1">
        <v>6.3</v>
      </c>
      <c r="E19" s="159">
        <f>SUM(D16:D19)</f>
        <v>20.100000000000001</v>
      </c>
    </row>
    <row r="20" spans="3:14" x14ac:dyDescent="0.3">
      <c r="E20" s="15"/>
    </row>
    <row r="21" spans="3:14" x14ac:dyDescent="0.3">
      <c r="E21" s="15"/>
    </row>
    <row r="22" spans="3:14" x14ac:dyDescent="0.3">
      <c r="D22" s="1">
        <v>20.100000000000001</v>
      </c>
    </row>
    <row r="23" spans="3:14" x14ac:dyDescent="0.3">
      <c r="D23" s="1">
        <v>47.6</v>
      </c>
      <c r="E23" s="157">
        <f>D22*D23</f>
        <v>956.7600000000001</v>
      </c>
      <c r="F23" s="1" t="s">
        <v>27</v>
      </c>
    </row>
    <row r="24" spans="3:14" x14ac:dyDescent="0.3">
      <c r="E24" s="15"/>
    </row>
    <row r="25" spans="3:14" x14ac:dyDescent="0.3">
      <c r="E25" s="15"/>
    </row>
    <row r="26" spans="3:14" x14ac:dyDescent="0.3">
      <c r="E26" s="15"/>
    </row>
    <row r="28" spans="3:14" x14ac:dyDescent="0.3">
      <c r="C28" s="33" t="s">
        <v>106</v>
      </c>
      <c r="D28" s="1">
        <v>7.5</v>
      </c>
      <c r="G28" s="14" t="s">
        <v>107</v>
      </c>
    </row>
    <row r="29" spans="3:14" x14ac:dyDescent="0.3">
      <c r="C29" s="33"/>
      <c r="D29" s="1">
        <v>2</v>
      </c>
      <c r="E29" s="15">
        <f>(D28*D29)*2</f>
        <v>30</v>
      </c>
      <c r="F29" s="1" t="s">
        <v>27</v>
      </c>
    </row>
    <row r="30" spans="3:14" x14ac:dyDescent="0.3">
      <c r="C30" s="33"/>
      <c r="E30" s="15"/>
    </row>
    <row r="31" spans="3:14" x14ac:dyDescent="0.3">
      <c r="C31" s="33" t="s">
        <v>106</v>
      </c>
      <c r="D31" s="1">
        <v>3.14</v>
      </c>
      <c r="E31" s="15"/>
      <c r="G31" s="14" t="s">
        <v>108</v>
      </c>
      <c r="I31" s="14" t="s">
        <v>71</v>
      </c>
      <c r="J31" s="14" t="s">
        <v>72</v>
      </c>
    </row>
    <row r="32" spans="3:14" x14ac:dyDescent="0.3">
      <c r="C32" s="33"/>
      <c r="D32" s="19" t="s">
        <v>70</v>
      </c>
      <c r="E32" s="157">
        <f>12*2</f>
        <v>24</v>
      </c>
      <c r="F32" s="1" t="s">
        <v>27</v>
      </c>
      <c r="L32" s="158">
        <f>E23-E29+E32</f>
        <v>950.7600000000001</v>
      </c>
      <c r="M32" s="14" t="s">
        <v>27</v>
      </c>
      <c r="N32" s="14" t="s">
        <v>392</v>
      </c>
    </row>
    <row r="33" spans="2:13" x14ac:dyDescent="0.3">
      <c r="D33" s="19">
        <v>24</v>
      </c>
      <c r="E33" s="15"/>
    </row>
    <row r="34" spans="2:13" x14ac:dyDescent="0.3">
      <c r="D34" s="19">
        <v>0.15</v>
      </c>
      <c r="E34" s="157">
        <f>D33*D34</f>
        <v>3.5999999999999996</v>
      </c>
      <c r="F34" s="1" t="s">
        <v>30</v>
      </c>
    </row>
    <row r="35" spans="2:13" x14ac:dyDescent="0.3">
      <c r="D35" s="19"/>
      <c r="E35" s="15"/>
    </row>
    <row r="36" spans="2:13" x14ac:dyDescent="0.3">
      <c r="C36" s="33" t="s">
        <v>106</v>
      </c>
      <c r="D36" s="15">
        <v>951</v>
      </c>
    </row>
    <row r="37" spans="2:13" x14ac:dyDescent="0.3">
      <c r="C37" s="33"/>
      <c r="D37" s="1">
        <v>0.15</v>
      </c>
      <c r="E37" s="157">
        <f>D36*D37</f>
        <v>142.65</v>
      </c>
      <c r="F37" s="1" t="s">
        <v>30</v>
      </c>
      <c r="G37" s="14" t="s">
        <v>66</v>
      </c>
    </row>
    <row r="38" spans="2:13" x14ac:dyDescent="0.3">
      <c r="C38" s="33"/>
    </row>
    <row r="39" spans="2:13" x14ac:dyDescent="0.3">
      <c r="C39" s="33" t="s">
        <v>106</v>
      </c>
      <c r="D39" s="15">
        <v>951</v>
      </c>
    </row>
    <row r="40" spans="2:13" x14ac:dyDescent="0.3">
      <c r="C40" s="33"/>
      <c r="D40" s="1">
        <v>0.15</v>
      </c>
      <c r="E40" s="157">
        <f>D39*D40</f>
        <v>142.65</v>
      </c>
      <c r="F40" s="1" t="s">
        <v>30</v>
      </c>
      <c r="G40" s="14" t="s">
        <v>67</v>
      </c>
      <c r="J40" s="18" t="s">
        <v>65</v>
      </c>
    </row>
    <row r="41" spans="2:13" x14ac:dyDescent="0.3">
      <c r="J41" s="14" t="s">
        <v>83</v>
      </c>
      <c r="L41" s="158">
        <f>E37</f>
        <v>142.65</v>
      </c>
      <c r="M41" s="14" t="s">
        <v>30</v>
      </c>
    </row>
    <row r="42" spans="2:13" x14ac:dyDescent="0.3">
      <c r="C42" s="76"/>
      <c r="D42" s="21"/>
      <c r="E42" s="21"/>
      <c r="F42" s="21"/>
      <c r="G42" s="76"/>
      <c r="H42" s="76"/>
      <c r="I42" s="76"/>
      <c r="J42" s="76"/>
    </row>
    <row r="43" spans="2:13" x14ac:dyDescent="0.3">
      <c r="B43" s="12" t="s">
        <v>21</v>
      </c>
      <c r="C43" s="13"/>
      <c r="D43" s="13"/>
      <c r="E43" s="13"/>
      <c r="F43" s="13"/>
      <c r="G43" s="13"/>
      <c r="H43" s="13"/>
    </row>
    <row r="44" spans="2:13" s="77" customFormat="1" x14ac:dyDescent="0.3">
      <c r="B44" s="78"/>
      <c r="C44" s="75"/>
      <c r="D44" s="1"/>
      <c r="E44" s="1"/>
      <c r="F44" s="1"/>
      <c r="G44" s="75"/>
      <c r="H44" s="75"/>
    </row>
    <row r="45" spans="2:13" s="77" customFormat="1" x14ac:dyDescent="0.3">
      <c r="B45" s="78"/>
      <c r="C45" s="75" t="s">
        <v>407</v>
      </c>
      <c r="D45" s="1">
        <v>951</v>
      </c>
      <c r="E45" s="1"/>
      <c r="F45" s="1"/>
      <c r="G45" s="75"/>
      <c r="H45" s="75"/>
    </row>
    <row r="46" spans="2:13" s="77" customFormat="1" x14ac:dyDescent="0.3">
      <c r="B46" s="78"/>
      <c r="C46" s="75"/>
      <c r="D46" s="1">
        <v>2</v>
      </c>
      <c r="E46" s="155">
        <f>D45*D46</f>
        <v>1902</v>
      </c>
      <c r="F46" s="1" t="s">
        <v>30</v>
      </c>
      <c r="G46" s="75"/>
      <c r="H46" s="75"/>
    </row>
    <row r="47" spans="2:13" s="77" customFormat="1" x14ac:dyDescent="0.3">
      <c r="B47" s="78"/>
      <c r="C47" s="75"/>
      <c r="D47" s="1"/>
      <c r="E47" s="1"/>
      <c r="F47" s="1"/>
      <c r="G47" s="75"/>
      <c r="H47" s="75"/>
    </row>
    <row r="48" spans="2:13" s="77" customFormat="1" x14ac:dyDescent="0.3">
      <c r="B48" s="78"/>
      <c r="C48" s="75" t="s">
        <v>408</v>
      </c>
      <c r="D48" s="1">
        <f>1800-D45</f>
        <v>849</v>
      </c>
      <c r="E48" s="1"/>
      <c r="F48" s="1"/>
      <c r="G48" s="75"/>
      <c r="H48" s="75"/>
    </row>
    <row r="49" spans="2:12" s="77" customFormat="1" x14ac:dyDescent="0.3">
      <c r="B49" s="78"/>
      <c r="C49" s="75"/>
      <c r="D49" s="1">
        <v>0.5</v>
      </c>
      <c r="E49" s="155">
        <f>D48*D49</f>
        <v>424.5</v>
      </c>
      <c r="F49" s="1" t="s">
        <v>30</v>
      </c>
      <c r="G49" s="75"/>
      <c r="H49" s="75"/>
    </row>
    <row r="53" spans="2:12" x14ac:dyDescent="0.3">
      <c r="C53" s="84" t="s">
        <v>60</v>
      </c>
      <c r="D53" s="1">
        <v>7.9</v>
      </c>
    </row>
    <row r="54" spans="2:12" x14ac:dyDescent="0.3">
      <c r="C54" s="84"/>
      <c r="D54" s="1">
        <v>6.5750000000000002</v>
      </c>
    </row>
    <row r="55" spans="2:12" x14ac:dyDescent="0.3">
      <c r="C55" s="84"/>
      <c r="D55" s="1">
        <v>1.25</v>
      </c>
      <c r="E55" s="157">
        <f>D55*D54*D53</f>
        <v>64.928125000000009</v>
      </c>
      <c r="F55" s="1" t="s">
        <v>30</v>
      </c>
    </row>
    <row r="56" spans="2:12" x14ac:dyDescent="0.3">
      <c r="C56" s="84"/>
      <c r="J56" s="158">
        <f>E55+E59</f>
        <v>119.24062500000001</v>
      </c>
      <c r="K56" s="14" t="s">
        <v>30</v>
      </c>
      <c r="L56" s="14" t="s">
        <v>400</v>
      </c>
    </row>
    <row r="57" spans="2:12" x14ac:dyDescent="0.3">
      <c r="C57" s="84" t="s">
        <v>61</v>
      </c>
      <c r="D57" s="1">
        <v>7.9</v>
      </c>
    </row>
    <row r="58" spans="2:12" x14ac:dyDescent="0.3">
      <c r="C58" s="84"/>
      <c r="D58" s="1">
        <v>5.5</v>
      </c>
    </row>
    <row r="59" spans="2:12" x14ac:dyDescent="0.3">
      <c r="C59" s="84"/>
      <c r="D59" s="1">
        <v>1.25</v>
      </c>
      <c r="E59" s="157">
        <f>D59*D58*D57</f>
        <v>54.3125</v>
      </c>
      <c r="F59" s="1" t="s">
        <v>30</v>
      </c>
    </row>
    <row r="60" spans="2:12" x14ac:dyDescent="0.3">
      <c r="C60" s="84"/>
    </row>
    <row r="61" spans="2:12" x14ac:dyDescent="0.3">
      <c r="C61" s="84"/>
      <c r="G61" s="84" t="s">
        <v>64</v>
      </c>
      <c r="H61" s="158">
        <f>SUM(E45:E51)</f>
        <v>2326.5</v>
      </c>
      <c r="I61" s="14" t="s">
        <v>30</v>
      </c>
      <c r="J61" s="14" t="s">
        <v>63</v>
      </c>
    </row>
    <row r="62" spans="2:12" s="77" customFormat="1" x14ac:dyDescent="0.3">
      <c r="D62" s="1"/>
      <c r="E62" s="1"/>
      <c r="F62" s="1"/>
      <c r="H62" s="17"/>
    </row>
    <row r="63" spans="2:12" x14ac:dyDescent="0.3">
      <c r="C63" s="75"/>
      <c r="D63" s="75"/>
      <c r="E63" s="75"/>
      <c r="F63" s="75"/>
      <c r="G63" s="75"/>
      <c r="H63" s="75"/>
    </row>
    <row r="64" spans="2:12" s="77" customFormat="1" x14ac:dyDescent="0.3">
      <c r="C64" s="75"/>
      <c r="D64" s="75"/>
      <c r="E64" s="75"/>
      <c r="F64" s="75"/>
      <c r="G64" s="75"/>
      <c r="H64" s="75"/>
    </row>
    <row r="65" spans="2:10" s="77" customFormat="1" x14ac:dyDescent="0.3">
      <c r="C65" s="76"/>
      <c r="D65" s="76"/>
      <c r="E65" s="76"/>
      <c r="F65" s="76"/>
      <c r="G65" s="76"/>
      <c r="H65" s="76"/>
      <c r="I65" s="76"/>
      <c r="J65" s="76"/>
    </row>
    <row r="66" spans="2:10" s="77" customFormat="1" x14ac:dyDescent="0.3">
      <c r="D66" s="1"/>
      <c r="E66" s="1"/>
      <c r="F66" s="1"/>
    </row>
    <row r="68" spans="2:10" x14ac:dyDescent="0.3">
      <c r="B68" s="12" t="s">
        <v>223</v>
      </c>
    </row>
    <row r="69" spans="2:10" s="36" customFormat="1" x14ac:dyDescent="0.3">
      <c r="D69" s="1">
        <f>47.6*2</f>
        <v>95.2</v>
      </c>
      <c r="E69" s="1"/>
      <c r="F69" s="1"/>
      <c r="J69" s="17"/>
    </row>
    <row r="70" spans="2:10" s="36" customFormat="1" x14ac:dyDescent="0.3">
      <c r="C70" s="36" t="s">
        <v>219</v>
      </c>
      <c r="D70" s="1">
        <f>20.1*2</f>
        <v>40.200000000000003</v>
      </c>
      <c r="E70" s="155">
        <f>SUM(D69:D70)</f>
        <v>135.4</v>
      </c>
      <c r="F70" s="1" t="s">
        <v>29</v>
      </c>
      <c r="J70" s="17"/>
    </row>
    <row r="71" spans="2:10" s="36" customFormat="1" x14ac:dyDescent="0.3">
      <c r="D71" s="1"/>
      <c r="E71" s="1"/>
      <c r="F71" s="1"/>
      <c r="J71" s="17"/>
    </row>
    <row r="72" spans="2:10" s="36" customFormat="1" x14ac:dyDescent="0.3">
      <c r="D72" s="1"/>
      <c r="E72" s="1"/>
      <c r="F72" s="1"/>
      <c r="J72" s="17"/>
    </row>
    <row r="73" spans="2:10" s="36" customFormat="1" x14ac:dyDescent="0.3">
      <c r="C73" s="36" t="s">
        <v>220</v>
      </c>
      <c r="D73" s="1">
        <v>5.8179999999999996</v>
      </c>
      <c r="E73" s="1"/>
      <c r="F73" s="1"/>
      <c r="J73" s="17"/>
    </row>
    <row r="74" spans="2:10" s="36" customFormat="1" x14ac:dyDescent="0.3">
      <c r="D74" s="1">
        <v>5.8179999999999996</v>
      </c>
      <c r="E74" s="1"/>
      <c r="F74" s="1"/>
    </row>
    <row r="75" spans="2:10" s="36" customFormat="1" x14ac:dyDescent="0.3">
      <c r="D75" s="1">
        <v>3.95</v>
      </c>
      <c r="E75" s="1"/>
      <c r="F75" s="1"/>
    </row>
    <row r="76" spans="2:10" s="36" customFormat="1" x14ac:dyDescent="0.3">
      <c r="D76" s="1">
        <v>2.35</v>
      </c>
      <c r="E76" s="1"/>
      <c r="F76" s="1"/>
    </row>
    <row r="77" spans="2:10" s="36" customFormat="1" x14ac:dyDescent="0.3">
      <c r="D77" s="1">
        <v>3.95</v>
      </c>
      <c r="E77" s="1"/>
      <c r="F77" s="1"/>
      <c r="J77" s="17"/>
    </row>
    <row r="78" spans="2:10" s="36" customFormat="1" x14ac:dyDescent="0.3">
      <c r="D78" s="1">
        <v>2.35</v>
      </c>
      <c r="E78" s="155">
        <f>SUM(D73:D78)</f>
        <v>24.236000000000001</v>
      </c>
      <c r="F78" s="1" t="s">
        <v>29</v>
      </c>
      <c r="J78" s="17"/>
    </row>
    <row r="79" spans="2:10" s="36" customFormat="1" x14ac:dyDescent="0.3">
      <c r="D79" s="1"/>
      <c r="E79" s="1"/>
      <c r="F79" s="1"/>
      <c r="J79" s="17"/>
    </row>
    <row r="80" spans="2:10" s="36" customFormat="1" x14ac:dyDescent="0.3">
      <c r="D80" s="1">
        <v>24.236000000000001</v>
      </c>
      <c r="E80" s="1"/>
      <c r="F80" s="1"/>
      <c r="J80" s="17"/>
    </row>
    <row r="81" spans="2:11" s="36" customFormat="1" x14ac:dyDescent="0.3">
      <c r="D81" s="1">
        <v>135.34</v>
      </c>
      <c r="E81" s="155">
        <v>160</v>
      </c>
      <c r="F81" s="1" t="s">
        <v>29</v>
      </c>
      <c r="G81" s="36" t="s">
        <v>221</v>
      </c>
      <c r="J81" s="17"/>
    </row>
    <row r="82" spans="2:11" s="36" customFormat="1" x14ac:dyDescent="0.3">
      <c r="D82" s="1"/>
      <c r="E82" s="1"/>
      <c r="F82" s="1"/>
      <c r="J82" s="17"/>
    </row>
    <row r="83" spans="2:11" s="36" customFormat="1" x14ac:dyDescent="0.3">
      <c r="C83" s="33" t="s">
        <v>106</v>
      </c>
      <c r="D83" s="1">
        <v>160</v>
      </c>
      <c r="E83" s="1"/>
      <c r="F83" s="1"/>
      <c r="G83" s="14"/>
      <c r="H83" s="14"/>
      <c r="I83" s="14"/>
      <c r="J83" s="17"/>
    </row>
    <row r="84" spans="2:11" s="36" customFormat="1" x14ac:dyDescent="0.3">
      <c r="B84" s="14"/>
      <c r="C84" s="33"/>
      <c r="D84" s="1">
        <v>0.6</v>
      </c>
      <c r="E84" s="1"/>
      <c r="F84" s="1"/>
      <c r="G84" s="14"/>
      <c r="H84" s="14"/>
      <c r="I84" s="14"/>
      <c r="J84" s="17"/>
    </row>
    <row r="85" spans="2:11" s="36" customFormat="1" x14ac:dyDescent="0.3">
      <c r="B85" s="14"/>
      <c r="C85" s="33"/>
      <c r="D85" s="1">
        <v>0.15</v>
      </c>
      <c r="E85" s="157">
        <f>D83*D84*D85</f>
        <v>14.399999999999999</v>
      </c>
      <c r="F85" s="1" t="s">
        <v>30</v>
      </c>
      <c r="G85" s="14" t="s">
        <v>68</v>
      </c>
      <c r="H85" s="14"/>
      <c r="I85" s="14"/>
      <c r="J85" s="17"/>
    </row>
    <row r="86" spans="2:11" s="36" customFormat="1" x14ac:dyDescent="0.3">
      <c r="B86" s="14"/>
      <c r="C86" s="33"/>
      <c r="D86" s="1"/>
      <c r="E86" s="1"/>
      <c r="F86" s="1"/>
      <c r="G86" s="14"/>
      <c r="H86" s="14"/>
      <c r="I86" s="14"/>
      <c r="J86" s="17"/>
    </row>
    <row r="87" spans="2:11" s="36" customFormat="1" x14ac:dyDescent="0.3">
      <c r="B87" s="14"/>
      <c r="C87" s="33" t="s">
        <v>106</v>
      </c>
      <c r="D87" s="1">
        <v>160</v>
      </c>
      <c r="E87" s="1"/>
      <c r="F87" s="1"/>
      <c r="G87" s="14"/>
      <c r="H87" s="14"/>
      <c r="I87" s="14"/>
      <c r="J87" s="17"/>
    </row>
    <row r="88" spans="2:11" s="36" customFormat="1" x14ac:dyDescent="0.3">
      <c r="B88" s="14"/>
      <c r="C88" s="14"/>
      <c r="D88" s="1">
        <v>0.6</v>
      </c>
      <c r="E88" s="157">
        <f>D87*D88</f>
        <v>96</v>
      </c>
      <c r="F88" s="1" t="s">
        <v>27</v>
      </c>
      <c r="G88" s="14" t="s">
        <v>73</v>
      </c>
      <c r="H88" s="14"/>
      <c r="I88" s="14"/>
      <c r="J88" s="17"/>
    </row>
    <row r="89" spans="2:11" s="36" customFormat="1" x14ac:dyDescent="0.3">
      <c r="D89" s="1"/>
      <c r="E89" s="1"/>
      <c r="F89" s="1"/>
      <c r="J89" s="17"/>
    </row>
    <row r="90" spans="2:11" s="36" customFormat="1" x14ac:dyDescent="0.3">
      <c r="D90" s="1"/>
      <c r="E90" s="1"/>
      <c r="F90" s="1"/>
    </row>
    <row r="91" spans="2:11" s="36" customFormat="1" x14ac:dyDescent="0.3">
      <c r="D91" s="1"/>
      <c r="E91" s="1"/>
      <c r="F91" s="1"/>
    </row>
    <row r="92" spans="2:11" s="36" customFormat="1" x14ac:dyDescent="0.3">
      <c r="D92" s="1"/>
      <c r="E92" s="1"/>
      <c r="F92" s="1"/>
      <c r="H92" s="14" t="s">
        <v>85</v>
      </c>
      <c r="I92" s="14"/>
      <c r="J92" s="158">
        <v>96</v>
      </c>
      <c r="K92" s="36" t="s">
        <v>27</v>
      </c>
    </row>
    <row r="93" spans="2:11" s="77" customFormat="1" x14ac:dyDescent="0.3">
      <c r="C93" s="76"/>
      <c r="D93" s="76"/>
      <c r="E93" s="76"/>
      <c r="F93" s="76"/>
      <c r="G93" s="76"/>
      <c r="H93" s="76"/>
      <c r="I93" s="76"/>
      <c r="J93" s="76"/>
    </row>
    <row r="94" spans="2:11" s="36" customFormat="1" x14ac:dyDescent="0.3">
      <c r="B94" s="12" t="s">
        <v>295</v>
      </c>
    </row>
    <row r="95" spans="2:11" s="36" customFormat="1" x14ac:dyDescent="0.3">
      <c r="D95" s="1"/>
      <c r="E95" s="1"/>
      <c r="F95" s="1"/>
      <c r="J95" s="17"/>
    </row>
    <row r="96" spans="2:11" s="84" customFormat="1" x14ac:dyDescent="0.3">
      <c r="B96" s="84" t="s">
        <v>409</v>
      </c>
      <c r="D96" s="1"/>
      <c r="E96" s="155">
        <v>150</v>
      </c>
      <c r="F96" s="1" t="s">
        <v>27</v>
      </c>
      <c r="J96" s="17"/>
    </row>
    <row r="97" spans="2:10" s="84" customFormat="1" x14ac:dyDescent="0.3">
      <c r="D97" s="1"/>
      <c r="E97" s="1"/>
      <c r="F97" s="1"/>
      <c r="J97" s="17"/>
    </row>
    <row r="98" spans="2:10" s="84" customFormat="1" x14ac:dyDescent="0.3">
      <c r="D98" s="1"/>
      <c r="E98" s="1"/>
      <c r="F98" s="1"/>
      <c r="J98" s="17"/>
    </row>
    <row r="99" spans="2:10" s="36" customFormat="1" x14ac:dyDescent="0.3">
      <c r="B99" s="36" t="s">
        <v>296</v>
      </c>
      <c r="C99" s="33" t="s">
        <v>297</v>
      </c>
      <c r="D99" s="1">
        <v>1800</v>
      </c>
      <c r="E99" s="1"/>
      <c r="F99" s="1"/>
      <c r="J99" s="17"/>
    </row>
    <row r="100" spans="2:10" s="36" customFormat="1" x14ac:dyDescent="0.3">
      <c r="D100" s="1">
        <v>951</v>
      </c>
      <c r="E100" s="155">
        <f>D99-D100</f>
        <v>849</v>
      </c>
      <c r="F100" s="1"/>
      <c r="J100" s="17"/>
    </row>
    <row r="101" spans="2:10" s="36" customFormat="1" x14ac:dyDescent="0.3">
      <c r="D101" s="1"/>
      <c r="E101" s="1"/>
      <c r="F101" s="1"/>
      <c r="J101" s="17"/>
    </row>
    <row r="102" spans="2:10" s="36" customFormat="1" x14ac:dyDescent="0.3">
      <c r="D102" s="1">
        <f>E100</f>
        <v>849</v>
      </c>
      <c r="E102" s="1"/>
      <c r="F102" s="1"/>
      <c r="J102" s="17"/>
    </row>
    <row r="103" spans="2:10" s="36" customFormat="1" x14ac:dyDescent="0.3">
      <c r="D103" s="1">
        <v>0.3</v>
      </c>
      <c r="E103" s="155">
        <f>D102*D103</f>
        <v>254.7</v>
      </c>
      <c r="F103" s="1" t="s">
        <v>30</v>
      </c>
      <c r="J103" s="17"/>
    </row>
    <row r="104" spans="2:10" s="36" customFormat="1" x14ac:dyDescent="0.3">
      <c r="D104" s="1"/>
      <c r="E104" s="1"/>
      <c r="F104" s="1"/>
      <c r="J104" s="17"/>
    </row>
    <row r="105" spans="2:10" s="36" customFormat="1" x14ac:dyDescent="0.3">
      <c r="B105" s="36" t="s">
        <v>393</v>
      </c>
      <c r="C105" s="33" t="s">
        <v>297</v>
      </c>
      <c r="D105" s="1">
        <v>951</v>
      </c>
      <c r="E105" s="1"/>
      <c r="F105" s="1"/>
      <c r="J105" s="17"/>
    </row>
    <row r="106" spans="2:10" s="36" customFormat="1" x14ac:dyDescent="0.3">
      <c r="D106" s="1">
        <v>1.7</v>
      </c>
      <c r="E106" s="155">
        <f>D105*D106</f>
        <v>1616.7</v>
      </c>
      <c r="F106" s="1" t="s">
        <v>30</v>
      </c>
      <c r="J106" s="17"/>
    </row>
    <row r="107" spans="2:10" s="36" customFormat="1" x14ac:dyDescent="0.3">
      <c r="D107" s="1"/>
      <c r="E107" s="1"/>
      <c r="F107" s="1"/>
      <c r="J107" s="17"/>
    </row>
    <row r="108" spans="2:10" s="36" customFormat="1" x14ac:dyDescent="0.3">
      <c r="D108" s="1"/>
      <c r="E108" s="1"/>
      <c r="F108" s="1"/>
      <c r="J108" s="17"/>
    </row>
    <row r="109" spans="2:10" s="36" customFormat="1" x14ac:dyDescent="0.3">
      <c r="D109" s="1"/>
      <c r="E109" s="1"/>
      <c r="F109" s="1"/>
      <c r="J109" s="17"/>
    </row>
    <row r="110" spans="2:10" s="36" customFormat="1" x14ac:dyDescent="0.3">
      <c r="D110" s="1"/>
      <c r="E110" s="1"/>
      <c r="F110" s="1"/>
      <c r="J110" s="17"/>
    </row>
    <row r="111" spans="2:10" s="36" customFormat="1" x14ac:dyDescent="0.3">
      <c r="D111" s="1"/>
      <c r="E111" s="1"/>
      <c r="F111" s="1"/>
      <c r="J111" s="17"/>
    </row>
    <row r="112" spans="2:10" s="36" customFormat="1" x14ac:dyDescent="0.3">
      <c r="D112" s="1"/>
      <c r="E112" s="1"/>
      <c r="F112" s="1"/>
      <c r="J112" s="17"/>
    </row>
    <row r="113" spans="2:10" s="36" customFormat="1" x14ac:dyDescent="0.3">
      <c r="B113" s="12" t="s">
        <v>74</v>
      </c>
      <c r="D113" s="1"/>
      <c r="E113" s="1"/>
      <c r="F113" s="1"/>
      <c r="J113" s="17"/>
    </row>
    <row r="116" spans="2:10" x14ac:dyDescent="0.3">
      <c r="C116" s="33" t="s">
        <v>106</v>
      </c>
      <c r="D116" s="1">
        <v>160</v>
      </c>
    </row>
    <row r="117" spans="2:10" x14ac:dyDescent="0.3">
      <c r="C117" s="33"/>
      <c r="D117" s="1">
        <v>0.75</v>
      </c>
    </row>
    <row r="118" spans="2:10" x14ac:dyDescent="0.3">
      <c r="C118" s="33"/>
      <c r="D118" s="1">
        <v>0.45</v>
      </c>
      <c r="E118" s="157">
        <f>D116*D117*D118</f>
        <v>54</v>
      </c>
      <c r="F118" s="1" t="s">
        <v>30</v>
      </c>
      <c r="G118" s="14" t="s">
        <v>75</v>
      </c>
    </row>
    <row r="119" spans="2:10" x14ac:dyDescent="0.3">
      <c r="C119" s="33"/>
    </row>
    <row r="120" spans="2:10" x14ac:dyDescent="0.3">
      <c r="C120" s="33"/>
      <c r="D120" s="1">
        <v>160</v>
      </c>
    </row>
    <row r="121" spans="2:10" x14ac:dyDescent="0.3">
      <c r="C121" s="33"/>
      <c r="D121" s="1">
        <v>0.75</v>
      </c>
    </row>
    <row r="122" spans="2:10" x14ac:dyDescent="0.3">
      <c r="C122" s="33"/>
      <c r="D122" s="1">
        <v>0.05</v>
      </c>
      <c r="E122" s="157">
        <f>D120*D121*D122</f>
        <v>6</v>
      </c>
      <c r="F122" s="1" t="s">
        <v>30</v>
      </c>
      <c r="G122" s="14" t="s">
        <v>76</v>
      </c>
    </row>
    <row r="123" spans="2:10" s="36" customFormat="1" x14ac:dyDescent="0.3">
      <c r="C123" s="33"/>
      <c r="D123" s="1"/>
      <c r="E123" s="15"/>
      <c r="F123" s="1"/>
    </row>
    <row r="124" spans="2:10" s="36" customFormat="1" x14ac:dyDescent="0.3">
      <c r="C124" s="33"/>
      <c r="D124" s="1"/>
      <c r="E124" s="15"/>
      <c r="F124" s="1"/>
    </row>
    <row r="125" spans="2:10" s="36" customFormat="1" x14ac:dyDescent="0.3">
      <c r="C125" s="76"/>
      <c r="D125" s="76"/>
      <c r="E125" s="76"/>
      <c r="F125" s="76"/>
      <c r="G125" s="76"/>
      <c r="H125" s="76"/>
      <c r="I125" s="76"/>
      <c r="J125" s="76"/>
    </row>
    <row r="126" spans="2:10" s="36" customFormat="1" x14ac:dyDescent="0.3">
      <c r="C126" s="88"/>
      <c r="D126" s="75"/>
      <c r="E126" s="89"/>
      <c r="F126" s="75"/>
      <c r="G126" s="75"/>
      <c r="H126" s="75"/>
    </row>
    <row r="127" spans="2:10" s="36" customFormat="1" x14ac:dyDescent="0.3">
      <c r="C127" s="88"/>
      <c r="D127" s="75"/>
      <c r="E127" s="89"/>
      <c r="F127" s="75"/>
      <c r="G127" s="75"/>
      <c r="H127" s="75"/>
    </row>
    <row r="128" spans="2:10" s="36" customFormat="1" x14ac:dyDescent="0.3">
      <c r="C128" s="33"/>
      <c r="D128" s="1"/>
      <c r="E128" s="15"/>
      <c r="F128" s="1"/>
    </row>
    <row r="129" spans="2:11" s="36" customFormat="1" x14ac:dyDescent="0.3">
      <c r="C129" s="33"/>
      <c r="D129" s="1"/>
      <c r="E129" s="15"/>
      <c r="F129" s="1"/>
    </row>
    <row r="130" spans="2:11" x14ac:dyDescent="0.3">
      <c r="C130" s="33"/>
      <c r="E130" s="15"/>
    </row>
    <row r="131" spans="2:11" x14ac:dyDescent="0.3">
      <c r="B131" s="12" t="s">
        <v>60</v>
      </c>
      <c r="C131" s="33"/>
    </row>
    <row r="132" spans="2:11" x14ac:dyDescent="0.3">
      <c r="C132" s="33" t="s">
        <v>106</v>
      </c>
      <c r="D132" s="1">
        <v>7.9</v>
      </c>
      <c r="K132" s="14">
        <v>16</v>
      </c>
    </row>
    <row r="133" spans="2:11" x14ac:dyDescent="0.3">
      <c r="D133" s="1">
        <v>6.5750000000000002</v>
      </c>
      <c r="K133" s="14">
        <v>19</v>
      </c>
    </row>
    <row r="134" spans="2:11" x14ac:dyDescent="0.3">
      <c r="D134" s="1">
        <v>1.2</v>
      </c>
      <c r="E134" s="157">
        <f>D134*D133*D132</f>
        <v>62.331000000000003</v>
      </c>
      <c r="F134" s="1" t="s">
        <v>30</v>
      </c>
      <c r="G134" s="14" t="s">
        <v>75</v>
      </c>
    </row>
    <row r="135" spans="2:11" x14ac:dyDescent="0.3">
      <c r="K135" s="14">
        <v>13</v>
      </c>
    </row>
    <row r="136" spans="2:11" x14ac:dyDescent="0.3">
      <c r="D136" s="1">
        <v>7.9</v>
      </c>
      <c r="K136" s="14">
        <v>19</v>
      </c>
    </row>
    <row r="137" spans="2:11" x14ac:dyDescent="0.3">
      <c r="D137" s="1">
        <v>6.5750000000000002</v>
      </c>
      <c r="E137" s="155"/>
    </row>
    <row r="138" spans="2:11" x14ac:dyDescent="0.3">
      <c r="D138" s="1">
        <v>0.05</v>
      </c>
      <c r="E138" s="157">
        <f>D138*D137*D136</f>
        <v>2.5971250000000006</v>
      </c>
      <c r="F138" s="1" t="s">
        <v>30</v>
      </c>
      <c r="G138" s="14" t="s">
        <v>76</v>
      </c>
    </row>
    <row r="139" spans="2:11" x14ac:dyDescent="0.3">
      <c r="E139" s="15"/>
    </row>
    <row r="140" spans="2:11" x14ac:dyDescent="0.3">
      <c r="D140" s="1">
        <v>30</v>
      </c>
      <c r="E140" s="15"/>
    </row>
    <row r="141" spans="2:11" x14ac:dyDescent="0.3">
      <c r="D141" s="1">
        <v>0.25</v>
      </c>
      <c r="E141" s="15"/>
    </row>
    <row r="142" spans="2:11" x14ac:dyDescent="0.3">
      <c r="D142" s="1">
        <v>1</v>
      </c>
      <c r="E142" s="157">
        <f>D142*D141*D140</f>
        <v>7.5</v>
      </c>
      <c r="F142" s="1" t="s">
        <v>30</v>
      </c>
      <c r="G142" s="14" t="s">
        <v>77</v>
      </c>
    </row>
    <row r="143" spans="2:11" x14ac:dyDescent="0.3">
      <c r="E143" s="15"/>
    </row>
    <row r="144" spans="2:11" x14ac:dyDescent="0.3">
      <c r="B144" s="12" t="s">
        <v>61</v>
      </c>
    </row>
    <row r="145" spans="3:10" x14ac:dyDescent="0.3">
      <c r="C145" s="33" t="s">
        <v>106</v>
      </c>
      <c r="D145" s="1">
        <v>7.9</v>
      </c>
    </row>
    <row r="146" spans="3:10" x14ac:dyDescent="0.3">
      <c r="C146" s="33"/>
      <c r="D146" s="1">
        <v>5.5</v>
      </c>
    </row>
    <row r="147" spans="3:10" x14ac:dyDescent="0.3">
      <c r="C147" s="33"/>
      <c r="D147" s="1">
        <v>1.2</v>
      </c>
      <c r="E147" s="157">
        <f>D147*D146*D145</f>
        <v>52.14</v>
      </c>
      <c r="F147" s="1" t="s">
        <v>30</v>
      </c>
      <c r="G147" s="14" t="s">
        <v>68</v>
      </c>
    </row>
    <row r="148" spans="3:10" x14ac:dyDescent="0.3">
      <c r="C148" s="33"/>
    </row>
    <row r="149" spans="3:10" x14ac:dyDescent="0.3">
      <c r="C149" s="33" t="s">
        <v>106</v>
      </c>
      <c r="D149" s="1">
        <v>7.9</v>
      </c>
    </row>
    <row r="150" spans="3:10" x14ac:dyDescent="0.3">
      <c r="C150" s="33"/>
      <c r="D150" s="1">
        <v>5.5</v>
      </c>
    </row>
    <row r="151" spans="3:10" x14ac:dyDescent="0.3">
      <c r="C151" s="33"/>
      <c r="D151" s="1">
        <v>0.05</v>
      </c>
      <c r="E151" s="157">
        <f>D151*D150*D149</f>
        <v>2.1725000000000003</v>
      </c>
      <c r="F151" s="1" t="s">
        <v>30</v>
      </c>
      <c r="G151" s="14" t="s">
        <v>76</v>
      </c>
    </row>
    <row r="152" spans="3:10" x14ac:dyDescent="0.3">
      <c r="C152" s="33"/>
    </row>
    <row r="153" spans="3:10" x14ac:dyDescent="0.3">
      <c r="C153" s="33" t="s">
        <v>106</v>
      </c>
      <c r="D153" s="1">
        <v>20</v>
      </c>
      <c r="E153" s="15"/>
    </row>
    <row r="154" spans="3:10" x14ac:dyDescent="0.3">
      <c r="D154" s="1">
        <v>0.25</v>
      </c>
      <c r="E154" s="15"/>
    </row>
    <row r="155" spans="3:10" x14ac:dyDescent="0.3">
      <c r="D155" s="1">
        <v>1</v>
      </c>
      <c r="E155" s="157">
        <f>D155*D154*D153</f>
        <v>5</v>
      </c>
      <c r="F155" s="1" t="s">
        <v>30</v>
      </c>
      <c r="G155" s="14" t="s">
        <v>77</v>
      </c>
    </row>
    <row r="156" spans="3:10" x14ac:dyDescent="0.3">
      <c r="E156" s="15"/>
    </row>
    <row r="157" spans="3:10" x14ac:dyDescent="0.3">
      <c r="E157" s="15"/>
      <c r="H157" s="18" t="s">
        <v>74</v>
      </c>
    </row>
    <row r="158" spans="3:10" x14ac:dyDescent="0.3">
      <c r="E158" s="15"/>
      <c r="H158" s="14" t="s">
        <v>83</v>
      </c>
      <c r="J158" s="158">
        <f>E155+E147+E134+E118+E142</f>
        <v>180.971</v>
      </c>
    </row>
    <row r="159" spans="3:10" x14ac:dyDescent="0.3">
      <c r="E159" s="15"/>
      <c r="H159" s="14" t="s">
        <v>84</v>
      </c>
      <c r="J159" s="158">
        <f>E138+E151</f>
        <v>4.7696250000000013</v>
      </c>
    </row>
    <row r="160" spans="3:10" x14ac:dyDescent="0.3">
      <c r="E160" s="15"/>
    </row>
    <row r="161" spans="2:12" x14ac:dyDescent="0.3">
      <c r="B161" s="87" t="s">
        <v>456</v>
      </c>
      <c r="D161" s="1">
        <v>1.5</v>
      </c>
    </row>
    <row r="162" spans="2:12" s="84" customFormat="1" x14ac:dyDescent="0.3">
      <c r="D162" s="1">
        <v>0.9</v>
      </c>
      <c r="E162" s="1"/>
      <c r="F162" s="1"/>
    </row>
    <row r="163" spans="2:12" s="84" customFormat="1" x14ac:dyDescent="0.3">
      <c r="B163" s="84" t="s">
        <v>458</v>
      </c>
      <c r="D163" s="1">
        <v>0.9</v>
      </c>
      <c r="E163" s="155">
        <f>D161*D162*D163</f>
        <v>1.2150000000000001</v>
      </c>
      <c r="F163" s="1" t="s">
        <v>30</v>
      </c>
      <c r="H163" s="84" t="s">
        <v>461</v>
      </c>
      <c r="K163" s="84" t="s">
        <v>465</v>
      </c>
    </row>
    <row r="164" spans="2:12" s="84" customFormat="1" x14ac:dyDescent="0.3">
      <c r="D164" s="1"/>
      <c r="E164" s="155"/>
      <c r="F164" s="1"/>
    </row>
    <row r="165" spans="2:12" s="84" customFormat="1" x14ac:dyDescent="0.3">
      <c r="D165" s="1">
        <v>1.9</v>
      </c>
      <c r="E165" s="155"/>
      <c r="F165" s="1"/>
    </row>
    <row r="166" spans="2:12" s="84" customFormat="1" x14ac:dyDescent="0.3">
      <c r="D166" s="1">
        <v>1.4</v>
      </c>
      <c r="E166" s="155"/>
      <c r="F166" s="1"/>
    </row>
    <row r="167" spans="2:12" s="84" customFormat="1" x14ac:dyDescent="0.3">
      <c r="D167" s="1">
        <v>1.125</v>
      </c>
      <c r="E167" s="155">
        <f>D165*D166*D167</f>
        <v>2.9924999999999997</v>
      </c>
      <c r="F167" s="1" t="s">
        <v>30</v>
      </c>
      <c r="H167" s="84" t="s">
        <v>460</v>
      </c>
    </row>
    <row r="168" spans="2:12" s="84" customFormat="1" x14ac:dyDescent="0.3">
      <c r="D168" s="1"/>
      <c r="E168" s="155"/>
      <c r="F168" s="1"/>
    </row>
    <row r="169" spans="2:12" s="84" customFormat="1" x14ac:dyDescent="0.3">
      <c r="D169" s="16">
        <f>E167</f>
        <v>2.9924999999999997</v>
      </c>
      <c r="E169" s="155"/>
      <c r="F169" s="1"/>
    </row>
    <row r="170" spans="2:12" s="84" customFormat="1" x14ac:dyDescent="0.3">
      <c r="D170" s="16">
        <f>E163</f>
        <v>1.2150000000000001</v>
      </c>
      <c r="E170" s="155">
        <f>D169-D170</f>
        <v>1.7774999999999996</v>
      </c>
      <c r="F170" s="1" t="s">
        <v>30</v>
      </c>
      <c r="H170" s="84" t="s">
        <v>457</v>
      </c>
    </row>
    <row r="171" spans="2:12" s="84" customFormat="1" x14ac:dyDescent="0.3">
      <c r="D171" s="1"/>
      <c r="E171" s="155"/>
      <c r="F171" s="1"/>
    </row>
    <row r="172" spans="2:12" s="84" customFormat="1" x14ac:dyDescent="0.3">
      <c r="B172" s="84" t="s">
        <v>462</v>
      </c>
      <c r="C172" s="84">
        <v>2</v>
      </c>
      <c r="D172" s="1">
        <v>1.9</v>
      </c>
      <c r="E172" s="155"/>
      <c r="F172" s="1"/>
    </row>
    <row r="173" spans="2:12" s="84" customFormat="1" x14ac:dyDescent="0.3">
      <c r="D173" s="1">
        <v>1.3</v>
      </c>
      <c r="E173" s="155">
        <f>C172*D172*D173</f>
        <v>4.9399999999999995</v>
      </c>
      <c r="F173" s="1" t="s">
        <v>27</v>
      </c>
    </row>
    <row r="174" spans="2:12" s="84" customFormat="1" x14ac:dyDescent="0.3">
      <c r="D174" s="1"/>
      <c r="E174" s="18"/>
      <c r="F174" s="1"/>
      <c r="H174" s="84" t="s">
        <v>463</v>
      </c>
      <c r="L174" s="84" t="s">
        <v>467</v>
      </c>
    </row>
    <row r="175" spans="2:12" s="84" customFormat="1" x14ac:dyDescent="0.3">
      <c r="D175" s="1"/>
      <c r="E175" s="155"/>
      <c r="F175" s="1"/>
    </row>
    <row r="176" spans="2:12" s="84" customFormat="1" x14ac:dyDescent="0.3">
      <c r="C176" s="84">
        <v>4</v>
      </c>
      <c r="D176" s="1">
        <v>1.9</v>
      </c>
      <c r="E176" s="155"/>
      <c r="F176" s="1"/>
    </row>
    <row r="177" spans="2:12" s="84" customFormat="1" x14ac:dyDescent="0.3">
      <c r="D177" s="1">
        <v>1.125</v>
      </c>
      <c r="E177" s="155">
        <f>C176*D176*D177</f>
        <v>8.5499999999999989</v>
      </c>
      <c r="F177" s="1" t="s">
        <v>27</v>
      </c>
      <c r="H177" s="84" t="s">
        <v>464</v>
      </c>
      <c r="L177" s="84" t="s">
        <v>466</v>
      </c>
    </row>
    <row r="178" spans="2:12" s="84" customFormat="1" x14ac:dyDescent="0.3">
      <c r="D178" s="1"/>
      <c r="E178" s="155"/>
      <c r="F178" s="1"/>
    </row>
    <row r="179" spans="2:12" s="84" customFormat="1" x14ac:dyDescent="0.3">
      <c r="D179" s="1"/>
      <c r="E179" s="155"/>
      <c r="F179" s="1"/>
    </row>
    <row r="180" spans="2:12" s="84" customFormat="1" x14ac:dyDescent="0.3">
      <c r="D180" s="1">
        <v>0.9</v>
      </c>
      <c r="E180" s="155"/>
      <c r="F180" s="1"/>
    </row>
    <row r="181" spans="2:12" s="84" customFormat="1" x14ac:dyDescent="0.3">
      <c r="B181" s="84" t="s">
        <v>459</v>
      </c>
      <c r="D181" s="1">
        <v>0.9</v>
      </c>
      <c r="E181" s="155"/>
      <c r="F181" s="1"/>
    </row>
    <row r="182" spans="2:12" s="84" customFormat="1" x14ac:dyDescent="0.3">
      <c r="D182" s="1">
        <v>0.9</v>
      </c>
      <c r="E182" s="155">
        <f>D180*D181*D182</f>
        <v>0.72900000000000009</v>
      </c>
      <c r="F182" s="1" t="s">
        <v>30</v>
      </c>
      <c r="H182" s="84" t="s">
        <v>461</v>
      </c>
    </row>
    <row r="183" spans="2:12" s="84" customFormat="1" x14ac:dyDescent="0.3">
      <c r="D183" s="1"/>
      <c r="E183" s="155"/>
      <c r="F183" s="1"/>
    </row>
    <row r="184" spans="2:12" s="84" customFormat="1" x14ac:dyDescent="0.3">
      <c r="D184" s="1">
        <v>1.4</v>
      </c>
      <c r="E184" s="155"/>
      <c r="F184" s="1"/>
    </row>
    <row r="185" spans="2:12" s="84" customFormat="1" x14ac:dyDescent="0.3">
      <c r="D185" s="1">
        <v>1.4</v>
      </c>
      <c r="E185" s="155"/>
      <c r="F185" s="1"/>
    </row>
    <row r="186" spans="2:12" s="84" customFormat="1" x14ac:dyDescent="0.3">
      <c r="D186" s="1">
        <v>1.375</v>
      </c>
      <c r="E186" s="155">
        <f>D184*D185*D186</f>
        <v>2.6949999999999998</v>
      </c>
      <c r="F186" s="1" t="s">
        <v>30</v>
      </c>
      <c r="H186" s="84" t="s">
        <v>460</v>
      </c>
    </row>
    <row r="187" spans="2:12" s="84" customFormat="1" x14ac:dyDescent="0.3">
      <c r="D187" s="1"/>
      <c r="E187" s="155"/>
      <c r="F187" s="1"/>
    </row>
    <row r="188" spans="2:12" s="84" customFormat="1" x14ac:dyDescent="0.3">
      <c r="D188" s="16">
        <f>E186</f>
        <v>2.6949999999999998</v>
      </c>
      <c r="E188" s="155"/>
      <c r="F188" s="1"/>
    </row>
    <row r="189" spans="2:12" s="84" customFormat="1" x14ac:dyDescent="0.3">
      <c r="D189" s="16">
        <f>E182</f>
        <v>0.72900000000000009</v>
      </c>
      <c r="E189" s="156">
        <f>D188-D189</f>
        <v>1.9659999999999997</v>
      </c>
      <c r="F189" s="1" t="s">
        <v>30</v>
      </c>
      <c r="H189" s="84" t="s">
        <v>75</v>
      </c>
    </row>
    <row r="190" spans="2:12" s="84" customFormat="1" x14ac:dyDescent="0.3">
      <c r="D190" s="1"/>
      <c r="E190" s="155"/>
      <c r="F190" s="1"/>
    </row>
    <row r="191" spans="2:12" s="84" customFormat="1" x14ac:dyDescent="0.3">
      <c r="B191" s="84" t="s">
        <v>462</v>
      </c>
      <c r="C191" s="84">
        <v>2</v>
      </c>
      <c r="D191" s="1">
        <v>1.3</v>
      </c>
      <c r="E191" s="155"/>
      <c r="F191" s="1"/>
    </row>
    <row r="192" spans="2:12" s="84" customFormat="1" x14ac:dyDescent="0.3">
      <c r="D192" s="1">
        <v>1.3</v>
      </c>
      <c r="E192" s="155">
        <f>C191*D191*D192</f>
        <v>3.3800000000000003</v>
      </c>
      <c r="F192" s="1" t="s">
        <v>27</v>
      </c>
    </row>
    <row r="193" spans="2:12" s="84" customFormat="1" x14ac:dyDescent="0.3">
      <c r="D193" s="1"/>
      <c r="E193" s="18"/>
      <c r="F193" s="1"/>
      <c r="H193" s="84" t="s">
        <v>463</v>
      </c>
      <c r="L193" s="84" t="s">
        <v>467</v>
      </c>
    </row>
    <row r="194" spans="2:12" s="84" customFormat="1" x14ac:dyDescent="0.3">
      <c r="D194" s="1"/>
      <c r="E194" s="155"/>
      <c r="F194" s="1"/>
    </row>
    <row r="195" spans="2:12" s="84" customFormat="1" x14ac:dyDescent="0.3">
      <c r="C195" s="84">
        <v>4</v>
      </c>
      <c r="D195" s="1">
        <v>1.3</v>
      </c>
      <c r="E195" s="155"/>
      <c r="F195" s="1"/>
    </row>
    <row r="196" spans="2:12" s="84" customFormat="1" x14ac:dyDescent="0.3">
      <c r="D196" s="1">
        <v>1.3</v>
      </c>
      <c r="E196" s="155">
        <f>C195*D195*D196</f>
        <v>6.7600000000000007</v>
      </c>
      <c r="F196" s="1" t="s">
        <v>27</v>
      </c>
      <c r="H196" s="84" t="s">
        <v>464</v>
      </c>
      <c r="L196" s="84" t="s">
        <v>466</v>
      </c>
    </row>
    <row r="197" spans="2:12" s="84" customFormat="1" x14ac:dyDescent="0.3">
      <c r="D197" s="1"/>
      <c r="E197" s="155"/>
      <c r="F197" s="1"/>
    </row>
    <row r="198" spans="2:12" s="84" customFormat="1" x14ac:dyDescent="0.3">
      <c r="D198" s="1"/>
      <c r="F198" s="1"/>
    </row>
    <row r="199" spans="2:12" s="84" customFormat="1" x14ac:dyDescent="0.3">
      <c r="D199" s="1"/>
      <c r="E199" s="18">
        <f>E196+E192+E177+E173</f>
        <v>23.629999999999995</v>
      </c>
      <c r="F199" s="1"/>
      <c r="H199" s="84" t="s">
        <v>473</v>
      </c>
      <c r="I199" s="18">
        <f>E196+E192+E177+E173</f>
        <v>23.629999999999995</v>
      </c>
    </row>
    <row r="200" spans="2:12" s="84" customFormat="1" x14ac:dyDescent="0.3">
      <c r="D200" s="1"/>
      <c r="E200" s="155"/>
      <c r="F200" s="1"/>
    </row>
    <row r="201" spans="2:12" s="84" customFormat="1" x14ac:dyDescent="0.3">
      <c r="D201" s="1"/>
      <c r="E201" s="155"/>
      <c r="F201" s="1"/>
    </row>
    <row r="202" spans="2:12" s="84" customFormat="1" x14ac:dyDescent="0.3">
      <c r="B202" s="84" t="s">
        <v>468</v>
      </c>
      <c r="C202" s="84">
        <v>2</v>
      </c>
      <c r="D202" s="1">
        <v>1.5</v>
      </c>
      <c r="E202" s="155"/>
      <c r="F202" s="1"/>
    </row>
    <row r="203" spans="2:12" s="84" customFormat="1" x14ac:dyDescent="0.3">
      <c r="D203" s="1">
        <v>0.9</v>
      </c>
      <c r="E203" s="155">
        <f>D203*D202*C202</f>
        <v>2.7</v>
      </c>
      <c r="F203" s="1" t="s">
        <v>27</v>
      </c>
    </row>
    <row r="204" spans="2:12" s="84" customFormat="1" x14ac:dyDescent="0.3">
      <c r="D204" s="1"/>
      <c r="E204" s="155"/>
      <c r="F204" s="1"/>
    </row>
    <row r="205" spans="2:12" s="84" customFormat="1" x14ac:dyDescent="0.3">
      <c r="C205" s="84">
        <v>1</v>
      </c>
      <c r="D205" s="1">
        <v>1.5</v>
      </c>
      <c r="E205" s="155"/>
      <c r="F205" s="1"/>
    </row>
    <row r="206" spans="2:12" s="84" customFormat="1" x14ac:dyDescent="0.3">
      <c r="D206" s="1">
        <v>0.9</v>
      </c>
      <c r="E206" s="155">
        <f>D206*D205*C205</f>
        <v>1.35</v>
      </c>
      <c r="F206" s="1" t="s">
        <v>27</v>
      </c>
    </row>
    <row r="207" spans="2:12" s="84" customFormat="1" x14ac:dyDescent="0.3">
      <c r="D207" s="1"/>
      <c r="E207" s="155"/>
      <c r="F207" s="1"/>
    </row>
    <row r="208" spans="2:12" s="84" customFormat="1" x14ac:dyDescent="0.3">
      <c r="C208" s="84">
        <v>2</v>
      </c>
      <c r="D208" s="1">
        <v>0.9</v>
      </c>
      <c r="E208" s="155"/>
      <c r="F208" s="1"/>
    </row>
    <row r="209" spans="2:10" s="84" customFormat="1" x14ac:dyDescent="0.3">
      <c r="D209" s="1">
        <v>0.9</v>
      </c>
      <c r="E209" s="155">
        <f>D209*D208*C208</f>
        <v>1.62</v>
      </c>
      <c r="F209" s="1" t="s">
        <v>27</v>
      </c>
    </row>
    <row r="210" spans="2:10" s="84" customFormat="1" x14ac:dyDescent="0.3">
      <c r="D210" s="1"/>
      <c r="E210" s="155"/>
      <c r="F210" s="1"/>
    </row>
    <row r="211" spans="2:10" s="84" customFormat="1" x14ac:dyDescent="0.3">
      <c r="C211" s="84">
        <v>2</v>
      </c>
      <c r="D211" s="1">
        <v>1.5</v>
      </c>
      <c r="E211" s="155"/>
      <c r="F211" s="1"/>
    </row>
    <row r="212" spans="2:10" s="84" customFormat="1" x14ac:dyDescent="0.3">
      <c r="D212" s="1">
        <v>0.9</v>
      </c>
      <c r="E212" s="155">
        <f>D212*D211*C211</f>
        <v>2.7</v>
      </c>
      <c r="F212" s="1" t="s">
        <v>27</v>
      </c>
    </row>
    <row r="213" spans="2:10" s="84" customFormat="1" x14ac:dyDescent="0.3">
      <c r="D213" s="1"/>
      <c r="E213" s="155"/>
      <c r="F213" s="1"/>
    </row>
    <row r="214" spans="2:10" s="84" customFormat="1" x14ac:dyDescent="0.3">
      <c r="C214" s="84">
        <v>1</v>
      </c>
      <c r="D214" s="1">
        <v>1.5</v>
      </c>
      <c r="E214" s="155"/>
      <c r="F214" s="1"/>
    </row>
    <row r="215" spans="2:10" s="84" customFormat="1" x14ac:dyDescent="0.3">
      <c r="D215" s="1">
        <v>0.9</v>
      </c>
      <c r="E215" s="155">
        <f>D215*D214*C214</f>
        <v>1.35</v>
      </c>
      <c r="F215" s="1" t="s">
        <v>27</v>
      </c>
    </row>
    <row r="216" spans="2:10" s="84" customFormat="1" x14ac:dyDescent="0.3">
      <c r="D216" s="1"/>
      <c r="E216" s="155"/>
      <c r="F216" s="1"/>
    </row>
    <row r="217" spans="2:10" s="84" customFormat="1" x14ac:dyDescent="0.3">
      <c r="C217" s="84">
        <v>2</v>
      </c>
      <c r="D217" s="1">
        <v>0.9</v>
      </c>
      <c r="E217" s="155"/>
      <c r="F217" s="1"/>
    </row>
    <row r="218" spans="2:10" s="84" customFormat="1" x14ac:dyDescent="0.3">
      <c r="D218" s="1">
        <v>0.9</v>
      </c>
      <c r="E218" s="155">
        <f>D218*D217*C217</f>
        <v>1.62</v>
      </c>
      <c r="F218" s="1" t="s">
        <v>27</v>
      </c>
    </row>
    <row r="219" spans="2:10" s="84" customFormat="1" x14ac:dyDescent="0.3">
      <c r="D219" s="1"/>
      <c r="E219" s="155"/>
      <c r="F219" s="1"/>
    </row>
    <row r="220" spans="2:10" s="84" customFormat="1" x14ac:dyDescent="0.3">
      <c r="D220" s="1"/>
      <c r="E220" s="170">
        <f>SUM(E203:E219)</f>
        <v>11.34</v>
      </c>
      <c r="F220" s="1"/>
      <c r="H220" s="84" t="s">
        <v>469</v>
      </c>
    </row>
    <row r="221" spans="2:10" s="84" customFormat="1" x14ac:dyDescent="0.3">
      <c r="D221" s="1"/>
      <c r="E221" s="1"/>
      <c r="F221" s="1"/>
    </row>
    <row r="223" spans="2:10" x14ac:dyDescent="0.3">
      <c r="B223" s="12" t="s">
        <v>78</v>
      </c>
    </row>
    <row r="224" spans="2:10" x14ac:dyDescent="0.3">
      <c r="B224" s="2" t="s">
        <v>79</v>
      </c>
      <c r="C224" s="33" t="s">
        <v>106</v>
      </c>
      <c r="D224" s="19">
        <v>0.75</v>
      </c>
      <c r="I224" s="14">
        <v>4</v>
      </c>
      <c r="J224" s="14" t="s">
        <v>26</v>
      </c>
    </row>
    <row r="225" spans="2:12" x14ac:dyDescent="0.3">
      <c r="B225" s="2"/>
      <c r="C225" s="33"/>
      <c r="D225" s="19">
        <v>0.75</v>
      </c>
    </row>
    <row r="226" spans="2:12" x14ac:dyDescent="0.3">
      <c r="B226" s="2"/>
      <c r="C226" s="33"/>
      <c r="D226" s="19">
        <v>0.75</v>
      </c>
      <c r="E226" s="156">
        <f>D226*D225*D224</f>
        <v>0.421875</v>
      </c>
      <c r="G226" s="14" t="s">
        <v>75</v>
      </c>
      <c r="K226" s="14" t="s">
        <v>4</v>
      </c>
      <c r="L226" s="18">
        <f>I224*E226</f>
        <v>1.6875</v>
      </c>
    </row>
    <row r="227" spans="2:12" x14ac:dyDescent="0.3">
      <c r="B227" s="2"/>
      <c r="C227" s="33"/>
      <c r="D227" s="19"/>
    </row>
    <row r="228" spans="2:12" x14ac:dyDescent="0.3">
      <c r="B228" s="2"/>
      <c r="C228" s="33"/>
      <c r="D228" s="19">
        <v>0.75</v>
      </c>
    </row>
    <row r="229" spans="2:12" x14ac:dyDescent="0.3">
      <c r="B229" s="2"/>
      <c r="C229" s="33"/>
      <c r="D229" s="19">
        <v>0.75</v>
      </c>
    </row>
    <row r="230" spans="2:12" x14ac:dyDescent="0.3">
      <c r="B230" s="2"/>
      <c r="C230" s="33"/>
      <c r="D230" s="19">
        <v>0.05</v>
      </c>
      <c r="E230" s="156">
        <f>D230*D229*D228</f>
        <v>2.8125000000000004E-2</v>
      </c>
      <c r="G230" s="14" t="s">
        <v>76</v>
      </c>
      <c r="K230" s="14" t="s">
        <v>4</v>
      </c>
      <c r="L230" s="18">
        <f>I224*E230</f>
        <v>0.11250000000000002</v>
      </c>
    </row>
    <row r="231" spans="2:12" x14ac:dyDescent="0.3">
      <c r="B231" s="2"/>
      <c r="C231" s="33"/>
      <c r="D231" s="19"/>
    </row>
    <row r="232" spans="2:12" x14ac:dyDescent="0.3">
      <c r="B232" s="2" t="s">
        <v>80</v>
      </c>
      <c r="C232" s="33" t="s">
        <v>106</v>
      </c>
      <c r="D232" s="19">
        <v>1.3</v>
      </c>
      <c r="I232" s="14">
        <v>11</v>
      </c>
      <c r="J232" s="14" t="s">
        <v>26</v>
      </c>
    </row>
    <row r="233" spans="2:12" x14ac:dyDescent="0.3">
      <c r="B233" s="2"/>
      <c r="C233" s="33"/>
      <c r="D233" s="19">
        <v>1.1000000000000001</v>
      </c>
    </row>
    <row r="234" spans="2:12" x14ac:dyDescent="0.3">
      <c r="B234" s="2"/>
      <c r="C234" s="33"/>
      <c r="D234" s="19">
        <v>0.75</v>
      </c>
      <c r="E234" s="156">
        <f>D234*D233*D232</f>
        <v>1.0725000000000002</v>
      </c>
      <c r="G234" s="14" t="s">
        <v>75</v>
      </c>
      <c r="K234" s="14" t="s">
        <v>4</v>
      </c>
      <c r="L234" s="18">
        <f>I232*E234</f>
        <v>11.797500000000003</v>
      </c>
    </row>
    <row r="235" spans="2:12" x14ac:dyDescent="0.3">
      <c r="B235" s="2"/>
      <c r="C235" s="33"/>
      <c r="D235" s="19"/>
    </row>
    <row r="236" spans="2:12" x14ac:dyDescent="0.3">
      <c r="B236" s="2"/>
      <c r="C236" s="33"/>
      <c r="D236" s="19">
        <v>1.3</v>
      </c>
    </row>
    <row r="237" spans="2:12" x14ac:dyDescent="0.3">
      <c r="B237" s="2"/>
      <c r="C237" s="33"/>
      <c r="D237" s="19">
        <v>1.1000000000000001</v>
      </c>
    </row>
    <row r="238" spans="2:12" x14ac:dyDescent="0.3">
      <c r="B238" s="2"/>
      <c r="C238" s="33"/>
      <c r="D238" s="19">
        <v>0.05</v>
      </c>
      <c r="E238" s="156">
        <f>D238*D237*D236</f>
        <v>7.1500000000000008E-2</v>
      </c>
      <c r="G238" s="14" t="s">
        <v>76</v>
      </c>
      <c r="K238" s="14" t="s">
        <v>4</v>
      </c>
      <c r="L238" s="18">
        <f>I232*E238</f>
        <v>0.78650000000000009</v>
      </c>
    </row>
    <row r="239" spans="2:12" x14ac:dyDescent="0.3">
      <c r="B239" s="2"/>
      <c r="C239" s="33"/>
      <c r="D239" s="19"/>
    </row>
    <row r="240" spans="2:12" x14ac:dyDescent="0.3">
      <c r="B240" s="2" t="s">
        <v>81</v>
      </c>
      <c r="C240" s="33" t="s">
        <v>106</v>
      </c>
      <c r="D240" s="19">
        <v>1.3</v>
      </c>
      <c r="I240" s="14">
        <v>8</v>
      </c>
      <c r="J240" s="14" t="s">
        <v>26</v>
      </c>
    </row>
    <row r="241" spans="2:12" x14ac:dyDescent="0.3">
      <c r="B241" s="2"/>
      <c r="C241" s="33"/>
      <c r="D241" s="19">
        <v>0.75</v>
      </c>
    </row>
    <row r="242" spans="2:12" x14ac:dyDescent="0.3">
      <c r="B242" s="2"/>
      <c r="C242" s="33"/>
      <c r="D242" s="19">
        <v>0.75</v>
      </c>
      <c r="E242" s="156">
        <f>D242*D241*D240</f>
        <v>0.73125000000000007</v>
      </c>
      <c r="G242" s="14" t="s">
        <v>75</v>
      </c>
      <c r="K242" s="14" t="s">
        <v>4</v>
      </c>
      <c r="L242" s="18">
        <f>I240*E242</f>
        <v>5.8500000000000005</v>
      </c>
    </row>
    <row r="243" spans="2:12" x14ac:dyDescent="0.3">
      <c r="B243" s="2"/>
      <c r="C243" s="33"/>
      <c r="D243" s="19"/>
    </row>
    <row r="244" spans="2:12" x14ac:dyDescent="0.3">
      <c r="B244" s="2"/>
      <c r="C244" s="33"/>
      <c r="D244" s="19">
        <v>1.3</v>
      </c>
    </row>
    <row r="245" spans="2:12" x14ac:dyDescent="0.3">
      <c r="B245" s="2"/>
      <c r="C245" s="33"/>
      <c r="D245" s="19">
        <v>0.75</v>
      </c>
    </row>
    <row r="246" spans="2:12" x14ac:dyDescent="0.3">
      <c r="B246" s="2"/>
      <c r="C246" s="33"/>
      <c r="D246" s="19">
        <v>0.05</v>
      </c>
      <c r="E246" s="156">
        <f>D246*D245*D244</f>
        <v>4.8750000000000009E-2</v>
      </c>
      <c r="G246" s="14" t="s">
        <v>76</v>
      </c>
      <c r="K246" s="14" t="s">
        <v>4</v>
      </c>
      <c r="L246" s="18">
        <f>I240*E246</f>
        <v>0.39000000000000007</v>
      </c>
    </row>
    <row r="247" spans="2:12" x14ac:dyDescent="0.3">
      <c r="B247" s="2"/>
      <c r="C247" s="33"/>
      <c r="D247" s="19"/>
    </row>
    <row r="248" spans="2:12" x14ac:dyDescent="0.3">
      <c r="B248" s="2" t="s">
        <v>82</v>
      </c>
      <c r="C248" s="33" t="s">
        <v>106</v>
      </c>
      <c r="D248" s="19">
        <v>1.3</v>
      </c>
      <c r="I248" s="14">
        <v>10</v>
      </c>
      <c r="J248" s="14" t="s">
        <v>26</v>
      </c>
    </row>
    <row r="249" spans="2:12" x14ac:dyDescent="0.3">
      <c r="C249" s="33"/>
      <c r="D249" s="19">
        <v>1.2490000000000001</v>
      </c>
      <c r="E249" s="16">
        <f>D249*D248</f>
        <v>1.6237000000000001</v>
      </c>
    </row>
    <row r="250" spans="2:12" x14ac:dyDescent="0.3">
      <c r="B250" s="14" t="s">
        <v>69</v>
      </c>
      <c r="C250" s="33" t="s">
        <v>106</v>
      </c>
      <c r="D250" s="19">
        <v>0.48</v>
      </c>
    </row>
    <row r="251" spans="2:12" x14ac:dyDescent="0.3">
      <c r="C251" s="33"/>
      <c r="D251" s="19">
        <v>0.80200000000000005</v>
      </c>
      <c r="E251" s="16">
        <f>(D251*D250)*2</f>
        <v>0.76992000000000005</v>
      </c>
    </row>
    <row r="252" spans="2:12" x14ac:dyDescent="0.3">
      <c r="C252" s="33"/>
      <c r="D252" s="19"/>
    </row>
    <row r="253" spans="2:12" x14ac:dyDescent="0.3">
      <c r="C253" s="33"/>
      <c r="D253" s="19"/>
      <c r="E253" s="156">
        <f>E249-E251</f>
        <v>0.85378000000000009</v>
      </c>
      <c r="G253" s="14" t="s">
        <v>68</v>
      </c>
      <c r="K253" s="14" t="s">
        <v>4</v>
      </c>
      <c r="L253" s="18">
        <f>I248*E253</f>
        <v>8.5378000000000007</v>
      </c>
    </row>
    <row r="254" spans="2:12" x14ac:dyDescent="0.3">
      <c r="C254" s="33"/>
      <c r="D254" s="19"/>
    </row>
    <row r="255" spans="2:12" x14ac:dyDescent="0.3">
      <c r="C255" s="33"/>
      <c r="D255" s="19"/>
      <c r="E255" s="155">
        <v>0.04</v>
      </c>
      <c r="G255" s="14" t="s">
        <v>76</v>
      </c>
      <c r="K255" s="14" t="s">
        <v>4</v>
      </c>
      <c r="L255" s="18">
        <f>I248*E255</f>
        <v>0.4</v>
      </c>
    </row>
    <row r="259" spans="2:11" x14ac:dyDescent="0.3">
      <c r="H259" s="18" t="s">
        <v>78</v>
      </c>
    </row>
    <row r="260" spans="2:11" x14ac:dyDescent="0.3">
      <c r="H260" s="14" t="s">
        <v>83</v>
      </c>
      <c r="J260" s="158">
        <f>L253+L242+L234+L226</f>
        <v>27.872800000000005</v>
      </c>
      <c r="K260" s="14" t="s">
        <v>30</v>
      </c>
    </row>
    <row r="261" spans="2:11" x14ac:dyDescent="0.3">
      <c r="H261" s="14" t="s">
        <v>84</v>
      </c>
      <c r="J261" s="160">
        <f>L255+L246+L238+L230</f>
        <v>1.6890000000000003</v>
      </c>
      <c r="K261" s="84" t="s">
        <v>30</v>
      </c>
    </row>
    <row r="263" spans="2:11" x14ac:dyDescent="0.3">
      <c r="B263" s="12" t="s">
        <v>86</v>
      </c>
    </row>
    <row r="264" spans="2:11" x14ac:dyDescent="0.3">
      <c r="C264" s="33" t="s">
        <v>106</v>
      </c>
      <c r="D264" s="1">
        <v>3.14</v>
      </c>
      <c r="G264" s="14" t="s">
        <v>227</v>
      </c>
    </row>
    <row r="265" spans="2:11" x14ac:dyDescent="0.3">
      <c r="C265" s="33" t="s">
        <v>106</v>
      </c>
      <c r="D265" s="19" t="s">
        <v>226</v>
      </c>
      <c r="E265" s="16">
        <f>0.0225*3.14</f>
        <v>7.0650000000000004E-2</v>
      </c>
      <c r="G265" s="14" t="s">
        <v>225</v>
      </c>
    </row>
    <row r="266" spans="2:11" x14ac:dyDescent="0.3">
      <c r="E266" s="16"/>
    </row>
    <row r="267" spans="2:11" x14ac:dyDescent="0.3">
      <c r="C267" s="33" t="s">
        <v>106</v>
      </c>
      <c r="D267" s="1">
        <f>E265</f>
        <v>7.0650000000000004E-2</v>
      </c>
      <c r="E267" s="16"/>
      <c r="G267" s="14" t="s">
        <v>209</v>
      </c>
    </row>
    <row r="268" spans="2:11" x14ac:dyDescent="0.3">
      <c r="C268" s="33" t="s">
        <v>106</v>
      </c>
      <c r="D268" s="1">
        <f>P311</f>
        <v>553.20000000000005</v>
      </c>
      <c r="E268" s="16"/>
      <c r="G268" s="14" t="s">
        <v>210</v>
      </c>
    </row>
    <row r="269" spans="2:11" x14ac:dyDescent="0.3">
      <c r="E269" s="156">
        <f>D267*D268</f>
        <v>39.083580000000005</v>
      </c>
      <c r="F269" s="1" t="s">
        <v>30</v>
      </c>
      <c r="G269" s="14" t="s">
        <v>211</v>
      </c>
    </row>
    <row r="270" spans="2:11" x14ac:dyDescent="0.3">
      <c r="E270" s="16"/>
    </row>
    <row r="271" spans="2:11" x14ac:dyDescent="0.3">
      <c r="D271" s="1">
        <v>96</v>
      </c>
      <c r="E271" s="16"/>
    </row>
    <row r="272" spans="2:11" x14ac:dyDescent="0.3">
      <c r="D272" s="1">
        <f>E265</f>
        <v>7.0650000000000004E-2</v>
      </c>
      <c r="E272" s="16"/>
    </row>
    <row r="273" spans="2:8" x14ac:dyDescent="0.3">
      <c r="D273" s="1">
        <v>1.5</v>
      </c>
      <c r="E273" s="156">
        <f>D271*D272*D273</f>
        <v>10.1736</v>
      </c>
      <c r="G273" s="14" t="s">
        <v>420</v>
      </c>
    </row>
    <row r="276" spans="2:8" x14ac:dyDescent="0.3">
      <c r="D276" s="16">
        <f>E269</f>
        <v>39.083580000000005</v>
      </c>
      <c r="H276" s="18"/>
    </row>
    <row r="277" spans="2:8" x14ac:dyDescent="0.3">
      <c r="D277" s="16">
        <f>E273</f>
        <v>10.1736</v>
      </c>
      <c r="E277" s="157">
        <f>D276+D277</f>
        <v>49.257180000000005</v>
      </c>
      <c r="F277" s="1" t="s">
        <v>30</v>
      </c>
      <c r="G277" s="14" t="s">
        <v>212</v>
      </c>
    </row>
    <row r="280" spans="2:8" x14ac:dyDescent="0.3">
      <c r="B280" s="12" t="s">
        <v>90</v>
      </c>
      <c r="C280" s="14" t="s">
        <v>87</v>
      </c>
      <c r="D280" s="1">
        <v>96</v>
      </c>
    </row>
    <row r="281" spans="2:8" x14ac:dyDescent="0.3">
      <c r="D281" s="1">
        <v>96</v>
      </c>
      <c r="E281" s="1">
        <f>D281+D280</f>
        <v>192</v>
      </c>
      <c r="G281" s="14" t="s">
        <v>88</v>
      </c>
    </row>
    <row r="284" spans="2:8" x14ac:dyDescent="0.3">
      <c r="C284" s="33" t="s">
        <v>106</v>
      </c>
      <c r="D284" s="1">
        <v>2.21</v>
      </c>
      <c r="E284" s="1" t="s">
        <v>89</v>
      </c>
    </row>
    <row r="285" spans="2:8" x14ac:dyDescent="0.3">
      <c r="C285" s="33"/>
      <c r="D285" s="1">
        <v>3</v>
      </c>
    </row>
    <row r="286" spans="2:8" x14ac:dyDescent="0.3">
      <c r="C286" s="33"/>
      <c r="D286" s="1">
        <v>96</v>
      </c>
      <c r="E286" s="155">
        <f>D284*D285*D286</f>
        <v>636.48</v>
      </c>
      <c r="F286" s="1" t="s">
        <v>89</v>
      </c>
    </row>
    <row r="287" spans="2:8" x14ac:dyDescent="0.3">
      <c r="C287" s="33"/>
    </row>
    <row r="288" spans="2:8" x14ac:dyDescent="0.3">
      <c r="C288" s="33"/>
      <c r="D288" s="16">
        <f>E286/1000</f>
        <v>0.63648000000000005</v>
      </c>
      <c r="E288" s="1" t="s">
        <v>43</v>
      </c>
    </row>
    <row r="289" spans="2:16" x14ac:dyDescent="0.3">
      <c r="B289" s="12" t="s">
        <v>105</v>
      </c>
      <c r="C289" s="33"/>
    </row>
    <row r="290" spans="2:16" x14ac:dyDescent="0.3">
      <c r="C290" s="33" t="s">
        <v>106</v>
      </c>
      <c r="D290" s="1">
        <v>45</v>
      </c>
    </row>
    <row r="291" spans="2:16" x14ac:dyDescent="0.3">
      <c r="D291" s="1">
        <v>10</v>
      </c>
      <c r="K291" s="20"/>
    </row>
    <row r="292" spans="2:16" x14ac:dyDescent="0.3">
      <c r="D292" s="1">
        <v>0.4</v>
      </c>
      <c r="E292" s="155">
        <f>D291*D292*D290</f>
        <v>180</v>
      </c>
      <c r="F292" s="1" t="s">
        <v>30</v>
      </c>
    </row>
    <row r="298" spans="2:16" x14ac:dyDescent="0.3">
      <c r="I298" s="2" t="s">
        <v>113</v>
      </c>
      <c r="J298" s="14">
        <v>5.9249999999999998</v>
      </c>
      <c r="L298" s="2" t="s">
        <v>155</v>
      </c>
      <c r="M298" s="14">
        <v>5.9249999999999998</v>
      </c>
      <c r="O298" s="2" t="s">
        <v>197</v>
      </c>
      <c r="P298" s="14">
        <v>5.0750000000000002</v>
      </c>
    </row>
    <row r="299" spans="2:16" x14ac:dyDescent="0.3">
      <c r="I299" s="2" t="s">
        <v>114</v>
      </c>
      <c r="J299" s="14">
        <v>5.9249999999999998</v>
      </c>
      <c r="L299" s="2" t="s">
        <v>156</v>
      </c>
      <c r="M299" s="14">
        <v>5.9249999999999998</v>
      </c>
      <c r="O299" s="2" t="s">
        <v>198</v>
      </c>
      <c r="P299" s="14">
        <v>5.9249999999999998</v>
      </c>
    </row>
    <row r="300" spans="2:16" x14ac:dyDescent="0.3">
      <c r="I300" s="2" t="s">
        <v>115</v>
      </c>
      <c r="J300" s="14">
        <v>5.9249999999999998</v>
      </c>
      <c r="L300" s="2" t="s">
        <v>157</v>
      </c>
      <c r="M300" s="14">
        <v>5.9249999999999998</v>
      </c>
      <c r="O300" s="2" t="s">
        <v>199</v>
      </c>
      <c r="P300" s="14">
        <v>5.9249999999999998</v>
      </c>
    </row>
    <row r="301" spans="2:16" x14ac:dyDescent="0.3">
      <c r="I301" s="2" t="s">
        <v>116</v>
      </c>
      <c r="J301" s="14">
        <v>5.9249999999999998</v>
      </c>
      <c r="L301" s="2" t="s">
        <v>158</v>
      </c>
      <c r="M301" s="14">
        <v>5.9249999999999998</v>
      </c>
      <c r="O301" s="2" t="s">
        <v>200</v>
      </c>
      <c r="P301" s="14">
        <v>5.9249999999999998</v>
      </c>
    </row>
    <row r="302" spans="2:16" x14ac:dyDescent="0.3">
      <c r="I302" s="2" t="s">
        <v>117</v>
      </c>
      <c r="J302" s="14">
        <v>5.9249999999999998</v>
      </c>
      <c r="L302" s="2" t="s">
        <v>159</v>
      </c>
      <c r="M302" s="14">
        <v>5.9249999999999998</v>
      </c>
      <c r="O302" s="2" t="s">
        <v>201</v>
      </c>
      <c r="P302" s="14">
        <v>5.9249999999999998</v>
      </c>
    </row>
    <row r="303" spans="2:16" x14ac:dyDescent="0.3">
      <c r="I303" s="2" t="s">
        <v>118</v>
      </c>
      <c r="J303" s="14">
        <v>5.9249999999999998</v>
      </c>
      <c r="L303" s="2" t="s">
        <v>160</v>
      </c>
      <c r="M303" s="14">
        <v>5.9249999999999998</v>
      </c>
      <c r="O303" s="2" t="s">
        <v>202</v>
      </c>
      <c r="P303" s="14">
        <v>5.9249999999999998</v>
      </c>
    </row>
    <row r="304" spans="2:16" x14ac:dyDescent="0.3">
      <c r="I304" s="2" t="s">
        <v>119</v>
      </c>
      <c r="J304" s="14">
        <v>5.9249999999999998</v>
      </c>
      <c r="L304" s="2" t="s">
        <v>161</v>
      </c>
      <c r="M304" s="14">
        <v>5.9249999999999998</v>
      </c>
      <c r="O304" s="2" t="s">
        <v>203</v>
      </c>
      <c r="P304" s="14">
        <v>5.9249999999999998</v>
      </c>
    </row>
    <row r="305" spans="9:16" x14ac:dyDescent="0.3">
      <c r="I305" s="2" t="s">
        <v>120</v>
      </c>
      <c r="J305" s="14">
        <v>5.9249999999999998</v>
      </c>
      <c r="L305" s="2" t="s">
        <v>162</v>
      </c>
      <c r="M305" s="14">
        <v>5.9249999999999998</v>
      </c>
      <c r="O305" s="2" t="s">
        <v>204</v>
      </c>
      <c r="P305" s="14">
        <v>5.4749999999999996</v>
      </c>
    </row>
    <row r="306" spans="9:16" x14ac:dyDescent="0.3">
      <c r="I306" s="2" t="s">
        <v>121</v>
      </c>
      <c r="J306" s="14">
        <v>5.9249999999999998</v>
      </c>
      <c r="L306" s="2" t="s">
        <v>163</v>
      </c>
      <c r="M306" s="14">
        <v>5.9249999999999998</v>
      </c>
      <c r="O306" s="2" t="s">
        <v>205</v>
      </c>
      <c r="P306" s="14">
        <v>5.4749999999999996</v>
      </c>
    </row>
    <row r="307" spans="9:16" x14ac:dyDescent="0.3">
      <c r="I307" s="2" t="s">
        <v>122</v>
      </c>
      <c r="J307" s="14">
        <v>5.9249999999999998</v>
      </c>
      <c r="L307" s="2" t="s">
        <v>164</v>
      </c>
      <c r="M307" s="14">
        <v>5.9249999999999998</v>
      </c>
      <c r="O307" s="2" t="s">
        <v>206</v>
      </c>
      <c r="P307" s="14">
        <v>5.4749999999999996</v>
      </c>
    </row>
    <row r="308" spans="9:16" x14ac:dyDescent="0.3">
      <c r="I308" s="2" t="s">
        <v>123</v>
      </c>
      <c r="J308" s="14">
        <v>5.9249999999999998</v>
      </c>
      <c r="L308" s="2" t="s">
        <v>165</v>
      </c>
      <c r="M308" s="14">
        <v>5.9249999999999998</v>
      </c>
      <c r="O308" s="2" t="s">
        <v>207</v>
      </c>
      <c r="P308" s="14">
        <v>5.4749999999999996</v>
      </c>
    </row>
    <row r="309" spans="9:16" x14ac:dyDescent="0.3">
      <c r="I309" s="2" t="s">
        <v>124</v>
      </c>
      <c r="J309" s="14">
        <v>5.9249999999999998</v>
      </c>
      <c r="L309" s="2" t="s">
        <v>166</v>
      </c>
      <c r="M309" s="14">
        <v>5.9249999999999998</v>
      </c>
      <c r="O309" s="2" t="s">
        <v>208</v>
      </c>
      <c r="P309" s="14">
        <v>5.9249999999999998</v>
      </c>
    </row>
    <row r="310" spans="9:16" x14ac:dyDescent="0.3">
      <c r="I310" s="2" t="s">
        <v>125</v>
      </c>
      <c r="J310" s="14">
        <v>5.9249999999999998</v>
      </c>
      <c r="L310" s="2" t="s">
        <v>167</v>
      </c>
      <c r="M310" s="14">
        <v>5.9249999999999998</v>
      </c>
    </row>
    <row r="311" spans="9:16" x14ac:dyDescent="0.3">
      <c r="I311" s="2" t="s">
        <v>126</v>
      </c>
      <c r="J311" s="14">
        <v>5.9249999999999998</v>
      </c>
      <c r="L311" s="2" t="s">
        <v>168</v>
      </c>
      <c r="M311" s="14">
        <v>5.9249999999999998</v>
      </c>
      <c r="O311" s="2" t="s">
        <v>4</v>
      </c>
      <c r="P311" s="18">
        <f>SUM(J298:J339)+SUM(M298:M339)+SUM(P298:P309)</f>
        <v>553.20000000000005</v>
      </c>
    </row>
    <row r="312" spans="9:16" x14ac:dyDescent="0.3">
      <c r="I312" s="2" t="s">
        <v>127</v>
      </c>
      <c r="J312" s="14">
        <v>5.9249999999999998</v>
      </c>
      <c r="L312" s="2" t="s">
        <v>169</v>
      </c>
      <c r="M312" s="14">
        <v>5.9249999999999998</v>
      </c>
    </row>
    <row r="313" spans="9:16" x14ac:dyDescent="0.3">
      <c r="I313" s="2" t="s">
        <v>128</v>
      </c>
      <c r="J313" s="14">
        <v>5.9249999999999998</v>
      </c>
      <c r="L313" s="2" t="s">
        <v>170</v>
      </c>
      <c r="M313" s="14">
        <v>5.9249999999999998</v>
      </c>
    </row>
    <row r="314" spans="9:16" x14ac:dyDescent="0.3">
      <c r="I314" s="2" t="s">
        <v>129</v>
      </c>
      <c r="J314" s="14">
        <v>5.9249999999999998</v>
      </c>
      <c r="L314" s="2" t="s">
        <v>171</v>
      </c>
      <c r="M314" s="14">
        <v>5.9249999999999998</v>
      </c>
    </row>
    <row r="315" spans="9:16" x14ac:dyDescent="0.3">
      <c r="I315" s="2" t="s">
        <v>130</v>
      </c>
      <c r="J315" s="14">
        <v>5.9249999999999998</v>
      </c>
      <c r="L315" s="2" t="s">
        <v>172</v>
      </c>
      <c r="M315" s="14">
        <v>5.9249999999999998</v>
      </c>
    </row>
    <row r="316" spans="9:16" x14ac:dyDescent="0.3">
      <c r="I316" s="2" t="s">
        <v>131</v>
      </c>
      <c r="J316" s="14">
        <v>5.9249999999999998</v>
      </c>
      <c r="L316" s="2" t="s">
        <v>173</v>
      </c>
      <c r="M316" s="14">
        <v>5.9249999999999998</v>
      </c>
    </row>
    <row r="317" spans="9:16" x14ac:dyDescent="0.3">
      <c r="I317" s="2" t="s">
        <v>132</v>
      </c>
      <c r="J317" s="14">
        <v>5.9249999999999998</v>
      </c>
      <c r="L317" s="2" t="s">
        <v>174</v>
      </c>
      <c r="M317" s="14">
        <v>5.9249999999999998</v>
      </c>
    </row>
    <row r="318" spans="9:16" x14ac:dyDescent="0.3">
      <c r="I318" s="2" t="s">
        <v>133</v>
      </c>
      <c r="J318" s="14">
        <v>5.9249999999999998</v>
      </c>
      <c r="L318" s="2" t="s">
        <v>175</v>
      </c>
      <c r="M318" s="14">
        <v>5.0750000000000002</v>
      </c>
    </row>
    <row r="319" spans="9:16" x14ac:dyDescent="0.3">
      <c r="I319" s="2" t="s">
        <v>134</v>
      </c>
      <c r="J319" s="14">
        <v>5.9249999999999998</v>
      </c>
      <c r="L319" s="2" t="s">
        <v>176</v>
      </c>
      <c r="M319" s="14">
        <v>5.0750000000000002</v>
      </c>
    </row>
    <row r="320" spans="9:16" x14ac:dyDescent="0.3">
      <c r="I320" s="2" t="s">
        <v>135</v>
      </c>
      <c r="J320" s="14">
        <v>5.9249999999999998</v>
      </c>
      <c r="L320" s="2" t="s">
        <v>177</v>
      </c>
      <c r="M320" s="14">
        <v>5.0750000000000002</v>
      </c>
    </row>
    <row r="321" spans="9:13" x14ac:dyDescent="0.3">
      <c r="I321" s="2" t="s">
        <v>136</v>
      </c>
      <c r="J321" s="14">
        <v>5.9249999999999998</v>
      </c>
      <c r="L321" s="2" t="s">
        <v>178</v>
      </c>
      <c r="M321" s="14">
        <v>5.0750000000000002</v>
      </c>
    </row>
    <row r="322" spans="9:13" x14ac:dyDescent="0.3">
      <c r="I322" s="2" t="s">
        <v>137</v>
      </c>
      <c r="J322" s="14">
        <v>5.9249999999999998</v>
      </c>
      <c r="L322" s="2" t="s">
        <v>179</v>
      </c>
      <c r="M322" s="14">
        <v>5.4749999999999996</v>
      </c>
    </row>
    <row r="323" spans="9:13" x14ac:dyDescent="0.3">
      <c r="I323" s="2" t="s">
        <v>138</v>
      </c>
      <c r="J323" s="14">
        <v>5.9249999999999998</v>
      </c>
      <c r="L323" s="2" t="s">
        <v>180</v>
      </c>
      <c r="M323" s="14">
        <v>5.4749999999999996</v>
      </c>
    </row>
    <row r="324" spans="9:13" x14ac:dyDescent="0.3">
      <c r="I324" s="2" t="s">
        <v>139</v>
      </c>
      <c r="J324" s="14">
        <v>5.9249999999999998</v>
      </c>
      <c r="L324" s="2" t="s">
        <v>181</v>
      </c>
      <c r="M324" s="14">
        <v>5.4749999999999996</v>
      </c>
    </row>
    <row r="325" spans="9:13" x14ac:dyDescent="0.3">
      <c r="I325" s="2" t="s">
        <v>140</v>
      </c>
      <c r="J325" s="14">
        <v>5.9249999999999998</v>
      </c>
      <c r="L325" s="2" t="s">
        <v>182</v>
      </c>
      <c r="M325" s="14">
        <v>5.4749999999999996</v>
      </c>
    </row>
    <row r="326" spans="9:13" x14ac:dyDescent="0.3">
      <c r="I326" s="2" t="s">
        <v>141</v>
      </c>
      <c r="J326" s="14">
        <v>5.9249999999999998</v>
      </c>
      <c r="L326" s="2" t="s">
        <v>183</v>
      </c>
      <c r="M326" s="14">
        <v>5.0750000000000002</v>
      </c>
    </row>
    <row r="327" spans="9:13" x14ac:dyDescent="0.3">
      <c r="I327" s="2" t="s">
        <v>142</v>
      </c>
      <c r="J327" s="14">
        <v>5.9249999999999998</v>
      </c>
      <c r="L327" s="2" t="s">
        <v>184</v>
      </c>
      <c r="M327" s="14">
        <v>5.0750000000000002</v>
      </c>
    </row>
    <row r="328" spans="9:13" x14ac:dyDescent="0.3">
      <c r="I328" s="2" t="s">
        <v>143</v>
      </c>
      <c r="J328" s="14">
        <v>5.9249999999999998</v>
      </c>
      <c r="L328" s="2" t="s">
        <v>185</v>
      </c>
      <c r="M328" s="14">
        <v>5.0750000000000002</v>
      </c>
    </row>
    <row r="329" spans="9:13" x14ac:dyDescent="0.3">
      <c r="I329" s="2" t="s">
        <v>144</v>
      </c>
      <c r="J329" s="14">
        <v>5.9249999999999998</v>
      </c>
      <c r="L329" s="2" t="s">
        <v>186</v>
      </c>
      <c r="M329" s="14">
        <v>5.0750000000000002</v>
      </c>
    </row>
    <row r="330" spans="9:13" x14ac:dyDescent="0.3">
      <c r="I330" s="2" t="s">
        <v>145</v>
      </c>
      <c r="J330" s="14">
        <v>5.9249999999999998</v>
      </c>
      <c r="L330" s="2" t="s">
        <v>187</v>
      </c>
      <c r="M330" s="14">
        <v>5.4749999999999996</v>
      </c>
    </row>
    <row r="331" spans="9:13" x14ac:dyDescent="0.3">
      <c r="I331" s="2" t="s">
        <v>146</v>
      </c>
      <c r="J331" s="14">
        <v>5.9249999999999998</v>
      </c>
      <c r="L331" s="2" t="s">
        <v>188</v>
      </c>
      <c r="M331" s="14">
        <v>5.4749999999999996</v>
      </c>
    </row>
    <row r="332" spans="9:13" x14ac:dyDescent="0.3">
      <c r="I332" s="2" t="s">
        <v>147</v>
      </c>
      <c r="J332" s="14">
        <v>5.9249999999999998</v>
      </c>
      <c r="L332" s="2" t="s">
        <v>189</v>
      </c>
      <c r="M332" s="14">
        <v>5.4749999999999996</v>
      </c>
    </row>
    <row r="333" spans="9:13" x14ac:dyDescent="0.3">
      <c r="I333" s="2" t="s">
        <v>148</v>
      </c>
      <c r="J333" s="14">
        <v>5.9249999999999998</v>
      </c>
      <c r="L333" s="2" t="s">
        <v>190</v>
      </c>
      <c r="M333" s="14">
        <v>5.4749999999999996</v>
      </c>
    </row>
    <row r="334" spans="9:13" x14ac:dyDescent="0.3">
      <c r="I334" s="2" t="s">
        <v>149</v>
      </c>
      <c r="J334" s="14">
        <v>5.9249999999999998</v>
      </c>
      <c r="L334" s="2" t="s">
        <v>191</v>
      </c>
      <c r="M334" s="14">
        <v>5.9249999999999998</v>
      </c>
    </row>
    <row r="335" spans="9:13" x14ac:dyDescent="0.3">
      <c r="I335" s="2" t="s">
        <v>150</v>
      </c>
      <c r="J335" s="14">
        <v>5.9249999999999998</v>
      </c>
      <c r="L335" s="2" t="s">
        <v>192</v>
      </c>
      <c r="M335" s="14">
        <v>5.9249999999999998</v>
      </c>
    </row>
    <row r="336" spans="9:13" x14ac:dyDescent="0.3">
      <c r="I336" s="2" t="s">
        <v>151</v>
      </c>
      <c r="J336" s="14">
        <v>5.9249999999999998</v>
      </c>
      <c r="L336" s="2" t="s">
        <v>193</v>
      </c>
      <c r="M336" s="14">
        <v>5.9249999999999998</v>
      </c>
    </row>
    <row r="337" spans="3:13" x14ac:dyDescent="0.3">
      <c r="I337" s="2" t="s">
        <v>152</v>
      </c>
      <c r="J337" s="14">
        <v>5.9249999999999998</v>
      </c>
      <c r="L337" s="2" t="s">
        <v>194</v>
      </c>
      <c r="M337" s="14">
        <v>5.0750000000000002</v>
      </c>
    </row>
    <row r="338" spans="3:13" x14ac:dyDescent="0.3">
      <c r="I338" s="2" t="s">
        <v>153</v>
      </c>
      <c r="J338" s="14">
        <v>5.9249999999999998</v>
      </c>
      <c r="L338" s="2" t="s">
        <v>195</v>
      </c>
      <c r="M338" s="14">
        <v>5.0750000000000002</v>
      </c>
    </row>
    <row r="339" spans="3:13" x14ac:dyDescent="0.3">
      <c r="I339" s="2" t="s">
        <v>154</v>
      </c>
      <c r="J339" s="14">
        <v>5.9249999999999998</v>
      </c>
      <c r="L339" s="2" t="s">
        <v>196</v>
      </c>
      <c r="M339" s="14">
        <v>5.0750000000000002</v>
      </c>
    </row>
    <row r="343" spans="3:13" x14ac:dyDescent="0.3">
      <c r="C343" s="81"/>
      <c r="D343" s="81"/>
      <c r="E343" s="81"/>
      <c r="F343" s="81"/>
      <c r="G343" s="81"/>
      <c r="H343" s="81"/>
    </row>
    <row r="344" spans="3:13" x14ac:dyDescent="0.3">
      <c r="C344" s="81"/>
      <c r="D344" s="81"/>
      <c r="E344" s="81"/>
      <c r="F344" s="81"/>
      <c r="G344" s="81"/>
      <c r="H344" s="8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Summary</vt:lpstr>
      <vt:lpstr>Bill of Quantities</vt:lpstr>
      <vt:lpstr>Notes &amp; Assumptions</vt:lpstr>
      <vt:lpstr>Qualifications</vt:lpstr>
      <vt:lpstr>Takeoff</vt:lpstr>
      <vt:lpstr>'Bill of Quantities'!Print_Area</vt:lpstr>
      <vt:lpstr>'Notes &amp; Assumptions'!Print_Area</vt:lpstr>
      <vt:lpstr>Qualifications!Print_Area</vt:lpstr>
      <vt:lpstr>Summary!Print_Area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jacob thomas</dc:creator>
  <cp:lastModifiedBy>Persimmon Homes</cp:lastModifiedBy>
  <dcterms:created xsi:type="dcterms:W3CDTF">2021-11-26T09:29:59Z</dcterms:created>
  <dcterms:modified xsi:type="dcterms:W3CDTF">2022-04-22T13:32:30Z</dcterms:modified>
</cp:coreProperties>
</file>