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3rd BSc Motorsport Engineering\Marks\"/>
    </mc:Choice>
  </mc:AlternateContent>
  <bookViews>
    <workbookView xWindow="0" yWindow="0" windowWidth="15345" windowHeight="38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5" i="1" l="1"/>
  <c r="M124" i="1"/>
  <c r="M123" i="1"/>
  <c r="I24" i="1"/>
  <c r="J7" i="1" l="1"/>
  <c r="J4" i="1"/>
  <c r="J3" i="1"/>
  <c r="N122" i="1" l="1"/>
  <c r="N39" i="1"/>
  <c r="H17" i="1"/>
  <c r="P4" i="1"/>
  <c r="P9" i="1"/>
  <c r="N113" i="1"/>
  <c r="N114" i="1"/>
  <c r="N115" i="1"/>
  <c r="N119" i="1"/>
  <c r="F4" i="1"/>
  <c r="B4" i="1" s="1"/>
  <c r="F121" i="1"/>
  <c r="B121" i="1" s="1"/>
  <c r="J121" i="1" s="1"/>
  <c r="P122" i="1"/>
  <c r="T122" i="1" s="1"/>
  <c r="F78" i="1"/>
  <c r="F122" i="1"/>
  <c r="Q4" i="1" l="1"/>
  <c r="R4" i="1" s="1"/>
  <c r="F119" i="1"/>
  <c r="B119" i="1" s="1"/>
  <c r="H119" i="1"/>
  <c r="P119" i="1"/>
  <c r="T119" i="1" s="1"/>
  <c r="F120" i="1"/>
  <c r="B120" i="1" s="1"/>
  <c r="J120" i="1" s="1"/>
  <c r="H120" i="1"/>
  <c r="P120" i="1"/>
  <c r="H121" i="1"/>
  <c r="P121" i="1"/>
  <c r="B122" i="1"/>
  <c r="H122" i="1"/>
  <c r="I122" i="1"/>
  <c r="Q122" i="1"/>
  <c r="R122" i="1" s="1"/>
  <c r="I120" i="1" l="1"/>
  <c r="I121" i="1"/>
  <c r="I119" i="1"/>
  <c r="Q119" i="1"/>
  <c r="R119" i="1" s="1"/>
  <c r="G122" i="1"/>
  <c r="K122" i="1" s="1"/>
  <c r="L122" i="1" s="1"/>
  <c r="Q121" i="1"/>
  <c r="R121" i="1" s="1"/>
  <c r="G121" i="1"/>
  <c r="K121" i="1" s="1"/>
  <c r="G120" i="1"/>
  <c r="K120" i="1" s="1"/>
  <c r="Q120" i="1"/>
  <c r="R120" i="1" s="1"/>
  <c r="J119" i="1"/>
  <c r="N120" i="1"/>
  <c r="T120" i="1" s="1"/>
  <c r="P5" i="1"/>
  <c r="P6" i="1"/>
  <c r="P7" i="1"/>
  <c r="P8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T113" i="1" s="1"/>
  <c r="P114" i="1"/>
  <c r="T114" i="1" s="1"/>
  <c r="P115" i="1"/>
  <c r="T115" i="1" s="1"/>
  <c r="P116" i="1"/>
  <c r="P117" i="1"/>
  <c r="P118" i="1"/>
  <c r="P3" i="1"/>
  <c r="L121" i="1" l="1"/>
  <c r="S121" i="1" s="1"/>
  <c r="L120" i="1"/>
  <c r="S120" i="1" s="1"/>
  <c r="S122" i="1"/>
  <c r="N121" i="1"/>
  <c r="T121" i="1" s="1"/>
  <c r="F5" i="1"/>
  <c r="Q5" i="1" s="1"/>
  <c r="R5" i="1" s="1"/>
  <c r="H114" i="1" l="1"/>
  <c r="H115" i="1"/>
  <c r="H116" i="1"/>
  <c r="H117" i="1"/>
  <c r="H118" i="1"/>
  <c r="H113" i="1"/>
  <c r="F118" i="1"/>
  <c r="F117" i="1"/>
  <c r="Q117" i="1" s="1"/>
  <c r="F116" i="1"/>
  <c r="Q116" i="1" s="1"/>
  <c r="F115" i="1"/>
  <c r="Q115" i="1" s="1"/>
  <c r="F114" i="1"/>
  <c r="Q114" i="1" s="1"/>
  <c r="F113" i="1"/>
  <c r="Q113" i="1" s="1"/>
  <c r="H104" i="1"/>
  <c r="H105" i="1"/>
  <c r="H106" i="1"/>
  <c r="H107" i="1"/>
  <c r="H108" i="1"/>
  <c r="H109" i="1"/>
  <c r="H110" i="1"/>
  <c r="H111" i="1"/>
  <c r="H112" i="1"/>
  <c r="H103" i="1"/>
  <c r="F112" i="1"/>
  <c r="Q112" i="1" s="1"/>
  <c r="F111" i="1"/>
  <c r="Q111" i="1" s="1"/>
  <c r="F110" i="1"/>
  <c r="Q110" i="1" s="1"/>
  <c r="F109" i="1"/>
  <c r="F108" i="1"/>
  <c r="Q108" i="1" s="1"/>
  <c r="F107" i="1"/>
  <c r="Q107" i="1" s="1"/>
  <c r="F106" i="1"/>
  <c r="Q106" i="1" s="1"/>
  <c r="F105" i="1"/>
  <c r="Q105" i="1" s="1"/>
  <c r="F104" i="1"/>
  <c r="Q104" i="1" s="1"/>
  <c r="F103" i="1"/>
  <c r="Q103" i="1" s="1"/>
  <c r="H94" i="1"/>
  <c r="H95" i="1"/>
  <c r="H96" i="1"/>
  <c r="H97" i="1"/>
  <c r="H98" i="1"/>
  <c r="H99" i="1"/>
  <c r="H100" i="1"/>
  <c r="H101" i="1"/>
  <c r="H102" i="1"/>
  <c r="H93" i="1"/>
  <c r="F102" i="1"/>
  <c r="Q102" i="1" s="1"/>
  <c r="F101" i="1"/>
  <c r="Q101" i="1" s="1"/>
  <c r="F100" i="1"/>
  <c r="Q100" i="1" s="1"/>
  <c r="F99" i="1"/>
  <c r="Q99" i="1" s="1"/>
  <c r="F98" i="1"/>
  <c r="Q98" i="1" s="1"/>
  <c r="F97" i="1"/>
  <c r="Q97" i="1" s="1"/>
  <c r="F96" i="1"/>
  <c r="Q96" i="1" s="1"/>
  <c r="F95" i="1"/>
  <c r="Q95" i="1" s="1"/>
  <c r="F94" i="1"/>
  <c r="Q94" i="1" s="1"/>
  <c r="F93" i="1"/>
  <c r="Q93" i="1" s="1"/>
  <c r="H82" i="1"/>
  <c r="H83" i="1"/>
  <c r="H84" i="1"/>
  <c r="H85" i="1"/>
  <c r="H86" i="1"/>
  <c r="H87" i="1"/>
  <c r="H88" i="1"/>
  <c r="H89" i="1"/>
  <c r="H90" i="1"/>
  <c r="H91" i="1"/>
  <c r="H92" i="1"/>
  <c r="H81" i="1"/>
  <c r="F92" i="1"/>
  <c r="Q92" i="1" s="1"/>
  <c r="F91" i="1"/>
  <c r="Q91" i="1" s="1"/>
  <c r="F90" i="1"/>
  <c r="Q90" i="1" s="1"/>
  <c r="F89" i="1"/>
  <c r="Q89" i="1" s="1"/>
  <c r="F88" i="1"/>
  <c r="Q88" i="1" s="1"/>
  <c r="F87" i="1"/>
  <c r="Q87" i="1" s="1"/>
  <c r="F86" i="1"/>
  <c r="Q86" i="1" s="1"/>
  <c r="F85" i="1"/>
  <c r="Q85" i="1" s="1"/>
  <c r="F84" i="1"/>
  <c r="Q84" i="1" s="1"/>
  <c r="F83" i="1"/>
  <c r="Q83" i="1" s="1"/>
  <c r="F82" i="1"/>
  <c r="Q82" i="1" s="1"/>
  <c r="F81" i="1"/>
  <c r="Q81" i="1" s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63" i="1"/>
  <c r="F80" i="1"/>
  <c r="Q80" i="1" s="1"/>
  <c r="F79" i="1"/>
  <c r="Q79" i="1" s="1"/>
  <c r="Q78" i="1"/>
  <c r="I78" i="1"/>
  <c r="F77" i="1"/>
  <c r="Q77" i="1" s="1"/>
  <c r="F76" i="1"/>
  <c r="Q76" i="1" s="1"/>
  <c r="F75" i="1"/>
  <c r="Q75" i="1" s="1"/>
  <c r="F74" i="1"/>
  <c r="Q74" i="1" s="1"/>
  <c r="F73" i="1"/>
  <c r="Q73" i="1" s="1"/>
  <c r="F72" i="1"/>
  <c r="Q72" i="1" s="1"/>
  <c r="F71" i="1"/>
  <c r="Q71" i="1" s="1"/>
  <c r="F70" i="1"/>
  <c r="Q70" i="1" s="1"/>
  <c r="F69" i="1"/>
  <c r="Q69" i="1" s="1"/>
  <c r="F68" i="1"/>
  <c r="Q68" i="1" s="1"/>
  <c r="F67" i="1"/>
  <c r="Q67" i="1" s="1"/>
  <c r="F66" i="1"/>
  <c r="Q66" i="1" s="1"/>
  <c r="F65" i="1"/>
  <c r="Q65" i="1" s="1"/>
  <c r="F64" i="1"/>
  <c r="Q64" i="1" s="1"/>
  <c r="F63" i="1"/>
  <c r="Q63" i="1" s="1"/>
  <c r="H54" i="1"/>
  <c r="H55" i="1"/>
  <c r="H56" i="1"/>
  <c r="H57" i="1"/>
  <c r="H58" i="1"/>
  <c r="H59" i="1"/>
  <c r="H60" i="1"/>
  <c r="H61" i="1"/>
  <c r="H62" i="1"/>
  <c r="H53" i="1"/>
  <c r="H50" i="1"/>
  <c r="F62" i="1"/>
  <c r="Q62" i="1" s="1"/>
  <c r="F61" i="1"/>
  <c r="Q61" i="1" s="1"/>
  <c r="F60" i="1"/>
  <c r="Q60" i="1" s="1"/>
  <c r="F59" i="1"/>
  <c r="Q59" i="1" s="1"/>
  <c r="F58" i="1"/>
  <c r="Q58" i="1" s="1"/>
  <c r="F57" i="1"/>
  <c r="Q57" i="1" s="1"/>
  <c r="F56" i="1"/>
  <c r="Q56" i="1" s="1"/>
  <c r="F55" i="1"/>
  <c r="Q55" i="1" s="1"/>
  <c r="F54" i="1"/>
  <c r="Q54" i="1" s="1"/>
  <c r="F53" i="1"/>
  <c r="Q53" i="1" s="1"/>
  <c r="H38" i="1"/>
  <c r="H39" i="1"/>
  <c r="H40" i="1"/>
  <c r="H41" i="1"/>
  <c r="H42" i="1"/>
  <c r="H43" i="1"/>
  <c r="H44" i="1"/>
  <c r="H45" i="1"/>
  <c r="H46" i="1"/>
  <c r="H47" i="1"/>
  <c r="H48" i="1"/>
  <c r="H49" i="1"/>
  <c r="H51" i="1"/>
  <c r="H52" i="1"/>
  <c r="F52" i="1"/>
  <c r="Q52" i="1" s="1"/>
  <c r="F51" i="1"/>
  <c r="Q51" i="1" s="1"/>
  <c r="F50" i="1"/>
  <c r="Q50" i="1" s="1"/>
  <c r="F49" i="1"/>
  <c r="Q49" i="1" s="1"/>
  <c r="F48" i="1"/>
  <c r="Q48" i="1" s="1"/>
  <c r="F47" i="1"/>
  <c r="Q47" i="1" s="1"/>
  <c r="F46" i="1"/>
  <c r="Q46" i="1" s="1"/>
  <c r="F45" i="1"/>
  <c r="Q45" i="1" s="1"/>
  <c r="F44" i="1"/>
  <c r="Q44" i="1" s="1"/>
  <c r="F43" i="1"/>
  <c r="Q43" i="1" s="1"/>
  <c r="F42" i="1"/>
  <c r="Q42" i="1" s="1"/>
  <c r="F41" i="1"/>
  <c r="Q41" i="1" s="1"/>
  <c r="F40" i="1"/>
  <c r="Q40" i="1" s="1"/>
  <c r="F39" i="1"/>
  <c r="Q39" i="1" s="1"/>
  <c r="F38" i="1"/>
  <c r="Q38" i="1" s="1"/>
  <c r="I5" i="1"/>
  <c r="K3" i="1"/>
  <c r="J10" i="1"/>
  <c r="J9" i="1"/>
  <c r="J8" i="1"/>
  <c r="J6" i="1"/>
  <c r="J5" i="1"/>
  <c r="Q109" i="1" l="1"/>
  <c r="B110" i="1"/>
  <c r="J110" i="1" s="1"/>
  <c r="I89" i="1"/>
  <c r="I53" i="1"/>
  <c r="Q118" i="1"/>
  <c r="G119" i="1"/>
  <c r="K119" i="1" s="1"/>
  <c r="L119" i="1" s="1"/>
  <c r="I101" i="1"/>
  <c r="I111" i="1"/>
  <c r="R50" i="1"/>
  <c r="R59" i="1"/>
  <c r="R68" i="1"/>
  <c r="R81" i="1"/>
  <c r="R43" i="1"/>
  <c r="R56" i="1"/>
  <c r="R69" i="1"/>
  <c r="R82" i="1"/>
  <c r="R89" i="1"/>
  <c r="R105" i="1"/>
  <c r="R111" i="1"/>
  <c r="R74" i="1"/>
  <c r="R90" i="1"/>
  <c r="R94" i="1"/>
  <c r="B97" i="1"/>
  <c r="J97" i="1" s="1"/>
  <c r="R112" i="1"/>
  <c r="R113" i="1"/>
  <c r="R117" i="1"/>
  <c r="R85" i="1"/>
  <c r="R115" i="1"/>
  <c r="B39" i="1"/>
  <c r="J39" i="1" s="1"/>
  <c r="R65" i="1"/>
  <c r="R73" i="1"/>
  <c r="R77" i="1"/>
  <c r="R109" i="1"/>
  <c r="R44" i="1"/>
  <c r="R66" i="1"/>
  <c r="R70" i="1"/>
  <c r="R62" i="1"/>
  <c r="R78" i="1"/>
  <c r="R88" i="1"/>
  <c r="R91" i="1"/>
  <c r="B95" i="1"/>
  <c r="J95" i="1" s="1"/>
  <c r="R98" i="1"/>
  <c r="G111" i="1"/>
  <c r="K111" i="1" s="1"/>
  <c r="R114" i="1"/>
  <c r="B45" i="1"/>
  <c r="J45" i="1" s="1"/>
  <c r="R45" i="1"/>
  <c r="G45" i="1"/>
  <c r="K45" i="1" s="1"/>
  <c r="B63" i="1"/>
  <c r="J63" i="1" s="1"/>
  <c r="R63" i="1"/>
  <c r="B72" i="1"/>
  <c r="J72" i="1" s="1"/>
  <c r="R72" i="1"/>
  <c r="B79" i="1"/>
  <c r="J79" i="1" s="1"/>
  <c r="R79" i="1"/>
  <c r="B96" i="1"/>
  <c r="J96" i="1" s="1"/>
  <c r="R96" i="1"/>
  <c r="B102" i="1"/>
  <c r="J102" i="1" s="1"/>
  <c r="R102" i="1"/>
  <c r="B108" i="1"/>
  <c r="J108" i="1" s="1"/>
  <c r="R108" i="1"/>
  <c r="B42" i="1"/>
  <c r="J42" i="1" s="1"/>
  <c r="R42" i="1"/>
  <c r="B46" i="1"/>
  <c r="J46" i="1" s="1"/>
  <c r="R46" i="1"/>
  <c r="B53" i="1"/>
  <c r="J53" i="1" s="1"/>
  <c r="R53" i="1"/>
  <c r="B57" i="1"/>
  <c r="J57" i="1" s="1"/>
  <c r="R57" i="1"/>
  <c r="B61" i="1"/>
  <c r="J61" i="1" s="1"/>
  <c r="R61" i="1"/>
  <c r="B64" i="1"/>
  <c r="J64" i="1" s="1"/>
  <c r="R64" i="1"/>
  <c r="I67" i="1"/>
  <c r="R67" i="1"/>
  <c r="B80" i="1"/>
  <c r="J80" i="1" s="1"/>
  <c r="R80" i="1"/>
  <c r="B86" i="1"/>
  <c r="J86" i="1" s="1"/>
  <c r="R86" i="1"/>
  <c r="B89" i="1"/>
  <c r="J89" i="1" s="1"/>
  <c r="B92" i="1"/>
  <c r="J92" i="1" s="1"/>
  <c r="R92" i="1"/>
  <c r="B100" i="1"/>
  <c r="J100" i="1" s="1"/>
  <c r="R100" i="1"/>
  <c r="B111" i="1"/>
  <c r="J111" i="1" s="1"/>
  <c r="B118" i="1"/>
  <c r="J118" i="1" s="1"/>
  <c r="R118" i="1"/>
  <c r="I38" i="1"/>
  <c r="R38" i="1"/>
  <c r="B49" i="1"/>
  <c r="J49" i="1" s="1"/>
  <c r="R49" i="1"/>
  <c r="B54" i="1"/>
  <c r="J54" i="1" s="1"/>
  <c r="R54" i="1"/>
  <c r="B58" i="1"/>
  <c r="J58" i="1" s="1"/>
  <c r="R58" i="1"/>
  <c r="I68" i="1"/>
  <c r="B83" i="1"/>
  <c r="J83" i="1" s="1"/>
  <c r="R83" i="1"/>
  <c r="B87" i="1"/>
  <c r="J87" i="1" s="1"/>
  <c r="R87" i="1"/>
  <c r="I97" i="1"/>
  <c r="R97" i="1"/>
  <c r="B106" i="1"/>
  <c r="J106" i="1" s="1"/>
  <c r="R106" i="1"/>
  <c r="R41" i="1"/>
  <c r="I60" i="1"/>
  <c r="R60" i="1"/>
  <c r="B76" i="1"/>
  <c r="J76" i="1" s="1"/>
  <c r="R76" i="1"/>
  <c r="B93" i="1"/>
  <c r="J93" i="1" s="1"/>
  <c r="R93" i="1"/>
  <c r="B99" i="1"/>
  <c r="J99" i="1" s="1"/>
  <c r="R99" i="1"/>
  <c r="B104" i="1"/>
  <c r="J104" i="1" s="1"/>
  <c r="R104" i="1"/>
  <c r="R39" i="1"/>
  <c r="B47" i="1"/>
  <c r="J47" i="1" s="1"/>
  <c r="R47" i="1"/>
  <c r="G52" i="1"/>
  <c r="K52" i="1" s="1"/>
  <c r="R51" i="1"/>
  <c r="B38" i="1"/>
  <c r="J38" i="1" s="1"/>
  <c r="R40" i="1"/>
  <c r="B48" i="1"/>
  <c r="J48" i="1" s="1"/>
  <c r="R48" i="1"/>
  <c r="B52" i="1"/>
  <c r="J52" i="1" s="1"/>
  <c r="R52" i="1"/>
  <c r="B55" i="1"/>
  <c r="J55" i="1" s="1"/>
  <c r="R55" i="1"/>
  <c r="B66" i="1"/>
  <c r="J66" i="1" s="1"/>
  <c r="B68" i="1"/>
  <c r="J68" i="1" s="1"/>
  <c r="B71" i="1"/>
  <c r="J71" i="1" s="1"/>
  <c r="R71" i="1"/>
  <c r="B75" i="1"/>
  <c r="J75" i="1" s="1"/>
  <c r="R75" i="1"/>
  <c r="B84" i="1"/>
  <c r="J84" i="1" s="1"/>
  <c r="R84" i="1"/>
  <c r="I95" i="1"/>
  <c r="R95" i="1"/>
  <c r="B101" i="1"/>
  <c r="J101" i="1" s="1"/>
  <c r="R101" i="1"/>
  <c r="B103" i="1"/>
  <c r="J103" i="1" s="1"/>
  <c r="R103" i="1"/>
  <c r="B107" i="1"/>
  <c r="J107" i="1" s="1"/>
  <c r="R107" i="1"/>
  <c r="I110" i="1"/>
  <c r="R110" i="1"/>
  <c r="B116" i="1"/>
  <c r="J116" i="1" s="1"/>
  <c r="R116" i="1"/>
  <c r="G68" i="1"/>
  <c r="K68" i="1" s="1"/>
  <c r="G80" i="1"/>
  <c r="K80" i="1" s="1"/>
  <c r="G102" i="1"/>
  <c r="K102" i="1" s="1"/>
  <c r="G117" i="1"/>
  <c r="K117" i="1" s="1"/>
  <c r="G44" i="1"/>
  <c r="K44" i="1" s="1"/>
  <c r="G76" i="1"/>
  <c r="K76" i="1" s="1"/>
  <c r="G87" i="1"/>
  <c r="K87" i="1" s="1"/>
  <c r="G98" i="1"/>
  <c r="K98" i="1" s="1"/>
  <c r="G64" i="1"/>
  <c r="K64" i="1" s="1"/>
  <c r="G41" i="1"/>
  <c r="K41" i="1" s="1"/>
  <c r="G49" i="1"/>
  <c r="K49" i="1" s="1"/>
  <c r="G72" i="1"/>
  <c r="K72" i="1" s="1"/>
  <c r="B59" i="1"/>
  <c r="J59" i="1" s="1"/>
  <c r="G59" i="1"/>
  <c r="K59" i="1" s="1"/>
  <c r="B74" i="1"/>
  <c r="J74" i="1" s="1"/>
  <c r="G74" i="1"/>
  <c r="K74" i="1" s="1"/>
  <c r="B91" i="1"/>
  <c r="J91" i="1" s="1"/>
  <c r="G91" i="1"/>
  <c r="K91" i="1" s="1"/>
  <c r="I39" i="1"/>
  <c r="L39" i="1" s="1"/>
  <c r="G39" i="1"/>
  <c r="K39" i="1" s="1"/>
  <c r="I43" i="1"/>
  <c r="B43" i="1"/>
  <c r="J43" i="1" s="1"/>
  <c r="G43" i="1"/>
  <c r="K43" i="1" s="1"/>
  <c r="I50" i="1"/>
  <c r="G50" i="1"/>
  <c r="K50" i="1" s="1"/>
  <c r="B56" i="1"/>
  <c r="J56" i="1" s="1"/>
  <c r="G57" i="1"/>
  <c r="K57" i="1" s="1"/>
  <c r="G56" i="1"/>
  <c r="K56" i="1" s="1"/>
  <c r="B82" i="1"/>
  <c r="J82" i="1" s="1"/>
  <c r="G83" i="1"/>
  <c r="K83" i="1" s="1"/>
  <c r="G82" i="1"/>
  <c r="K82" i="1" s="1"/>
  <c r="B115" i="1"/>
  <c r="J115" i="1" s="1"/>
  <c r="G115" i="1"/>
  <c r="K115" i="1" s="1"/>
  <c r="G60" i="1"/>
  <c r="K60" i="1" s="1"/>
  <c r="B70" i="1"/>
  <c r="J70" i="1" s="1"/>
  <c r="G70" i="1"/>
  <c r="K70" i="1" s="1"/>
  <c r="B85" i="1"/>
  <c r="J85" i="1" s="1"/>
  <c r="G85" i="1"/>
  <c r="K85" i="1" s="1"/>
  <c r="I85" i="1"/>
  <c r="G86" i="1"/>
  <c r="K86" i="1" s="1"/>
  <c r="B40" i="1"/>
  <c r="J40" i="1" s="1"/>
  <c r="I40" i="1"/>
  <c r="B44" i="1"/>
  <c r="J44" i="1" s="1"/>
  <c r="I47" i="1"/>
  <c r="G47" i="1"/>
  <c r="K47" i="1" s="1"/>
  <c r="B51" i="1"/>
  <c r="J51" i="1" s="1"/>
  <c r="G51" i="1"/>
  <c r="K51" i="1" s="1"/>
  <c r="B112" i="1"/>
  <c r="J112" i="1" s="1"/>
  <c r="G112" i="1"/>
  <c r="K112" i="1" s="1"/>
  <c r="I112" i="1"/>
  <c r="B41" i="1"/>
  <c r="J41" i="1" s="1"/>
  <c r="G48" i="1"/>
  <c r="K48" i="1" s="1"/>
  <c r="G40" i="1"/>
  <c r="K40" i="1" s="1"/>
  <c r="B62" i="1"/>
  <c r="J62" i="1" s="1"/>
  <c r="G62" i="1"/>
  <c r="K62" i="1" s="1"/>
  <c r="B60" i="1"/>
  <c r="J60" i="1" s="1"/>
  <c r="G55" i="1"/>
  <c r="K55" i="1" s="1"/>
  <c r="I66" i="1"/>
  <c r="B78" i="1"/>
  <c r="J78" i="1" s="1"/>
  <c r="G79" i="1"/>
  <c r="K79" i="1" s="1"/>
  <c r="G75" i="1"/>
  <c r="K75" i="1" s="1"/>
  <c r="G71" i="1"/>
  <c r="K71" i="1" s="1"/>
  <c r="G67" i="1"/>
  <c r="K67" i="1" s="1"/>
  <c r="G63" i="1"/>
  <c r="K63" i="1" s="1"/>
  <c r="B94" i="1"/>
  <c r="J94" i="1" s="1"/>
  <c r="G95" i="1"/>
  <c r="K95" i="1" s="1"/>
  <c r="G46" i="1"/>
  <c r="K46" i="1" s="1"/>
  <c r="G42" i="1"/>
  <c r="K42" i="1" s="1"/>
  <c r="I58" i="1"/>
  <c r="G58" i="1"/>
  <c r="K58" i="1" s="1"/>
  <c r="G54" i="1"/>
  <c r="K54" i="1" s="1"/>
  <c r="B67" i="1"/>
  <c r="J67" i="1" s="1"/>
  <c r="G78" i="1"/>
  <c r="K78" i="1" s="1"/>
  <c r="G66" i="1"/>
  <c r="K66" i="1" s="1"/>
  <c r="B105" i="1"/>
  <c r="J105" i="1" s="1"/>
  <c r="G105" i="1"/>
  <c r="K105" i="1" s="1"/>
  <c r="B109" i="1"/>
  <c r="J109" i="1" s="1"/>
  <c r="G109" i="1"/>
  <c r="K109" i="1" s="1"/>
  <c r="G110" i="1"/>
  <c r="K110" i="1" s="1"/>
  <c r="B113" i="1"/>
  <c r="B117" i="1"/>
  <c r="J117" i="1" s="1"/>
  <c r="I117" i="1"/>
  <c r="G113" i="1"/>
  <c r="K113" i="1" s="1"/>
  <c r="G61" i="1"/>
  <c r="K61" i="1" s="1"/>
  <c r="G53" i="1"/>
  <c r="K53" i="1" s="1"/>
  <c r="B65" i="1"/>
  <c r="J65" i="1" s="1"/>
  <c r="B69" i="1"/>
  <c r="J69" i="1" s="1"/>
  <c r="B73" i="1"/>
  <c r="J73" i="1" s="1"/>
  <c r="B77" i="1"/>
  <c r="J77" i="1" s="1"/>
  <c r="G77" i="1"/>
  <c r="K77" i="1" s="1"/>
  <c r="G73" i="1"/>
  <c r="K73" i="1" s="1"/>
  <c r="G69" i="1"/>
  <c r="K69" i="1" s="1"/>
  <c r="G65" i="1"/>
  <c r="K65" i="1" s="1"/>
  <c r="B81" i="1"/>
  <c r="G81" i="1"/>
  <c r="K81" i="1" s="1"/>
  <c r="B88" i="1"/>
  <c r="J88" i="1" s="1"/>
  <c r="G88" i="1"/>
  <c r="K88" i="1" s="1"/>
  <c r="B90" i="1"/>
  <c r="J90" i="1" s="1"/>
  <c r="G90" i="1"/>
  <c r="K90" i="1" s="1"/>
  <c r="G99" i="1"/>
  <c r="K99" i="1" s="1"/>
  <c r="B98" i="1"/>
  <c r="J98" i="1" s="1"/>
  <c r="I98" i="1"/>
  <c r="G94" i="1"/>
  <c r="K94" i="1" s="1"/>
  <c r="G106" i="1"/>
  <c r="K106" i="1" s="1"/>
  <c r="G114" i="1"/>
  <c r="K114" i="1" s="1"/>
  <c r="G89" i="1"/>
  <c r="K89" i="1" s="1"/>
  <c r="I99" i="1"/>
  <c r="G101" i="1"/>
  <c r="K101" i="1" s="1"/>
  <c r="G97" i="1"/>
  <c r="K97" i="1" s="1"/>
  <c r="G93" i="1"/>
  <c r="K93" i="1" s="1"/>
  <c r="I114" i="1"/>
  <c r="G116" i="1"/>
  <c r="K116" i="1" s="1"/>
  <c r="G92" i="1"/>
  <c r="K92" i="1" s="1"/>
  <c r="G84" i="1"/>
  <c r="K84" i="1" s="1"/>
  <c r="G100" i="1"/>
  <c r="K100" i="1" s="1"/>
  <c r="G96" i="1"/>
  <c r="K96" i="1" s="1"/>
  <c r="G108" i="1"/>
  <c r="K108" i="1" s="1"/>
  <c r="G104" i="1"/>
  <c r="K104" i="1" s="1"/>
  <c r="B114" i="1"/>
  <c r="J114" i="1" s="1"/>
  <c r="G107" i="1"/>
  <c r="K107" i="1" s="1"/>
  <c r="G103" i="1"/>
  <c r="K103" i="1" s="1"/>
  <c r="G118" i="1"/>
  <c r="K118" i="1" s="1"/>
  <c r="I118" i="1"/>
  <c r="I116" i="1"/>
  <c r="I115" i="1"/>
  <c r="I113" i="1"/>
  <c r="I109" i="1"/>
  <c r="I108" i="1"/>
  <c r="I107" i="1"/>
  <c r="I106" i="1"/>
  <c r="I105" i="1"/>
  <c r="I104" i="1"/>
  <c r="I103" i="1"/>
  <c r="I102" i="1"/>
  <c r="I100" i="1"/>
  <c r="I96" i="1"/>
  <c r="I94" i="1"/>
  <c r="I93" i="1"/>
  <c r="I92" i="1"/>
  <c r="I91" i="1"/>
  <c r="I90" i="1"/>
  <c r="I88" i="1"/>
  <c r="I87" i="1"/>
  <c r="I86" i="1"/>
  <c r="I84" i="1"/>
  <c r="I83" i="1"/>
  <c r="I82" i="1"/>
  <c r="I81" i="1"/>
  <c r="I80" i="1"/>
  <c r="I79" i="1"/>
  <c r="I77" i="1"/>
  <c r="I76" i="1"/>
  <c r="I75" i="1"/>
  <c r="I74" i="1"/>
  <c r="I73" i="1"/>
  <c r="I72" i="1"/>
  <c r="I71" i="1"/>
  <c r="I70" i="1"/>
  <c r="I69" i="1"/>
  <c r="I65" i="1"/>
  <c r="I64" i="1"/>
  <c r="I63" i="1"/>
  <c r="I62" i="1"/>
  <c r="I61" i="1"/>
  <c r="I59" i="1"/>
  <c r="I57" i="1"/>
  <c r="I56" i="1"/>
  <c r="I55" i="1"/>
  <c r="I54" i="1"/>
  <c r="I52" i="1"/>
  <c r="I51" i="1"/>
  <c r="B50" i="1"/>
  <c r="J50" i="1" s="1"/>
  <c r="I49" i="1"/>
  <c r="I48" i="1"/>
  <c r="I46" i="1"/>
  <c r="I45" i="1"/>
  <c r="I44" i="1"/>
  <c r="I42" i="1"/>
  <c r="I41" i="1"/>
  <c r="H32" i="1"/>
  <c r="H33" i="1"/>
  <c r="H34" i="1"/>
  <c r="H35" i="1"/>
  <c r="H36" i="1"/>
  <c r="H37" i="1"/>
  <c r="H31" i="1"/>
  <c r="H24" i="1"/>
  <c r="H25" i="1"/>
  <c r="H26" i="1"/>
  <c r="H27" i="1"/>
  <c r="H28" i="1"/>
  <c r="H29" i="1"/>
  <c r="H30" i="1"/>
  <c r="H23" i="1"/>
  <c r="H18" i="1"/>
  <c r="H19" i="1"/>
  <c r="H20" i="1"/>
  <c r="H21" i="1"/>
  <c r="H22" i="1"/>
  <c r="H12" i="1"/>
  <c r="H13" i="1"/>
  <c r="H14" i="1"/>
  <c r="H15" i="1"/>
  <c r="H16" i="1"/>
  <c r="H11" i="1"/>
  <c r="H4" i="1"/>
  <c r="H5" i="1"/>
  <c r="H6" i="1"/>
  <c r="H7" i="1"/>
  <c r="H8" i="1"/>
  <c r="H9" i="1"/>
  <c r="H10" i="1"/>
  <c r="H3" i="1"/>
  <c r="L79" i="1" l="1"/>
  <c r="L89" i="1"/>
  <c r="L55" i="1"/>
  <c r="M55" i="1" s="1"/>
  <c r="N55" i="1" s="1"/>
  <c r="T55" i="1" s="1"/>
  <c r="L59" i="1"/>
  <c r="L110" i="1"/>
  <c r="M110" i="1" s="1"/>
  <c r="N110" i="1" s="1"/>
  <c r="T110" i="1" s="1"/>
  <c r="L95" i="1"/>
  <c r="M95" i="1" s="1"/>
  <c r="N95" i="1" s="1"/>
  <c r="T95" i="1" s="1"/>
  <c r="L57" i="1"/>
  <c r="M57" i="1" s="1"/>
  <c r="N57" i="1" s="1"/>
  <c r="T57" i="1" s="1"/>
  <c r="L102" i="1"/>
  <c r="S102" i="1" s="1"/>
  <c r="L99" i="1"/>
  <c r="M99" i="1" s="1"/>
  <c r="N99" i="1" s="1"/>
  <c r="T99" i="1" s="1"/>
  <c r="L48" i="1"/>
  <c r="S48" i="1" s="1"/>
  <c r="L82" i="1"/>
  <c r="M82" i="1" s="1"/>
  <c r="N82" i="1" s="1"/>
  <c r="T82" i="1" s="1"/>
  <c r="L87" i="1"/>
  <c r="M87" i="1" s="1"/>
  <c r="N87" i="1" s="1"/>
  <c r="T87" i="1" s="1"/>
  <c r="L101" i="1"/>
  <c r="S101" i="1" s="1"/>
  <c r="L83" i="1"/>
  <c r="M83" i="1" s="1"/>
  <c r="N83" i="1" s="1"/>
  <c r="T83" i="1" s="1"/>
  <c r="L80" i="1"/>
  <c r="M80" i="1" s="1"/>
  <c r="L65" i="1"/>
  <c r="M65" i="1" s="1"/>
  <c r="N65" i="1" s="1"/>
  <c r="T65" i="1" s="1"/>
  <c r="L76" i="1"/>
  <c r="M76" i="1" s="1"/>
  <c r="N76" i="1" s="1"/>
  <c r="T76" i="1" s="1"/>
  <c r="L69" i="1"/>
  <c r="M69" i="1" s="1"/>
  <c r="N69" i="1" s="1"/>
  <c r="T69" i="1" s="1"/>
  <c r="L100" i="1"/>
  <c r="S100" i="1" s="1"/>
  <c r="L97" i="1"/>
  <c r="S97" i="1" s="1"/>
  <c r="L68" i="1"/>
  <c r="M68" i="1" s="1"/>
  <c r="N68" i="1" s="1"/>
  <c r="T68" i="1" s="1"/>
  <c r="L63" i="1"/>
  <c r="S63" i="1" s="1"/>
  <c r="L52" i="1"/>
  <c r="S52" i="1" s="1"/>
  <c r="L64" i="1"/>
  <c r="M64" i="1" s="1"/>
  <c r="N64" i="1" s="1"/>
  <c r="T64" i="1" s="1"/>
  <c r="L84" i="1"/>
  <c r="S84" i="1" s="1"/>
  <c r="S119" i="1"/>
  <c r="L40" i="1"/>
  <c r="S40" i="1" s="1"/>
  <c r="L111" i="1"/>
  <c r="S111" i="1" s="1"/>
  <c r="L46" i="1"/>
  <c r="M46" i="1" s="1"/>
  <c r="N46" i="1" s="1"/>
  <c r="T46" i="1" s="1"/>
  <c r="L41" i="1"/>
  <c r="S41" i="1" s="1"/>
  <c r="L73" i="1"/>
  <c r="M73" i="1" s="1"/>
  <c r="N73" i="1" s="1"/>
  <c r="T73" i="1" s="1"/>
  <c r="L105" i="1"/>
  <c r="S105" i="1" s="1"/>
  <c r="L118" i="1"/>
  <c r="M118" i="1" s="1"/>
  <c r="N118" i="1" s="1"/>
  <c r="T118" i="1" s="1"/>
  <c r="L42" i="1"/>
  <c r="S42" i="1" s="1"/>
  <c r="L54" i="1"/>
  <c r="S54" i="1" s="1"/>
  <c r="L103" i="1"/>
  <c r="M103" i="1" s="1"/>
  <c r="N103" i="1" s="1"/>
  <c r="T103" i="1" s="1"/>
  <c r="L44" i="1"/>
  <c r="M44" i="1" s="1"/>
  <c r="L49" i="1"/>
  <c r="S49" i="1" s="1"/>
  <c r="L75" i="1"/>
  <c r="M75" i="1" s="1"/>
  <c r="L45" i="1"/>
  <c r="M45" i="1" s="1"/>
  <c r="N45" i="1" s="1"/>
  <c r="T45" i="1" s="1"/>
  <c r="L61" i="1"/>
  <c r="M61" i="1" s="1"/>
  <c r="N61" i="1" s="1"/>
  <c r="T61" i="1" s="1"/>
  <c r="L72" i="1"/>
  <c r="M72" i="1" s="1"/>
  <c r="L86" i="1"/>
  <c r="S86" i="1" s="1"/>
  <c r="L104" i="1"/>
  <c r="M104" i="1" s="1"/>
  <c r="N104" i="1" s="1"/>
  <c r="T104" i="1" s="1"/>
  <c r="L108" i="1"/>
  <c r="S108" i="1" s="1"/>
  <c r="L53" i="1"/>
  <c r="M53" i="1" s="1"/>
  <c r="L67" i="1"/>
  <c r="M67" i="1" s="1"/>
  <c r="S87" i="1"/>
  <c r="M89" i="1"/>
  <c r="N89" i="1" s="1"/>
  <c r="T89" i="1" s="1"/>
  <c r="S89" i="1"/>
  <c r="M79" i="1"/>
  <c r="S79" i="1"/>
  <c r="M59" i="1"/>
  <c r="S59" i="1"/>
  <c r="L94" i="1"/>
  <c r="L66" i="1"/>
  <c r="L96" i="1"/>
  <c r="L116" i="1"/>
  <c r="L93" i="1"/>
  <c r="L112" i="1"/>
  <c r="L50" i="1"/>
  <c r="L62" i="1"/>
  <c r="L77" i="1"/>
  <c r="L92" i="1"/>
  <c r="L109" i="1"/>
  <c r="M109" i="1" s="1"/>
  <c r="L58" i="1"/>
  <c r="L56" i="1"/>
  <c r="L70" i="1"/>
  <c r="L74" i="1"/>
  <c r="L88" i="1"/>
  <c r="L106" i="1"/>
  <c r="L117" i="1"/>
  <c r="L60" i="1"/>
  <c r="L85" i="1"/>
  <c r="L51" i="1"/>
  <c r="L71" i="1"/>
  <c r="L90" i="1"/>
  <c r="L107" i="1"/>
  <c r="L115" i="1"/>
  <c r="L98" i="1"/>
  <c r="L78" i="1"/>
  <c r="L43" i="1"/>
  <c r="J113" i="1"/>
  <c r="L113" i="1" s="1"/>
  <c r="J81" i="1"/>
  <c r="L81" i="1" s="1"/>
  <c r="N40" i="1"/>
  <c r="T40" i="1" s="1"/>
  <c r="L114" i="1"/>
  <c r="L91" i="1"/>
  <c r="L47" i="1"/>
  <c r="F37" i="1"/>
  <c r="Q37" i="1" s="1"/>
  <c r="F36" i="1"/>
  <c r="Q36" i="1" s="1"/>
  <c r="F35" i="1"/>
  <c r="Q35" i="1" s="1"/>
  <c r="F34" i="1"/>
  <c r="Q34" i="1" s="1"/>
  <c r="F33" i="1"/>
  <c r="Q33" i="1" s="1"/>
  <c r="F32" i="1"/>
  <c r="Q32" i="1" s="1"/>
  <c r="F31" i="1"/>
  <c r="Q31" i="1" s="1"/>
  <c r="F30" i="1"/>
  <c r="Q30" i="1" s="1"/>
  <c r="F29" i="1"/>
  <c r="Q29" i="1" s="1"/>
  <c r="F28" i="1"/>
  <c r="Q28" i="1" s="1"/>
  <c r="F27" i="1"/>
  <c r="Q27" i="1" s="1"/>
  <c r="F26" i="1"/>
  <c r="Q26" i="1" s="1"/>
  <c r="F25" i="1"/>
  <c r="Q25" i="1" s="1"/>
  <c r="F24" i="1"/>
  <c r="Q24" i="1" s="1"/>
  <c r="F23" i="1"/>
  <c r="Q23" i="1" s="1"/>
  <c r="B5" i="1"/>
  <c r="F22" i="1"/>
  <c r="Q22" i="1" s="1"/>
  <c r="F21" i="1"/>
  <c r="Q21" i="1" s="1"/>
  <c r="F20" i="1"/>
  <c r="Q20" i="1" s="1"/>
  <c r="F19" i="1"/>
  <c r="Q19" i="1" s="1"/>
  <c r="F18" i="1"/>
  <c r="Q18" i="1" s="1"/>
  <c r="F6" i="1"/>
  <c r="Q6" i="1" s="1"/>
  <c r="F7" i="1"/>
  <c r="Q7" i="1" s="1"/>
  <c r="F8" i="1"/>
  <c r="Q8" i="1" s="1"/>
  <c r="F9" i="1"/>
  <c r="Q9" i="1" s="1"/>
  <c r="F10" i="1"/>
  <c r="Q10" i="1" s="1"/>
  <c r="F11" i="1"/>
  <c r="F12" i="1"/>
  <c r="Q12" i="1" s="1"/>
  <c r="F13" i="1"/>
  <c r="F14" i="1"/>
  <c r="Q14" i="1" s="1"/>
  <c r="F15" i="1"/>
  <c r="Q15" i="1" s="1"/>
  <c r="F16" i="1"/>
  <c r="Q16" i="1" s="1"/>
  <c r="F17" i="1"/>
  <c r="Q17" i="1" s="1"/>
  <c r="F3" i="1"/>
  <c r="Q3" i="1" s="1"/>
  <c r="Q11" i="1" l="1"/>
  <c r="S83" i="1"/>
  <c r="Q13" i="1"/>
  <c r="S55" i="1"/>
  <c r="S57" i="1"/>
  <c r="S95" i="1"/>
  <c r="M84" i="1"/>
  <c r="N84" i="1" s="1"/>
  <c r="T84" i="1" s="1"/>
  <c r="S110" i="1"/>
  <c r="S76" i="1"/>
  <c r="M102" i="1"/>
  <c r="N102" i="1" s="1"/>
  <c r="T102" i="1" s="1"/>
  <c r="M48" i="1"/>
  <c r="N48" i="1" s="1"/>
  <c r="T48" i="1" s="1"/>
  <c r="S65" i="1"/>
  <c r="S69" i="1"/>
  <c r="S99" i="1"/>
  <c r="M105" i="1"/>
  <c r="N105" i="1" s="1"/>
  <c r="T105" i="1" s="1"/>
  <c r="M100" i="1"/>
  <c r="N100" i="1" s="1"/>
  <c r="T100" i="1" s="1"/>
  <c r="S82" i="1"/>
  <c r="M101" i="1"/>
  <c r="N101" i="1" s="1"/>
  <c r="T101" i="1" s="1"/>
  <c r="S104" i="1"/>
  <c r="M63" i="1"/>
  <c r="N63" i="1" s="1"/>
  <c r="T63" i="1" s="1"/>
  <c r="S68" i="1"/>
  <c r="S73" i="1"/>
  <c r="S80" i="1"/>
  <c r="S75" i="1"/>
  <c r="M52" i="1"/>
  <c r="N52" i="1" s="1"/>
  <c r="T52" i="1" s="1"/>
  <c r="S64" i="1"/>
  <c r="S67" i="1"/>
  <c r="M97" i="1"/>
  <c r="N97" i="1" s="1"/>
  <c r="T97" i="1" s="1"/>
  <c r="S45" i="1"/>
  <c r="S72" i="1"/>
  <c r="S46" i="1"/>
  <c r="M108" i="1"/>
  <c r="N108" i="1" s="1"/>
  <c r="T108" i="1" s="1"/>
  <c r="S61" i="1"/>
  <c r="S44" i="1"/>
  <c r="M86" i="1"/>
  <c r="N86" i="1" s="1"/>
  <c r="T86" i="1" s="1"/>
  <c r="M49" i="1"/>
  <c r="N49" i="1" s="1"/>
  <c r="T49" i="1" s="1"/>
  <c r="S118" i="1"/>
  <c r="R3" i="1"/>
  <c r="M111" i="1"/>
  <c r="N111" i="1" s="1"/>
  <c r="T111" i="1" s="1"/>
  <c r="S103" i="1"/>
  <c r="N41" i="1"/>
  <c r="T41" i="1" s="1"/>
  <c r="N44" i="1"/>
  <c r="T44" i="1" s="1"/>
  <c r="N72" i="1"/>
  <c r="T72" i="1" s="1"/>
  <c r="R16" i="1"/>
  <c r="R12" i="1"/>
  <c r="R8" i="1"/>
  <c r="R21" i="1"/>
  <c r="R23" i="1"/>
  <c r="R31" i="1"/>
  <c r="R15" i="1"/>
  <c r="R7" i="1"/>
  <c r="R24" i="1"/>
  <c r="R32" i="1"/>
  <c r="R36" i="1"/>
  <c r="S53" i="1"/>
  <c r="R25" i="1"/>
  <c r="R33" i="1"/>
  <c r="N59" i="1"/>
  <c r="T59" i="1" s="1"/>
  <c r="N79" i="1"/>
  <c r="T79" i="1" s="1"/>
  <c r="N42" i="1"/>
  <c r="T42" i="1" s="1"/>
  <c r="M54" i="1"/>
  <c r="R27" i="1"/>
  <c r="R11" i="1"/>
  <c r="R18" i="1"/>
  <c r="R22" i="1"/>
  <c r="R28" i="1"/>
  <c r="N75" i="1"/>
  <c r="T75" i="1" s="1"/>
  <c r="R14" i="1"/>
  <c r="R19" i="1"/>
  <c r="B7" i="1"/>
  <c r="R29" i="1"/>
  <c r="R37" i="1"/>
  <c r="R13" i="1"/>
  <c r="G5" i="1"/>
  <c r="K5" i="1" s="1"/>
  <c r="L5" i="1" s="1"/>
  <c r="S5" i="1" s="1"/>
  <c r="R20" i="1"/>
  <c r="R26" i="1"/>
  <c r="R30" i="1"/>
  <c r="R34" i="1"/>
  <c r="N80" i="1"/>
  <c r="T80" i="1" s="1"/>
  <c r="N67" i="1"/>
  <c r="T67" i="1" s="1"/>
  <c r="M47" i="1"/>
  <c r="N47" i="1" s="1"/>
  <c r="T47" i="1" s="1"/>
  <c r="S47" i="1"/>
  <c r="M43" i="1"/>
  <c r="S43" i="1"/>
  <c r="M107" i="1"/>
  <c r="S107" i="1"/>
  <c r="M85" i="1"/>
  <c r="S85" i="1"/>
  <c r="M88" i="1"/>
  <c r="S88" i="1"/>
  <c r="M58" i="1"/>
  <c r="S58" i="1"/>
  <c r="M77" i="1"/>
  <c r="S77" i="1"/>
  <c r="M94" i="1"/>
  <c r="S94" i="1"/>
  <c r="R17" i="1"/>
  <c r="B10" i="1"/>
  <c r="R10" i="1"/>
  <c r="B6" i="1"/>
  <c r="R6" i="1"/>
  <c r="M91" i="1"/>
  <c r="N91" i="1" s="1"/>
  <c r="T91" i="1" s="1"/>
  <c r="S91" i="1"/>
  <c r="M78" i="1"/>
  <c r="S78" i="1"/>
  <c r="M90" i="1"/>
  <c r="S90" i="1"/>
  <c r="M60" i="1"/>
  <c r="S60" i="1"/>
  <c r="M74" i="1"/>
  <c r="S74" i="1"/>
  <c r="M62" i="1"/>
  <c r="S62" i="1"/>
  <c r="M50" i="1"/>
  <c r="S50" i="1"/>
  <c r="M93" i="1"/>
  <c r="S93" i="1"/>
  <c r="S114" i="1"/>
  <c r="M81" i="1"/>
  <c r="S81" i="1"/>
  <c r="M98" i="1"/>
  <c r="S98" i="1"/>
  <c r="M71" i="1"/>
  <c r="S71" i="1"/>
  <c r="M117" i="1"/>
  <c r="S117" i="1"/>
  <c r="M70" i="1"/>
  <c r="S70" i="1"/>
  <c r="S109" i="1"/>
  <c r="M112" i="1"/>
  <c r="N112" i="1" s="1"/>
  <c r="T112" i="1" s="1"/>
  <c r="S112" i="1"/>
  <c r="M116" i="1"/>
  <c r="S116" i="1"/>
  <c r="B9" i="1"/>
  <c r="R9" i="1"/>
  <c r="G35" i="1"/>
  <c r="K35" i="1" s="1"/>
  <c r="R35" i="1"/>
  <c r="S39" i="1"/>
  <c r="T39" i="1"/>
  <c r="S113" i="1"/>
  <c r="N53" i="1"/>
  <c r="T53" i="1" s="1"/>
  <c r="S115" i="1"/>
  <c r="M51" i="1"/>
  <c r="S51" i="1"/>
  <c r="M106" i="1"/>
  <c r="S106" i="1"/>
  <c r="M56" i="1"/>
  <c r="S56" i="1"/>
  <c r="M92" i="1"/>
  <c r="S92" i="1"/>
  <c r="M96" i="1"/>
  <c r="S96" i="1"/>
  <c r="M66" i="1"/>
  <c r="S66" i="1"/>
  <c r="B24" i="1"/>
  <c r="J24" i="1" s="1"/>
  <c r="B16" i="1"/>
  <c r="J16" i="1" s="1"/>
  <c r="I16" i="1"/>
  <c r="I8" i="1"/>
  <c r="B21" i="1"/>
  <c r="J21" i="1" s="1"/>
  <c r="I21" i="1"/>
  <c r="B25" i="1"/>
  <c r="J25" i="1" s="1"/>
  <c r="I25" i="1"/>
  <c r="B29" i="1"/>
  <c r="J29" i="1" s="1"/>
  <c r="I29" i="1"/>
  <c r="B33" i="1"/>
  <c r="J33" i="1" s="1"/>
  <c r="I33" i="1"/>
  <c r="B37" i="1"/>
  <c r="J37" i="1" s="1"/>
  <c r="I37" i="1"/>
  <c r="G38" i="1"/>
  <c r="K38" i="1" s="1"/>
  <c r="L38" i="1" s="1"/>
  <c r="G34" i="1"/>
  <c r="K34" i="1" s="1"/>
  <c r="I13" i="1"/>
  <c r="B28" i="1"/>
  <c r="J28" i="1" s="1"/>
  <c r="I28" i="1"/>
  <c r="B36" i="1"/>
  <c r="J36" i="1" s="1"/>
  <c r="I36" i="1"/>
  <c r="B12" i="1"/>
  <c r="J12" i="1" s="1"/>
  <c r="I12" i="1"/>
  <c r="G4" i="1"/>
  <c r="K4" i="1" s="1"/>
  <c r="I4" i="1"/>
  <c r="L4" i="1" s="1"/>
  <c r="B15" i="1"/>
  <c r="J15" i="1" s="1"/>
  <c r="I15" i="1"/>
  <c r="B11" i="1"/>
  <c r="I11" i="1"/>
  <c r="I7" i="1"/>
  <c r="B18" i="1"/>
  <c r="J18" i="1" s="1"/>
  <c r="I18" i="1"/>
  <c r="B22" i="1"/>
  <c r="J22" i="1" s="1"/>
  <c r="I22" i="1"/>
  <c r="B8" i="1"/>
  <c r="C4" i="1"/>
  <c r="C5" i="1" s="1"/>
  <c r="B26" i="1"/>
  <c r="J26" i="1" s="1"/>
  <c r="I26" i="1"/>
  <c r="B30" i="1"/>
  <c r="J30" i="1" s="1"/>
  <c r="I30" i="1"/>
  <c r="B34" i="1"/>
  <c r="J34" i="1" s="1"/>
  <c r="I34" i="1"/>
  <c r="G37" i="1"/>
  <c r="K37" i="1" s="1"/>
  <c r="G33" i="1"/>
  <c r="K33" i="1" s="1"/>
  <c r="I17" i="1"/>
  <c r="I9" i="1"/>
  <c r="B20" i="1"/>
  <c r="J20" i="1" s="1"/>
  <c r="I20" i="1"/>
  <c r="B32" i="1"/>
  <c r="J32" i="1" s="1"/>
  <c r="I32" i="1"/>
  <c r="I3" i="1"/>
  <c r="L3" i="1" s="1"/>
  <c r="S3" i="1" s="1"/>
  <c r="B14" i="1"/>
  <c r="J14" i="1" s="1"/>
  <c r="I14" i="1"/>
  <c r="I10" i="1"/>
  <c r="I6" i="1"/>
  <c r="B19" i="1"/>
  <c r="J19" i="1" s="1"/>
  <c r="I19" i="1"/>
  <c r="B3" i="1"/>
  <c r="B23" i="1"/>
  <c r="J23" i="1" s="1"/>
  <c r="I23" i="1"/>
  <c r="B27" i="1"/>
  <c r="J27" i="1" s="1"/>
  <c r="I27" i="1"/>
  <c r="B31" i="1"/>
  <c r="I31" i="1"/>
  <c r="B35" i="1"/>
  <c r="J35" i="1" s="1"/>
  <c r="I35" i="1"/>
  <c r="G36" i="1"/>
  <c r="K36" i="1" s="1"/>
  <c r="G32" i="1"/>
  <c r="K32" i="1" s="1"/>
  <c r="G31" i="1"/>
  <c r="K31" i="1" s="1"/>
  <c r="G30" i="1"/>
  <c r="K30" i="1" s="1"/>
  <c r="G29" i="1"/>
  <c r="K29" i="1" s="1"/>
  <c r="G28" i="1"/>
  <c r="K28" i="1" s="1"/>
  <c r="G27" i="1"/>
  <c r="K27" i="1" s="1"/>
  <c r="G26" i="1"/>
  <c r="K26" i="1" s="1"/>
  <c r="G24" i="1"/>
  <c r="K24" i="1" s="1"/>
  <c r="G23" i="1"/>
  <c r="K23" i="1" s="1"/>
  <c r="G25" i="1"/>
  <c r="K25" i="1" s="1"/>
  <c r="G22" i="1"/>
  <c r="K22" i="1" s="1"/>
  <c r="G21" i="1"/>
  <c r="K21" i="1" s="1"/>
  <c r="G20" i="1"/>
  <c r="K20" i="1" s="1"/>
  <c r="G18" i="1"/>
  <c r="K18" i="1" s="1"/>
  <c r="G19" i="1"/>
  <c r="K19" i="1" s="1"/>
  <c r="B17" i="1"/>
  <c r="G14" i="1"/>
  <c r="K14" i="1" s="1"/>
  <c r="B13" i="1"/>
  <c r="J13" i="1" s="1"/>
  <c r="G17" i="1"/>
  <c r="K17" i="1" s="1"/>
  <c r="G16" i="1"/>
  <c r="K16" i="1" s="1"/>
  <c r="G15" i="1"/>
  <c r="K15" i="1" s="1"/>
  <c r="G13" i="1"/>
  <c r="K13" i="1" s="1"/>
  <c r="G12" i="1"/>
  <c r="K12" i="1" s="1"/>
  <c r="G11" i="1"/>
  <c r="K11" i="1" s="1"/>
  <c r="G10" i="1"/>
  <c r="K10" i="1" s="1"/>
  <c r="G9" i="1"/>
  <c r="K9" i="1" s="1"/>
  <c r="G8" i="1"/>
  <c r="K8" i="1" s="1"/>
  <c r="G7" i="1"/>
  <c r="K7" i="1" s="1"/>
  <c r="G6" i="1"/>
  <c r="K6" i="1" s="1"/>
  <c r="S4" i="1" l="1"/>
  <c r="M4" i="1"/>
  <c r="L16" i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N81" i="1"/>
  <c r="T81" i="1" s="1"/>
  <c r="M5" i="1"/>
  <c r="N54" i="1"/>
  <c r="T54" i="1" s="1"/>
  <c r="N92" i="1"/>
  <c r="T92" i="1" s="1"/>
  <c r="N106" i="1"/>
  <c r="T106" i="1" s="1"/>
  <c r="N70" i="1"/>
  <c r="T70" i="1" s="1"/>
  <c r="N71" i="1"/>
  <c r="T71" i="1" s="1"/>
  <c r="N93" i="1"/>
  <c r="T93" i="1" s="1"/>
  <c r="N62" i="1"/>
  <c r="T62" i="1" s="1"/>
  <c r="N74" i="1"/>
  <c r="T74" i="1" s="1"/>
  <c r="N90" i="1"/>
  <c r="T90" i="1" s="1"/>
  <c r="N94" i="1"/>
  <c r="T94" i="1" s="1"/>
  <c r="N96" i="1"/>
  <c r="T96" i="1" s="1"/>
  <c r="M3" i="1"/>
  <c r="N77" i="1"/>
  <c r="T77" i="1" s="1"/>
  <c r="N88" i="1"/>
  <c r="T88" i="1" s="1"/>
  <c r="N107" i="1"/>
  <c r="T107" i="1" s="1"/>
  <c r="L32" i="1"/>
  <c r="L33" i="1"/>
  <c r="L8" i="1"/>
  <c r="S8" i="1" s="1"/>
  <c r="N56" i="1"/>
  <c r="T56" i="1" s="1"/>
  <c r="N51" i="1"/>
  <c r="T51" i="1" s="1"/>
  <c r="N109" i="1"/>
  <c r="T109" i="1" s="1"/>
  <c r="N117" i="1"/>
  <c r="T117" i="1" s="1"/>
  <c r="N98" i="1"/>
  <c r="T98" i="1" s="1"/>
  <c r="N50" i="1"/>
  <c r="T50" i="1" s="1"/>
  <c r="N60" i="1"/>
  <c r="T60" i="1" s="1"/>
  <c r="N78" i="1"/>
  <c r="T78" i="1" s="1"/>
  <c r="S38" i="1"/>
  <c r="N66" i="1"/>
  <c r="T66" i="1" s="1"/>
  <c r="N116" i="1"/>
  <c r="T116" i="1" s="1"/>
  <c r="N58" i="1"/>
  <c r="T58" i="1" s="1"/>
  <c r="N85" i="1"/>
  <c r="T85" i="1" s="1"/>
  <c r="N43" i="1"/>
  <c r="T43" i="1" s="1"/>
  <c r="L34" i="1"/>
  <c r="L6" i="1"/>
  <c r="S6" i="1" s="1"/>
  <c r="L35" i="1"/>
  <c r="L24" i="1"/>
  <c r="J31" i="1"/>
  <c r="L31" i="1" s="1"/>
  <c r="L23" i="1"/>
  <c r="L19" i="1"/>
  <c r="L14" i="1"/>
  <c r="L9" i="1"/>
  <c r="L18" i="1"/>
  <c r="L7" i="1"/>
  <c r="S7" i="1" s="1"/>
  <c r="L15" i="1"/>
  <c r="L28" i="1"/>
  <c r="L13" i="1"/>
  <c r="M13" i="1" s="1"/>
  <c r="L37" i="1"/>
  <c r="L21" i="1"/>
  <c r="L27" i="1"/>
  <c r="L30" i="1"/>
  <c r="L26" i="1"/>
  <c r="L36" i="1"/>
  <c r="L25" i="1"/>
  <c r="J11" i="1"/>
  <c r="L11" i="1" s="1"/>
  <c r="M11" i="1" s="1"/>
  <c r="N11" i="1" s="1"/>
  <c r="J17" i="1"/>
  <c r="L17" i="1" s="1"/>
  <c r="L10" i="1"/>
  <c r="L20" i="1"/>
  <c r="L22" i="1"/>
  <c r="L12" i="1"/>
  <c r="N38" i="1"/>
  <c r="T38" i="1" s="1"/>
  <c r="L29" i="1"/>
  <c r="N3" i="1" l="1"/>
  <c r="N5" i="1"/>
  <c r="T5" i="1" s="1"/>
  <c r="M8" i="1"/>
  <c r="N8" i="1" s="1"/>
  <c r="T8" i="1" s="1"/>
  <c r="M33" i="1"/>
  <c r="S33" i="1"/>
  <c r="M12" i="1"/>
  <c r="S12" i="1"/>
  <c r="M36" i="1"/>
  <c r="N36" i="1" s="1"/>
  <c r="T36" i="1" s="1"/>
  <c r="S36" i="1"/>
  <c r="M9" i="1"/>
  <c r="S9" i="1"/>
  <c r="M22" i="1"/>
  <c r="N22" i="1" s="1"/>
  <c r="T22" i="1" s="1"/>
  <c r="S22" i="1"/>
  <c r="M26" i="1"/>
  <c r="N26" i="1" s="1"/>
  <c r="T26" i="1" s="1"/>
  <c r="S26" i="1"/>
  <c r="M21" i="1"/>
  <c r="N21" i="1" s="1"/>
  <c r="T21" i="1" s="1"/>
  <c r="S21" i="1"/>
  <c r="M15" i="1"/>
  <c r="S15" i="1"/>
  <c r="M14" i="1"/>
  <c r="N14" i="1" s="1"/>
  <c r="T14" i="1" s="1"/>
  <c r="S14" i="1"/>
  <c r="M35" i="1"/>
  <c r="S35" i="1"/>
  <c r="M32" i="1"/>
  <c r="S32" i="1"/>
  <c r="M31" i="1"/>
  <c r="S31" i="1"/>
  <c r="M29" i="1"/>
  <c r="N29" i="1" s="1"/>
  <c r="T29" i="1" s="1"/>
  <c r="S29" i="1"/>
  <c r="M20" i="1"/>
  <c r="N20" i="1" s="1"/>
  <c r="T20" i="1" s="1"/>
  <c r="S20" i="1"/>
  <c r="T11" i="1"/>
  <c r="S11" i="1"/>
  <c r="M30" i="1"/>
  <c r="N30" i="1" s="1"/>
  <c r="S30" i="1"/>
  <c r="M37" i="1"/>
  <c r="N37" i="1" s="1"/>
  <c r="T37" i="1" s="1"/>
  <c r="S37" i="1"/>
  <c r="M7" i="1"/>
  <c r="N7" i="1" s="1"/>
  <c r="T7" i="1" s="1"/>
  <c r="M19" i="1"/>
  <c r="S19" i="1"/>
  <c r="M24" i="1"/>
  <c r="S24" i="1"/>
  <c r="M6" i="1"/>
  <c r="S17" i="1"/>
  <c r="N17" i="1"/>
  <c r="T17" i="1" s="1"/>
  <c r="M16" i="1"/>
  <c r="S16" i="1"/>
  <c r="M28" i="1"/>
  <c r="S28" i="1"/>
  <c r="M10" i="1"/>
  <c r="S10" i="1"/>
  <c r="M25" i="1"/>
  <c r="N25" i="1" s="1"/>
  <c r="T25" i="1" s="1"/>
  <c r="S25" i="1"/>
  <c r="M27" i="1"/>
  <c r="S27" i="1"/>
  <c r="N13" i="1"/>
  <c r="T13" i="1" s="1"/>
  <c r="S13" i="1"/>
  <c r="M18" i="1"/>
  <c r="S18" i="1"/>
  <c r="M23" i="1"/>
  <c r="N23" i="1" s="1"/>
  <c r="T23" i="1" s="1"/>
  <c r="S23" i="1"/>
  <c r="M34" i="1"/>
  <c r="S34" i="1"/>
  <c r="N12" i="1" l="1"/>
  <c r="T12" i="1" s="1"/>
  <c r="N10" i="1"/>
  <c r="T10" i="1" s="1"/>
  <c r="N9" i="1"/>
  <c r="T9" i="1" s="1"/>
  <c r="N27" i="1"/>
  <c r="T27" i="1" s="1"/>
  <c r="N16" i="1"/>
  <c r="T16" i="1" s="1"/>
  <c r="N18" i="1"/>
  <c r="T18" i="1" s="1"/>
  <c r="N15" i="1"/>
  <c r="T15" i="1" s="1"/>
  <c r="N31" i="1"/>
  <c r="T31" i="1" s="1"/>
  <c r="N28" i="1"/>
  <c r="T28" i="1" s="1"/>
  <c r="T30" i="1"/>
  <c r="N4" i="1"/>
  <c r="T4" i="1" s="1"/>
  <c r="U4" i="1" s="1"/>
  <c r="U5" i="1" s="1"/>
  <c r="N24" i="1"/>
  <c r="T24" i="1" s="1"/>
  <c r="N35" i="1"/>
  <c r="T35" i="1" s="1"/>
  <c r="N6" i="1"/>
  <c r="T6" i="1" s="1"/>
  <c r="N32" i="1"/>
  <c r="T32" i="1" s="1"/>
  <c r="N19" i="1"/>
  <c r="T19" i="1" s="1"/>
  <c r="N34" i="1"/>
  <c r="T34" i="1" s="1"/>
  <c r="N33" i="1"/>
  <c r="T33" i="1" s="1"/>
  <c r="U6" i="1" l="1"/>
  <c r="U7" i="1" s="1"/>
  <c r="U8" i="1" s="1"/>
  <c r="U9" i="1" s="1"/>
  <c r="U10" i="1" s="1"/>
  <c r="U11" i="1" l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l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l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</calcChain>
</file>

<file path=xl/sharedStrings.xml><?xml version="1.0" encoding="utf-8"?>
<sst xmlns="http://schemas.openxmlformats.org/spreadsheetml/2006/main" count="58" uniqueCount="47">
  <si>
    <t>Time</t>
  </si>
  <si>
    <t>(s)</t>
  </si>
  <si>
    <t xml:space="preserve">Length </t>
  </si>
  <si>
    <t>(m)</t>
  </si>
  <si>
    <t xml:space="preserve">Total Distance </t>
  </si>
  <si>
    <t xml:space="preserve">Height </t>
  </si>
  <si>
    <t>Velocity</t>
  </si>
  <si>
    <t>(mph)</t>
  </si>
  <si>
    <t>(m/s)</t>
  </si>
  <si>
    <t>Acceleration</t>
  </si>
  <si>
    <t xml:space="preserve">Rolling Resistance </t>
  </si>
  <si>
    <t>(N)</t>
  </si>
  <si>
    <t>Aero Resistance</t>
  </si>
  <si>
    <t>Gradient Resistance</t>
  </si>
  <si>
    <t xml:space="preserve">Acceleration Resistance </t>
  </si>
  <si>
    <t xml:space="preserve">Total Resistance </t>
  </si>
  <si>
    <t>Power</t>
  </si>
  <si>
    <t>(W)</t>
  </si>
  <si>
    <t>(kW)</t>
  </si>
  <si>
    <r>
      <t>(m/s</t>
    </r>
    <r>
      <rPr>
        <b/>
        <u/>
        <sz val="11"/>
        <rFont val="Calibri"/>
        <family val="2"/>
      </rPr>
      <t>²)</t>
    </r>
  </si>
  <si>
    <t xml:space="preserve">Vehicle Specification </t>
  </si>
  <si>
    <r>
      <t>Area (m</t>
    </r>
    <r>
      <rPr>
        <sz val="11"/>
        <color theme="1"/>
        <rFont val="Calibri"/>
        <family val="2"/>
      </rPr>
      <t>²)</t>
    </r>
  </si>
  <si>
    <r>
      <t>Density of Air (kg/m</t>
    </r>
    <r>
      <rPr>
        <sz val="11"/>
        <color theme="1"/>
        <rFont val="Calibri"/>
        <family val="2"/>
      </rPr>
      <t>³)</t>
    </r>
  </si>
  <si>
    <t>Cd</t>
  </si>
  <si>
    <t>Circuit Specification</t>
  </si>
  <si>
    <t xml:space="preserve">Loose Gravel </t>
  </si>
  <si>
    <t xml:space="preserve">Mud </t>
  </si>
  <si>
    <t>Sand</t>
  </si>
  <si>
    <t>Grass</t>
  </si>
  <si>
    <t xml:space="preserve">Loose Soil </t>
  </si>
  <si>
    <t>Tyre Radius (m)</t>
  </si>
  <si>
    <t>Engine (cc)</t>
  </si>
  <si>
    <t>Power (BHP)</t>
  </si>
  <si>
    <t>Tarmac</t>
  </si>
  <si>
    <t>Total Power (W)</t>
  </si>
  <si>
    <t>Average Power (W)</t>
  </si>
  <si>
    <t xml:space="preserve">Total Mass (kg) inc 2 people and equipment  </t>
  </si>
  <si>
    <t>Speed</t>
  </si>
  <si>
    <t>(rad/s)</t>
  </si>
  <si>
    <t>Total Energy Drawn (Battery)</t>
  </si>
  <si>
    <t>Torque</t>
  </si>
  <si>
    <t>(Nm)</t>
  </si>
  <si>
    <t>(J)</t>
  </si>
  <si>
    <t>Average Power</t>
  </si>
  <si>
    <r>
      <t>(rpm)</t>
    </r>
    <r>
      <rPr>
        <b/>
        <sz val="11"/>
        <color theme="1"/>
        <rFont val="Calibri"/>
        <family val="2"/>
        <scheme val="minor"/>
      </rPr>
      <t xml:space="preserve">     </t>
    </r>
    <r>
      <rPr>
        <b/>
        <u/>
        <sz val="11"/>
        <color theme="1"/>
        <rFont val="Calibri"/>
        <family val="2"/>
        <scheme val="minor"/>
      </rPr>
      <t>FD =11.8:1</t>
    </r>
  </si>
  <si>
    <t>Comulative Energy Drawn</t>
  </si>
  <si>
    <t>Average Power (kW)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</si>
</sst>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8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/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4" borderId="0" xfId="0" applyFill="1"/>
    <xf numFmtId="0" fontId="0" fillId="6" borderId="0" xfId="0" applyFill="1" applyAlignment="1">
      <alignment horizontal="center"/>
    </xf>
    <xf numFmtId="0" fontId="0" fillId="5" borderId="0" xfId="0" applyFill="1"/>
    <xf numFmtId="0" fontId="0" fillId="7" borderId="0" xfId="0" applyFill="1"/>
    <xf numFmtId="0" fontId="0" fillId="3" borderId="0" xfId="0" applyFill="1"/>
    <xf numFmtId="0" fontId="1" fillId="6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6" fillId="4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8" borderId="0" xfId="0" applyFont="1" applyFill="1" applyAlignment="1">
      <alignment horizontal="center"/>
    </xf>
    <xf numFmtId="0" fontId="0" fillId="8" borderId="0" xfId="0" applyFill="1"/>
    <xf numFmtId="0" fontId="0" fillId="2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10" borderId="0" xfId="0" applyFill="1" applyAlignment="1">
      <alignment horizontal="center"/>
    </xf>
    <xf numFmtId="0" fontId="0" fillId="10" borderId="0" xfId="0" applyFill="1"/>
    <xf numFmtId="0" fontId="0" fillId="10" borderId="0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/>
    <xf numFmtId="0" fontId="0" fillId="7" borderId="4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0" fillId="12" borderId="4" xfId="0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164" fontId="0" fillId="9" borderId="0" xfId="0" applyNumberFormat="1" applyFill="1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164" fontId="0" fillId="7" borderId="0" xfId="0" applyNumberForma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164" fontId="0" fillId="10" borderId="0" xfId="0" applyNumberFormat="1" applyFill="1" applyBorder="1" applyAlignment="1">
      <alignment horizontal="center"/>
    </xf>
    <xf numFmtId="164" fontId="0" fillId="12" borderId="0" xfId="0" applyNumberFormat="1" applyFill="1" applyBorder="1" applyAlignment="1">
      <alignment horizontal="center"/>
    </xf>
    <xf numFmtId="164" fontId="0" fillId="9" borderId="7" xfId="0" applyNumberFormat="1" applyFill="1" applyBorder="1" applyAlignment="1">
      <alignment horizontal="center"/>
    </xf>
    <xf numFmtId="1" fontId="0" fillId="4" borderId="0" xfId="0" applyNumberFormat="1" applyFill="1" applyBorder="1" applyAlignment="1">
      <alignment horizontal="center"/>
    </xf>
    <xf numFmtId="1" fontId="0" fillId="5" borderId="0" xfId="0" applyNumberFormat="1" applyFill="1" applyBorder="1" applyAlignment="1">
      <alignment horizontal="center"/>
    </xf>
    <xf numFmtId="1" fontId="0" fillId="7" borderId="0" xfId="0" applyNumberFormat="1" applyFill="1" applyBorder="1" applyAlignment="1">
      <alignment horizontal="center"/>
    </xf>
    <xf numFmtId="1" fontId="0" fillId="3" borderId="0" xfId="0" applyNumberFormat="1" applyFill="1" applyBorder="1" applyAlignment="1">
      <alignment horizontal="center"/>
    </xf>
    <xf numFmtId="1" fontId="0" fillId="10" borderId="0" xfId="0" applyNumberFormat="1" applyFill="1" applyBorder="1" applyAlignment="1">
      <alignment horizontal="center"/>
    </xf>
    <xf numFmtId="1" fontId="0" fillId="12" borderId="0" xfId="0" applyNumberForma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164" fontId="6" fillId="9" borderId="2" xfId="0" applyNumberFormat="1" applyFont="1" applyFill="1" applyBorder="1" applyAlignment="1">
      <alignment horizontal="center"/>
    </xf>
    <xf numFmtId="0" fontId="6" fillId="9" borderId="0" xfId="0" applyFont="1" applyFill="1" applyBorder="1" applyAlignment="1">
      <alignment horizontal="center"/>
    </xf>
    <xf numFmtId="164" fontId="6" fillId="9" borderId="0" xfId="0" applyNumberFormat="1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1" fontId="6" fillId="9" borderId="2" xfId="0" applyNumberFormat="1" applyFont="1" applyFill="1" applyBorder="1" applyAlignment="1">
      <alignment horizontal="center"/>
    </xf>
    <xf numFmtId="1" fontId="6" fillId="9" borderId="0" xfId="0" applyNumberFormat="1" applyFont="1" applyFill="1" applyBorder="1" applyAlignment="1">
      <alignment horizontal="center"/>
    </xf>
    <xf numFmtId="1" fontId="6" fillId="9" borderId="5" xfId="0" applyNumberFormat="1" applyFont="1" applyFill="1" applyBorder="1" applyAlignment="1">
      <alignment horizontal="center"/>
    </xf>
    <xf numFmtId="1" fontId="0" fillId="7" borderId="7" xfId="0" applyNumberFormat="1" applyFill="1" applyBorder="1" applyAlignment="1">
      <alignment horizontal="center"/>
    </xf>
    <xf numFmtId="1" fontId="6" fillId="9" borderId="8" xfId="0" applyNumberFormat="1" applyFont="1" applyFill="1" applyBorder="1" applyAlignment="1">
      <alignment horizontal="center"/>
    </xf>
    <xf numFmtId="1" fontId="0" fillId="9" borderId="0" xfId="0" applyNumberFormat="1" applyFill="1" applyBorder="1" applyAlignment="1">
      <alignment horizontal="center"/>
    </xf>
    <xf numFmtId="1" fontId="0" fillId="9" borderId="7" xfId="0" applyNumberForma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164" fontId="0" fillId="7" borderId="7" xfId="0" applyNumberFormat="1" applyFill="1" applyBorder="1" applyAlignment="1">
      <alignment horizontal="center"/>
    </xf>
    <xf numFmtId="1" fontId="6" fillId="7" borderId="5" xfId="0" applyNumberFormat="1" applyFont="1" applyFill="1" applyBorder="1" applyAlignment="1">
      <alignment horizontal="center"/>
    </xf>
    <xf numFmtId="1" fontId="6" fillId="7" borderId="8" xfId="0" applyNumberFormat="1" applyFont="1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164" fontId="0" fillId="10" borderId="7" xfId="0" applyNumberFormat="1" applyFill="1" applyBorder="1" applyAlignment="1">
      <alignment horizontal="center"/>
    </xf>
    <xf numFmtId="1" fontId="0" fillId="10" borderId="7" xfId="0" applyNumberFormat="1" applyFill="1" applyBorder="1" applyAlignment="1">
      <alignment horizontal="center"/>
    </xf>
    <xf numFmtId="1" fontId="6" fillId="10" borderId="5" xfId="0" applyNumberFormat="1" applyFont="1" applyFill="1" applyBorder="1" applyAlignment="1">
      <alignment horizontal="center"/>
    </xf>
    <xf numFmtId="1" fontId="6" fillId="10" borderId="8" xfId="0" applyNumberFormat="1" applyFont="1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164" fontId="0" fillId="12" borderId="7" xfId="0" applyNumberFormat="1" applyFill="1" applyBorder="1" applyAlignment="1">
      <alignment horizontal="center"/>
    </xf>
    <xf numFmtId="1" fontId="0" fillId="12" borderId="7" xfId="0" applyNumberFormat="1" applyFill="1" applyBorder="1" applyAlignment="1">
      <alignment horizontal="center"/>
    </xf>
    <xf numFmtId="1" fontId="6" fillId="12" borderId="5" xfId="0" applyNumberFormat="1" applyFont="1" applyFill="1" applyBorder="1" applyAlignment="1">
      <alignment horizontal="center"/>
    </xf>
    <xf numFmtId="1" fontId="6" fillId="12" borderId="8" xfId="0" applyNumberFormat="1" applyFont="1" applyFill="1" applyBorder="1" applyAlignment="1">
      <alignment horizontal="center"/>
    </xf>
    <xf numFmtId="1" fontId="6" fillId="5" borderId="5" xfId="0" applyNumberFormat="1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1" fontId="0" fillId="5" borderId="7" xfId="0" applyNumberFormat="1" applyFill="1" applyBorder="1" applyAlignment="1">
      <alignment horizontal="center"/>
    </xf>
    <xf numFmtId="1" fontId="6" fillId="5" borderId="8" xfId="0" applyNumberFormat="1" applyFont="1" applyFill="1" applyBorder="1" applyAlignment="1">
      <alignment horizontal="center"/>
    </xf>
    <xf numFmtId="1" fontId="6" fillId="3" borderId="5" xfId="0" applyNumberFormat="1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1" fontId="0" fillId="3" borderId="7" xfId="0" applyNumberFormat="1" applyFill="1" applyBorder="1" applyAlignment="1">
      <alignment horizontal="center"/>
    </xf>
    <xf numFmtId="1" fontId="6" fillId="3" borderId="8" xfId="0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" fontId="0" fillId="4" borderId="2" xfId="0" applyNumberForma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164" fontId="0" fillId="4" borderId="7" xfId="0" applyNumberFormat="1" applyFill="1" applyBorder="1" applyAlignment="1">
      <alignment horizontal="center"/>
    </xf>
    <xf numFmtId="1" fontId="0" fillId="4" borderId="7" xfId="0" applyNumberFormat="1" applyFill="1" applyBorder="1" applyAlignment="1">
      <alignment horizontal="center"/>
    </xf>
    <xf numFmtId="1" fontId="6" fillId="4" borderId="3" xfId="0" applyNumberFormat="1" applyFont="1" applyFill="1" applyBorder="1" applyAlignment="1">
      <alignment horizontal="center"/>
    </xf>
    <xf numFmtId="1" fontId="6" fillId="4" borderId="5" xfId="0" applyNumberFormat="1" applyFont="1" applyFill="1" applyBorder="1" applyAlignment="1">
      <alignment horizontal="center"/>
    </xf>
    <xf numFmtId="1" fontId="6" fillId="4" borderId="8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Velocity (m/s) vs Time (s) </a:t>
            </a:r>
          </a:p>
        </c:rich>
      </c:tx>
      <c:layout>
        <c:manualLayout>
          <c:xMode val="edge"/>
          <c:yMode val="edge"/>
          <c:x val="0.36144681705853893"/>
          <c:y val="5.478929072552143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none"/>
          </c:marker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val>
            <c:numRef>
              <c:f>Sheet1!$F$1:$F$128</c:f>
              <c:numCache>
                <c:formatCode>General</c:formatCode>
                <c:ptCount val="128"/>
                <c:pt idx="1">
                  <c:v>0</c:v>
                </c:pt>
                <c:pt idx="2">
                  <c:v>0</c:v>
                </c:pt>
                <c:pt idx="3">
                  <c:v>1.78816</c:v>
                </c:pt>
                <c:pt idx="4">
                  <c:v>2.6822400000000002</c:v>
                </c:pt>
                <c:pt idx="5">
                  <c:v>4.4703999999999997</c:v>
                </c:pt>
                <c:pt idx="6">
                  <c:v>5.3644800000000004</c:v>
                </c:pt>
                <c:pt idx="7">
                  <c:v>6.2585600000000001</c:v>
                </c:pt>
                <c:pt idx="8">
                  <c:v>7.1526399999999999</c:v>
                </c:pt>
                <c:pt idx="9">
                  <c:v>8.0467200000000005</c:v>
                </c:pt>
                <c:pt idx="10">
                  <c:v>7.1526399999999999</c:v>
                </c:pt>
                <c:pt idx="11">
                  <c:v>6.2585600000000001</c:v>
                </c:pt>
                <c:pt idx="12">
                  <c:v>5.8115199999999998</c:v>
                </c:pt>
                <c:pt idx="13">
                  <c:v>5.3644800000000004</c:v>
                </c:pt>
                <c:pt idx="14">
                  <c:v>4.4703999999999997</c:v>
                </c:pt>
                <c:pt idx="15">
                  <c:v>3.5763199999999999</c:v>
                </c:pt>
                <c:pt idx="16">
                  <c:v>4.4703999999999997</c:v>
                </c:pt>
                <c:pt idx="17">
                  <c:v>6.2585600000000001</c:v>
                </c:pt>
                <c:pt idx="18">
                  <c:v>6.7055999999999996</c:v>
                </c:pt>
                <c:pt idx="19">
                  <c:v>8.0467200000000005</c:v>
                </c:pt>
                <c:pt idx="20">
                  <c:v>8.9407999999999994</c:v>
                </c:pt>
                <c:pt idx="21">
                  <c:v>9.8348800000000001</c:v>
                </c:pt>
                <c:pt idx="22">
                  <c:v>11.176</c:v>
                </c:pt>
                <c:pt idx="23">
                  <c:v>11.176</c:v>
                </c:pt>
                <c:pt idx="24">
                  <c:v>11.176</c:v>
                </c:pt>
                <c:pt idx="25">
                  <c:v>11.176</c:v>
                </c:pt>
                <c:pt idx="26">
                  <c:v>11.176</c:v>
                </c:pt>
                <c:pt idx="27">
                  <c:v>11.176</c:v>
                </c:pt>
                <c:pt idx="28">
                  <c:v>11.176</c:v>
                </c:pt>
                <c:pt idx="29">
                  <c:v>11.176</c:v>
                </c:pt>
                <c:pt idx="30">
                  <c:v>10.28192</c:v>
                </c:pt>
                <c:pt idx="31">
                  <c:v>9.8348800000000001</c:v>
                </c:pt>
                <c:pt idx="32">
                  <c:v>9.8348800000000001</c:v>
                </c:pt>
                <c:pt idx="33">
                  <c:v>8.9407999999999994</c:v>
                </c:pt>
                <c:pt idx="34">
                  <c:v>7.1526399999999999</c:v>
                </c:pt>
                <c:pt idx="35">
                  <c:v>5.8115199999999998</c:v>
                </c:pt>
                <c:pt idx="36">
                  <c:v>4.4703999999999997</c:v>
                </c:pt>
                <c:pt idx="37">
                  <c:v>6.2585600000000001</c:v>
                </c:pt>
                <c:pt idx="38">
                  <c:v>7.1526399999999999</c:v>
                </c:pt>
                <c:pt idx="39">
                  <c:v>8.0467200000000005</c:v>
                </c:pt>
                <c:pt idx="40">
                  <c:v>8.9407999999999994</c:v>
                </c:pt>
                <c:pt idx="41">
                  <c:v>9.8348800000000001</c:v>
                </c:pt>
                <c:pt idx="42">
                  <c:v>10.728960000000001</c:v>
                </c:pt>
                <c:pt idx="43">
                  <c:v>11.176</c:v>
                </c:pt>
                <c:pt idx="44">
                  <c:v>11.176</c:v>
                </c:pt>
                <c:pt idx="45">
                  <c:v>11.176</c:v>
                </c:pt>
                <c:pt idx="46">
                  <c:v>11.176</c:v>
                </c:pt>
                <c:pt idx="47">
                  <c:v>11.176</c:v>
                </c:pt>
                <c:pt idx="48">
                  <c:v>11.176</c:v>
                </c:pt>
                <c:pt idx="49">
                  <c:v>10.28192</c:v>
                </c:pt>
                <c:pt idx="50">
                  <c:v>8.9407999999999994</c:v>
                </c:pt>
                <c:pt idx="51">
                  <c:v>8.0467200000000005</c:v>
                </c:pt>
                <c:pt idx="52">
                  <c:v>7.1526399999999999</c:v>
                </c:pt>
                <c:pt idx="53">
                  <c:v>7.1526399999999999</c:v>
                </c:pt>
                <c:pt idx="54">
                  <c:v>8.0467200000000005</c:v>
                </c:pt>
                <c:pt idx="55">
                  <c:v>8.49376</c:v>
                </c:pt>
                <c:pt idx="56">
                  <c:v>9.8348800000000001</c:v>
                </c:pt>
                <c:pt idx="57">
                  <c:v>10.28192</c:v>
                </c:pt>
                <c:pt idx="58">
                  <c:v>11.176</c:v>
                </c:pt>
                <c:pt idx="59">
                  <c:v>11.176</c:v>
                </c:pt>
                <c:pt idx="60">
                  <c:v>9.8348800000000001</c:v>
                </c:pt>
                <c:pt idx="61">
                  <c:v>8.9407999999999994</c:v>
                </c:pt>
                <c:pt idx="62">
                  <c:v>8.0467200000000005</c:v>
                </c:pt>
                <c:pt idx="63">
                  <c:v>7.1526399999999999</c:v>
                </c:pt>
                <c:pt idx="64">
                  <c:v>6.7055999999999996</c:v>
                </c:pt>
                <c:pt idx="65">
                  <c:v>6.7055999999999996</c:v>
                </c:pt>
                <c:pt idx="66">
                  <c:v>6.2585600000000001</c:v>
                </c:pt>
                <c:pt idx="67">
                  <c:v>5.8115199999999998</c:v>
                </c:pt>
                <c:pt idx="68">
                  <c:v>5.3644800000000004</c:v>
                </c:pt>
                <c:pt idx="69">
                  <c:v>4.4703999999999997</c:v>
                </c:pt>
                <c:pt idx="70">
                  <c:v>4.4703999999999997</c:v>
                </c:pt>
                <c:pt idx="71">
                  <c:v>5.3644800000000004</c:v>
                </c:pt>
                <c:pt idx="72">
                  <c:v>6.2585600000000001</c:v>
                </c:pt>
                <c:pt idx="73">
                  <c:v>7.1526399999999999</c:v>
                </c:pt>
                <c:pt idx="74">
                  <c:v>8.0467200000000005</c:v>
                </c:pt>
                <c:pt idx="75">
                  <c:v>8.9407999999999994</c:v>
                </c:pt>
                <c:pt idx="76">
                  <c:v>8.0467200000000005</c:v>
                </c:pt>
                <c:pt idx="77">
                  <c:v>8.0467200000000005</c:v>
                </c:pt>
                <c:pt idx="78">
                  <c:v>8.0467200000000005</c:v>
                </c:pt>
                <c:pt idx="79">
                  <c:v>8.0467200000000005</c:v>
                </c:pt>
                <c:pt idx="80">
                  <c:v>8.9407999999999994</c:v>
                </c:pt>
                <c:pt idx="81">
                  <c:v>9.8348800000000001</c:v>
                </c:pt>
                <c:pt idx="82">
                  <c:v>10.728960000000001</c:v>
                </c:pt>
                <c:pt idx="83">
                  <c:v>11.176</c:v>
                </c:pt>
                <c:pt idx="84">
                  <c:v>11.176</c:v>
                </c:pt>
                <c:pt idx="85">
                  <c:v>11.176</c:v>
                </c:pt>
                <c:pt idx="86">
                  <c:v>11.176</c:v>
                </c:pt>
                <c:pt idx="87">
                  <c:v>11.176</c:v>
                </c:pt>
                <c:pt idx="88">
                  <c:v>11.176</c:v>
                </c:pt>
                <c:pt idx="89">
                  <c:v>11.176</c:v>
                </c:pt>
                <c:pt idx="90">
                  <c:v>11.176</c:v>
                </c:pt>
                <c:pt idx="91">
                  <c:v>11.176</c:v>
                </c:pt>
                <c:pt idx="92">
                  <c:v>11.176</c:v>
                </c:pt>
                <c:pt idx="93">
                  <c:v>10.28192</c:v>
                </c:pt>
                <c:pt idx="94">
                  <c:v>9.3878400000000006</c:v>
                </c:pt>
                <c:pt idx="95">
                  <c:v>9.3878400000000006</c:v>
                </c:pt>
                <c:pt idx="96">
                  <c:v>9.3878400000000006</c:v>
                </c:pt>
                <c:pt idx="97">
                  <c:v>8.9407999999999994</c:v>
                </c:pt>
                <c:pt idx="98">
                  <c:v>8.9407999999999994</c:v>
                </c:pt>
                <c:pt idx="99">
                  <c:v>8.9407999999999994</c:v>
                </c:pt>
                <c:pt idx="100">
                  <c:v>8.9407999999999994</c:v>
                </c:pt>
                <c:pt idx="101">
                  <c:v>8.9407999999999994</c:v>
                </c:pt>
                <c:pt idx="102">
                  <c:v>8.0467200000000005</c:v>
                </c:pt>
                <c:pt idx="103">
                  <c:v>7.1526399999999999</c:v>
                </c:pt>
                <c:pt idx="104">
                  <c:v>5.8115199999999998</c:v>
                </c:pt>
                <c:pt idx="105">
                  <c:v>5.8115199999999998</c:v>
                </c:pt>
                <c:pt idx="106">
                  <c:v>6.7055999999999996</c:v>
                </c:pt>
                <c:pt idx="107">
                  <c:v>8.0467200000000005</c:v>
                </c:pt>
                <c:pt idx="108">
                  <c:v>8.9407999999999994</c:v>
                </c:pt>
                <c:pt idx="109">
                  <c:v>9.8348800000000001</c:v>
                </c:pt>
                <c:pt idx="110">
                  <c:v>10.28192</c:v>
                </c:pt>
                <c:pt idx="111">
                  <c:v>9.3878400000000006</c:v>
                </c:pt>
                <c:pt idx="112">
                  <c:v>8.9407999999999994</c:v>
                </c:pt>
                <c:pt idx="113">
                  <c:v>8.0467200000000005</c:v>
                </c:pt>
                <c:pt idx="114">
                  <c:v>7.1526399999999999</c:v>
                </c:pt>
                <c:pt idx="115">
                  <c:v>7.5996800000000002</c:v>
                </c:pt>
                <c:pt idx="116">
                  <c:v>5.8115199999999998</c:v>
                </c:pt>
                <c:pt idx="117">
                  <c:v>4.0233600000000003</c:v>
                </c:pt>
                <c:pt idx="118">
                  <c:v>2.2351999999999999</c:v>
                </c:pt>
                <c:pt idx="119">
                  <c:v>1.3411200000000001</c:v>
                </c:pt>
                <c:pt idx="120">
                  <c:v>0.89407999999999999</c:v>
                </c:pt>
                <c:pt idx="121">
                  <c:v>0.44703999999999999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5D-471B-835F-745600E052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66532864"/>
        <c:axId val="73889984"/>
      </c:lineChart>
      <c:catAx>
        <c:axId val="66532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 (s)</a:t>
                </a:r>
              </a:p>
            </c:rich>
          </c:tx>
          <c:layout>
            <c:manualLayout>
              <c:xMode val="edge"/>
              <c:yMode val="edge"/>
              <c:x val="0.47323513283105006"/>
              <c:y val="0.888467036618945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889984"/>
        <c:crosses val="autoZero"/>
        <c:auto val="1"/>
        <c:lblAlgn val="ctr"/>
        <c:lblOffset val="100"/>
        <c:noMultiLvlLbl val="0"/>
      </c:catAx>
      <c:valAx>
        <c:axId val="7388998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Velocity (m/s)</a:t>
                </a:r>
              </a:p>
            </c:rich>
          </c:tx>
          <c:layout>
            <c:manualLayout>
              <c:xMode val="edge"/>
              <c:yMode val="edge"/>
              <c:x val="1.2466795514825574E-2"/>
              <c:y val="0.3703932896916243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32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Rolling Resistance (n) vs Time (s)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928384118753519E-2"/>
          <c:y val="0.1860847880299252"/>
          <c:w val="0.91780972453588927"/>
          <c:h val="0.56514579692501032"/>
        </c:manualLayout>
      </c:layout>
      <c:lineChart>
        <c:grouping val="stacked"/>
        <c:varyColors val="0"/>
        <c:ser>
          <c:idx val="1"/>
          <c:order val="0"/>
          <c:tx>
            <c:strRef>
              <c:f>Sheet1!$H$1:$H$2</c:f>
              <c:strCache>
                <c:ptCount val="2"/>
                <c:pt idx="0">
                  <c:v>Rolling Resistance </c:v>
                </c:pt>
                <c:pt idx="1">
                  <c:v>(N)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none"/>
          </c:marker>
          <c:val>
            <c:numRef>
              <c:f>Sheet1!$H$3:$H$128</c:f>
              <c:numCache>
                <c:formatCode>General</c:formatCode>
                <c:ptCount val="126"/>
                <c:pt idx="0">
                  <c:v>38.494440000000004</c:v>
                </c:pt>
                <c:pt idx="1">
                  <c:v>38.494440000000004</c:v>
                </c:pt>
                <c:pt idx="2">
                  <c:v>38.494440000000004</c:v>
                </c:pt>
                <c:pt idx="3">
                  <c:v>38.494440000000004</c:v>
                </c:pt>
                <c:pt idx="4">
                  <c:v>38.494440000000004</c:v>
                </c:pt>
                <c:pt idx="5">
                  <c:v>38.494440000000004</c:v>
                </c:pt>
                <c:pt idx="6">
                  <c:v>38.494440000000004</c:v>
                </c:pt>
                <c:pt idx="7">
                  <c:v>38.494440000000004</c:v>
                </c:pt>
                <c:pt idx="8">
                  <c:v>1603.9350000000002</c:v>
                </c:pt>
                <c:pt idx="9">
                  <c:v>1603.9350000000002</c:v>
                </c:pt>
                <c:pt idx="10">
                  <c:v>1603.9350000000002</c:v>
                </c:pt>
                <c:pt idx="11">
                  <c:v>1603.9350000000002</c:v>
                </c:pt>
                <c:pt idx="12">
                  <c:v>1603.9350000000002</c:v>
                </c:pt>
                <c:pt idx="13">
                  <c:v>1603.9350000000002</c:v>
                </c:pt>
                <c:pt idx="14">
                  <c:v>769.88880000000006</c:v>
                </c:pt>
                <c:pt idx="15">
                  <c:v>769.88880000000006</c:v>
                </c:pt>
                <c:pt idx="16">
                  <c:v>769.88880000000006</c:v>
                </c:pt>
                <c:pt idx="17">
                  <c:v>769.88880000000006</c:v>
                </c:pt>
                <c:pt idx="18">
                  <c:v>769.88880000000006</c:v>
                </c:pt>
                <c:pt idx="19">
                  <c:v>769.88880000000006</c:v>
                </c:pt>
                <c:pt idx="20">
                  <c:v>1924.7220000000002</c:v>
                </c:pt>
                <c:pt idx="21">
                  <c:v>1924.7220000000002</c:v>
                </c:pt>
                <c:pt idx="22">
                  <c:v>1924.7220000000002</c:v>
                </c:pt>
                <c:pt idx="23">
                  <c:v>1924.7220000000002</c:v>
                </c:pt>
                <c:pt idx="24">
                  <c:v>1924.7220000000002</c:v>
                </c:pt>
                <c:pt idx="25">
                  <c:v>1924.7220000000002</c:v>
                </c:pt>
                <c:pt idx="26">
                  <c:v>1924.7220000000002</c:v>
                </c:pt>
                <c:pt idx="27">
                  <c:v>1924.7220000000002</c:v>
                </c:pt>
                <c:pt idx="28">
                  <c:v>513.25920000000008</c:v>
                </c:pt>
                <c:pt idx="29">
                  <c:v>513.25920000000008</c:v>
                </c:pt>
                <c:pt idx="30">
                  <c:v>513.25920000000008</c:v>
                </c:pt>
                <c:pt idx="31">
                  <c:v>513.25920000000008</c:v>
                </c:pt>
                <c:pt idx="32">
                  <c:v>513.25920000000008</c:v>
                </c:pt>
                <c:pt idx="33">
                  <c:v>513.25920000000008</c:v>
                </c:pt>
                <c:pt idx="34">
                  <c:v>513.25920000000008</c:v>
                </c:pt>
                <c:pt idx="35">
                  <c:v>513.25920000000008</c:v>
                </c:pt>
                <c:pt idx="36">
                  <c:v>513.25920000000008</c:v>
                </c:pt>
                <c:pt idx="37">
                  <c:v>513.25920000000008</c:v>
                </c:pt>
                <c:pt idx="38">
                  <c:v>513.25920000000008</c:v>
                </c:pt>
                <c:pt idx="39">
                  <c:v>513.25920000000008</c:v>
                </c:pt>
                <c:pt idx="40">
                  <c:v>513.25920000000008</c:v>
                </c:pt>
                <c:pt idx="41">
                  <c:v>513.25920000000008</c:v>
                </c:pt>
                <c:pt idx="42">
                  <c:v>513.25920000000008</c:v>
                </c:pt>
                <c:pt idx="43">
                  <c:v>513.25920000000008</c:v>
                </c:pt>
                <c:pt idx="44">
                  <c:v>513.25920000000008</c:v>
                </c:pt>
                <c:pt idx="45">
                  <c:v>513.25920000000008</c:v>
                </c:pt>
                <c:pt idx="46">
                  <c:v>513.25920000000008</c:v>
                </c:pt>
                <c:pt idx="47">
                  <c:v>513.25920000000008</c:v>
                </c:pt>
                <c:pt idx="48">
                  <c:v>513.25920000000008</c:v>
                </c:pt>
                <c:pt idx="49">
                  <c:v>513.25920000000008</c:v>
                </c:pt>
                <c:pt idx="50">
                  <c:v>1283.1480000000001</c:v>
                </c:pt>
                <c:pt idx="51">
                  <c:v>1283.1480000000001</c:v>
                </c:pt>
                <c:pt idx="52">
                  <c:v>1283.1480000000001</c:v>
                </c:pt>
                <c:pt idx="53">
                  <c:v>1283.1480000000001</c:v>
                </c:pt>
                <c:pt idx="54">
                  <c:v>1283.1480000000001</c:v>
                </c:pt>
                <c:pt idx="55">
                  <c:v>1283.1480000000001</c:v>
                </c:pt>
                <c:pt idx="56">
                  <c:v>1283.1480000000001</c:v>
                </c:pt>
                <c:pt idx="57">
                  <c:v>1283.1480000000001</c:v>
                </c:pt>
                <c:pt idx="58">
                  <c:v>1283.1480000000001</c:v>
                </c:pt>
                <c:pt idx="59">
                  <c:v>1283.1480000000001</c:v>
                </c:pt>
                <c:pt idx="60">
                  <c:v>769.88880000000006</c:v>
                </c:pt>
                <c:pt idx="61">
                  <c:v>769.88880000000006</c:v>
                </c:pt>
                <c:pt idx="62">
                  <c:v>769.88880000000006</c:v>
                </c:pt>
                <c:pt idx="63">
                  <c:v>769.88880000000006</c:v>
                </c:pt>
                <c:pt idx="64">
                  <c:v>769.88880000000006</c:v>
                </c:pt>
                <c:pt idx="65">
                  <c:v>769.88880000000006</c:v>
                </c:pt>
                <c:pt idx="66">
                  <c:v>769.88880000000006</c:v>
                </c:pt>
                <c:pt idx="67">
                  <c:v>769.88880000000006</c:v>
                </c:pt>
                <c:pt idx="68">
                  <c:v>769.88880000000006</c:v>
                </c:pt>
                <c:pt idx="69">
                  <c:v>769.88880000000006</c:v>
                </c:pt>
                <c:pt idx="70">
                  <c:v>769.88880000000006</c:v>
                </c:pt>
                <c:pt idx="71">
                  <c:v>769.88880000000006</c:v>
                </c:pt>
                <c:pt idx="72">
                  <c:v>769.88880000000006</c:v>
                </c:pt>
                <c:pt idx="73">
                  <c:v>769.88880000000006</c:v>
                </c:pt>
                <c:pt idx="74">
                  <c:v>769.88880000000006</c:v>
                </c:pt>
                <c:pt idx="75">
                  <c:v>769.88880000000006</c:v>
                </c:pt>
                <c:pt idx="76">
                  <c:v>769.88880000000006</c:v>
                </c:pt>
                <c:pt idx="77">
                  <c:v>769.88880000000006</c:v>
                </c:pt>
                <c:pt idx="78">
                  <c:v>1603.9350000000002</c:v>
                </c:pt>
                <c:pt idx="79">
                  <c:v>1603.9350000000002</c:v>
                </c:pt>
                <c:pt idx="80">
                  <c:v>1603.9350000000002</c:v>
                </c:pt>
                <c:pt idx="81">
                  <c:v>1603.9350000000002</c:v>
                </c:pt>
                <c:pt idx="82">
                  <c:v>1603.9350000000002</c:v>
                </c:pt>
                <c:pt idx="83">
                  <c:v>1603.9350000000002</c:v>
                </c:pt>
                <c:pt idx="84">
                  <c:v>1603.9350000000002</c:v>
                </c:pt>
                <c:pt idx="85">
                  <c:v>1603.9350000000002</c:v>
                </c:pt>
                <c:pt idx="86">
                  <c:v>1603.9350000000002</c:v>
                </c:pt>
                <c:pt idx="87">
                  <c:v>1603.9350000000002</c:v>
                </c:pt>
                <c:pt idx="88">
                  <c:v>1603.9350000000002</c:v>
                </c:pt>
                <c:pt idx="89">
                  <c:v>1603.9350000000002</c:v>
                </c:pt>
                <c:pt idx="90">
                  <c:v>1283.1480000000001</c:v>
                </c:pt>
                <c:pt idx="91">
                  <c:v>1283.1480000000001</c:v>
                </c:pt>
                <c:pt idx="92">
                  <c:v>1283.1480000000001</c:v>
                </c:pt>
                <c:pt idx="93">
                  <c:v>1283.1480000000001</c:v>
                </c:pt>
                <c:pt idx="94">
                  <c:v>1283.1480000000001</c:v>
                </c:pt>
                <c:pt idx="95">
                  <c:v>1283.1480000000001</c:v>
                </c:pt>
                <c:pt idx="96">
                  <c:v>1283.1480000000001</c:v>
                </c:pt>
                <c:pt idx="97">
                  <c:v>1283.1480000000001</c:v>
                </c:pt>
                <c:pt idx="98">
                  <c:v>1283.1480000000001</c:v>
                </c:pt>
                <c:pt idx="99">
                  <c:v>1283.1480000000001</c:v>
                </c:pt>
                <c:pt idx="100">
                  <c:v>1924.7220000000002</c:v>
                </c:pt>
                <c:pt idx="101">
                  <c:v>1924.7220000000002</c:v>
                </c:pt>
                <c:pt idx="102">
                  <c:v>1924.7220000000002</c:v>
                </c:pt>
                <c:pt idx="103">
                  <c:v>1924.7220000000002</c:v>
                </c:pt>
                <c:pt idx="104">
                  <c:v>1924.7220000000002</c:v>
                </c:pt>
                <c:pt idx="105">
                  <c:v>1924.7220000000002</c:v>
                </c:pt>
                <c:pt idx="106">
                  <c:v>1924.7220000000002</c:v>
                </c:pt>
                <c:pt idx="107">
                  <c:v>1924.7220000000002</c:v>
                </c:pt>
                <c:pt idx="108">
                  <c:v>1924.7220000000002</c:v>
                </c:pt>
                <c:pt idx="109">
                  <c:v>1924.7220000000002</c:v>
                </c:pt>
                <c:pt idx="110">
                  <c:v>38.494440000000004</c:v>
                </c:pt>
                <c:pt idx="111">
                  <c:v>38.494440000000004</c:v>
                </c:pt>
                <c:pt idx="112">
                  <c:v>38.494440000000004</c:v>
                </c:pt>
                <c:pt idx="113">
                  <c:v>38.494440000000004</c:v>
                </c:pt>
                <c:pt idx="114">
                  <c:v>38.494440000000004</c:v>
                </c:pt>
                <c:pt idx="115">
                  <c:v>38.494440000000004</c:v>
                </c:pt>
                <c:pt idx="116">
                  <c:v>38.494440000000004</c:v>
                </c:pt>
                <c:pt idx="117">
                  <c:v>38.494440000000004</c:v>
                </c:pt>
                <c:pt idx="118">
                  <c:v>38.494440000000004</c:v>
                </c:pt>
                <c:pt idx="119">
                  <c:v>38.494440000000004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C6-44F2-9519-E287175B68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66589184"/>
        <c:axId val="53861120"/>
      </c:lineChart>
      <c:catAx>
        <c:axId val="665891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 (s)</a:t>
                </a:r>
              </a:p>
            </c:rich>
          </c:tx>
          <c:layout>
            <c:manualLayout>
              <c:xMode val="edge"/>
              <c:yMode val="edge"/>
              <c:x val="0.47442349835754188"/>
              <c:y val="0.894512930272743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861120"/>
        <c:crosses val="autoZero"/>
        <c:auto val="1"/>
        <c:lblAlgn val="ctr"/>
        <c:lblOffset val="100"/>
        <c:noMultiLvlLbl val="0"/>
      </c:catAx>
      <c:valAx>
        <c:axId val="5386112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Rolling Resistance (N)</a:t>
                </a:r>
              </a:p>
            </c:rich>
          </c:tx>
          <c:layout>
            <c:manualLayout>
              <c:xMode val="edge"/>
              <c:yMode val="edge"/>
              <c:x val="9.2281269957535383E-3"/>
              <c:y val="0.189103226186502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89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Aero Resistance (n)</a:t>
            </a:r>
            <a:r>
              <a:rPr lang="en-US" u="sng" baseline="0"/>
              <a:t> vs time (s)</a:t>
            </a:r>
            <a:endParaRPr lang="en-US" u="sng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Sheet1!$I$1:$I$2</c:f>
              <c:strCache>
                <c:ptCount val="2"/>
                <c:pt idx="0">
                  <c:v>Aero Resistance</c:v>
                </c:pt>
                <c:pt idx="1">
                  <c:v>(N)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none"/>
          </c:marker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val>
            <c:numRef>
              <c:f>Sheet1!$I$3:$I$128</c:f>
              <c:numCache>
                <c:formatCode>General</c:formatCode>
                <c:ptCount val="126"/>
                <c:pt idx="0">
                  <c:v>0</c:v>
                </c:pt>
                <c:pt idx="1">
                  <c:v>4.0979367434649605</c:v>
                </c:pt>
                <c:pt idx="2">
                  <c:v>9.2203576727961618</c:v>
                </c:pt>
                <c:pt idx="3">
                  <c:v>25.612104646655997</c:v>
                </c:pt>
                <c:pt idx="4">
                  <c:v>36.881430691184647</c:v>
                </c:pt>
                <c:pt idx="5">
                  <c:v>50.199725107445765</c:v>
                </c:pt>
                <c:pt idx="6">
                  <c:v>65.566987895439368</c:v>
                </c:pt>
                <c:pt idx="7">
                  <c:v>82.983219055165449</c:v>
                </c:pt>
                <c:pt idx="8">
                  <c:v>65.566987895439368</c:v>
                </c:pt>
                <c:pt idx="9">
                  <c:v>50.199725107445765</c:v>
                </c:pt>
                <c:pt idx="10">
                  <c:v>43.284456852848635</c:v>
                </c:pt>
                <c:pt idx="11">
                  <c:v>36.881430691184647</c:v>
                </c:pt>
                <c:pt idx="12">
                  <c:v>25.612104646655997</c:v>
                </c:pt>
                <c:pt idx="13">
                  <c:v>16.391746973859842</c:v>
                </c:pt>
                <c:pt idx="14">
                  <c:v>25.612104646655997</c:v>
                </c:pt>
                <c:pt idx="15">
                  <c:v>50.199725107445765</c:v>
                </c:pt>
                <c:pt idx="16">
                  <c:v>57.627235454975995</c:v>
                </c:pt>
                <c:pt idx="17">
                  <c:v>82.983219055165449</c:v>
                </c:pt>
                <c:pt idx="18">
                  <c:v>102.44841858662399</c:v>
                </c:pt>
                <c:pt idx="19">
                  <c:v>123.96258648981505</c:v>
                </c:pt>
                <c:pt idx="20">
                  <c:v>160.07565404160002</c:v>
                </c:pt>
                <c:pt idx="21">
                  <c:v>160.07565404160002</c:v>
                </c:pt>
                <c:pt idx="22">
                  <c:v>160.07565404160002</c:v>
                </c:pt>
                <c:pt idx="23">
                  <c:v>160.07565404160002</c:v>
                </c:pt>
                <c:pt idx="24">
                  <c:v>160.07565404160002</c:v>
                </c:pt>
                <c:pt idx="25">
                  <c:v>160.07565404160002</c:v>
                </c:pt>
                <c:pt idx="26">
                  <c:v>160.07565404160002</c:v>
                </c:pt>
                <c:pt idx="27">
                  <c:v>160.07565404160002</c:v>
                </c:pt>
                <c:pt idx="28">
                  <c:v>135.48803358081022</c:v>
                </c:pt>
                <c:pt idx="29">
                  <c:v>123.96258648981505</c:v>
                </c:pt>
                <c:pt idx="30">
                  <c:v>123.96258648981505</c:v>
                </c:pt>
                <c:pt idx="31">
                  <c:v>102.44841858662399</c:v>
                </c:pt>
                <c:pt idx="32">
                  <c:v>65.566987895439368</c:v>
                </c:pt>
                <c:pt idx="33">
                  <c:v>43.284456852848635</c:v>
                </c:pt>
                <c:pt idx="34">
                  <c:v>25.612104646655997</c:v>
                </c:pt>
                <c:pt idx="35">
                  <c:v>50.199725107445765</c:v>
                </c:pt>
                <c:pt idx="36">
                  <c:v>65.566987895439368</c:v>
                </c:pt>
                <c:pt idx="37">
                  <c:v>82.983219055165449</c:v>
                </c:pt>
                <c:pt idx="38">
                  <c:v>102.44841858662399</c:v>
                </c:pt>
                <c:pt idx="39">
                  <c:v>123.96258648981505</c:v>
                </c:pt>
                <c:pt idx="40">
                  <c:v>147.52572276473859</c:v>
                </c:pt>
                <c:pt idx="41">
                  <c:v>160.07565404160002</c:v>
                </c:pt>
                <c:pt idx="42">
                  <c:v>160.07565404160002</c:v>
                </c:pt>
                <c:pt idx="43">
                  <c:v>160.07565404160002</c:v>
                </c:pt>
                <c:pt idx="44">
                  <c:v>160.07565404160002</c:v>
                </c:pt>
                <c:pt idx="45">
                  <c:v>160.07565404160002</c:v>
                </c:pt>
                <c:pt idx="46">
                  <c:v>160.07565404160002</c:v>
                </c:pt>
                <c:pt idx="47">
                  <c:v>135.48803358081022</c:v>
                </c:pt>
                <c:pt idx="48">
                  <c:v>102.44841858662399</c:v>
                </c:pt>
                <c:pt idx="49">
                  <c:v>82.983219055165449</c:v>
                </c:pt>
                <c:pt idx="50">
                  <c:v>65.566987895439368</c:v>
                </c:pt>
                <c:pt idx="51">
                  <c:v>65.566987895439368</c:v>
                </c:pt>
                <c:pt idx="52">
                  <c:v>82.983219055165449</c:v>
                </c:pt>
                <c:pt idx="53">
                  <c:v>92.459697774428165</c:v>
                </c:pt>
                <c:pt idx="54">
                  <c:v>123.96258648981505</c:v>
                </c:pt>
                <c:pt idx="55">
                  <c:v>135.48803358081022</c:v>
                </c:pt>
                <c:pt idx="56">
                  <c:v>160.07565404160002</c:v>
                </c:pt>
                <c:pt idx="57">
                  <c:v>160.07565404160002</c:v>
                </c:pt>
                <c:pt idx="58">
                  <c:v>123.96258648981505</c:v>
                </c:pt>
                <c:pt idx="59">
                  <c:v>102.44841858662399</c:v>
                </c:pt>
                <c:pt idx="60">
                  <c:v>82.983219055165449</c:v>
                </c:pt>
                <c:pt idx="61">
                  <c:v>65.566987895439368</c:v>
                </c:pt>
                <c:pt idx="62">
                  <c:v>57.627235454975995</c:v>
                </c:pt>
                <c:pt idx="63">
                  <c:v>57.627235454975995</c:v>
                </c:pt>
                <c:pt idx="64">
                  <c:v>50.199725107445765</c:v>
                </c:pt>
                <c:pt idx="65">
                  <c:v>43.284456852848635</c:v>
                </c:pt>
                <c:pt idx="66">
                  <c:v>36.881430691184647</c:v>
                </c:pt>
                <c:pt idx="67">
                  <c:v>25.612104646655997</c:v>
                </c:pt>
                <c:pt idx="68">
                  <c:v>25.612104646655997</c:v>
                </c:pt>
                <c:pt idx="69">
                  <c:v>36.881430691184647</c:v>
                </c:pt>
                <c:pt idx="70">
                  <c:v>50.199725107445765</c:v>
                </c:pt>
                <c:pt idx="71">
                  <c:v>65.566987895439368</c:v>
                </c:pt>
                <c:pt idx="72">
                  <c:v>82.983219055165449</c:v>
                </c:pt>
                <c:pt idx="73">
                  <c:v>102.44841858662399</c:v>
                </c:pt>
                <c:pt idx="74">
                  <c:v>82.983219055165449</c:v>
                </c:pt>
                <c:pt idx="75">
                  <c:v>82.983219055165449</c:v>
                </c:pt>
                <c:pt idx="76">
                  <c:v>82.983219055165449</c:v>
                </c:pt>
                <c:pt idx="77">
                  <c:v>82.983219055165449</c:v>
                </c:pt>
                <c:pt idx="78">
                  <c:v>102.44841858662399</c:v>
                </c:pt>
                <c:pt idx="79">
                  <c:v>123.96258648981505</c:v>
                </c:pt>
                <c:pt idx="80">
                  <c:v>147.52572276473859</c:v>
                </c:pt>
                <c:pt idx="81">
                  <c:v>160.07565404160002</c:v>
                </c:pt>
                <c:pt idx="82">
                  <c:v>160.07565404160002</c:v>
                </c:pt>
                <c:pt idx="83">
                  <c:v>160.07565404160002</c:v>
                </c:pt>
                <c:pt idx="84">
                  <c:v>160.07565404160002</c:v>
                </c:pt>
                <c:pt idx="85">
                  <c:v>160.07565404160002</c:v>
                </c:pt>
                <c:pt idx="86">
                  <c:v>160.07565404160002</c:v>
                </c:pt>
                <c:pt idx="87">
                  <c:v>160.07565404160002</c:v>
                </c:pt>
                <c:pt idx="88">
                  <c:v>160.07565404160002</c:v>
                </c:pt>
                <c:pt idx="89">
                  <c:v>160.07565404160002</c:v>
                </c:pt>
                <c:pt idx="90">
                  <c:v>160.07565404160002</c:v>
                </c:pt>
                <c:pt idx="91">
                  <c:v>135.48803358081022</c:v>
                </c:pt>
                <c:pt idx="92">
                  <c:v>112.94938149175299</c:v>
                </c:pt>
                <c:pt idx="93">
                  <c:v>112.94938149175299</c:v>
                </c:pt>
                <c:pt idx="94">
                  <c:v>112.94938149175299</c:v>
                </c:pt>
                <c:pt idx="95">
                  <c:v>102.44841858662399</c:v>
                </c:pt>
                <c:pt idx="96">
                  <c:v>102.44841858662399</c:v>
                </c:pt>
                <c:pt idx="97">
                  <c:v>102.44841858662399</c:v>
                </c:pt>
                <c:pt idx="98">
                  <c:v>102.44841858662399</c:v>
                </c:pt>
                <c:pt idx="99">
                  <c:v>102.44841858662399</c:v>
                </c:pt>
                <c:pt idx="100">
                  <c:v>82.983219055165449</c:v>
                </c:pt>
                <c:pt idx="101">
                  <c:v>65.566987895439368</c:v>
                </c:pt>
                <c:pt idx="102">
                  <c:v>43.284456852848635</c:v>
                </c:pt>
                <c:pt idx="103">
                  <c:v>43.284456852848635</c:v>
                </c:pt>
                <c:pt idx="104">
                  <c:v>57.627235454975995</c:v>
                </c:pt>
                <c:pt idx="105">
                  <c:v>82.983219055165449</c:v>
                </c:pt>
                <c:pt idx="106">
                  <c:v>102.44841858662399</c:v>
                </c:pt>
                <c:pt idx="107">
                  <c:v>123.96258648981505</c:v>
                </c:pt>
                <c:pt idx="108">
                  <c:v>135.48803358081022</c:v>
                </c:pt>
                <c:pt idx="109">
                  <c:v>112.94938149175299</c:v>
                </c:pt>
                <c:pt idx="110">
                  <c:v>102.44841858662399</c:v>
                </c:pt>
                <c:pt idx="111">
                  <c:v>82.983219055165449</c:v>
                </c:pt>
                <c:pt idx="112">
                  <c:v>65.566987895439368</c:v>
                </c:pt>
                <c:pt idx="113">
                  <c:v>74.018982428835841</c:v>
                </c:pt>
                <c:pt idx="114">
                  <c:v>43.284456852848635</c:v>
                </c:pt>
                <c:pt idx="115">
                  <c:v>20.745804763791362</c:v>
                </c:pt>
                <c:pt idx="116">
                  <c:v>6.4030261616639992</c:v>
                </c:pt>
                <c:pt idx="117">
                  <c:v>2.3050894181990405</c:v>
                </c:pt>
                <c:pt idx="118">
                  <c:v>1.0244841858662401</c:v>
                </c:pt>
                <c:pt idx="119">
                  <c:v>0.25612104646656003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07-40B6-8CFB-15B2087885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66590208"/>
        <c:axId val="66871872"/>
      </c:lineChart>
      <c:catAx>
        <c:axId val="665902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 (s)</a:t>
                </a:r>
              </a:p>
            </c:rich>
          </c:tx>
          <c:layout>
            <c:manualLayout>
              <c:xMode val="edge"/>
              <c:yMode val="edge"/>
              <c:x val="0.48190006056935192"/>
              <c:y val="0.89081558497328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871872"/>
        <c:crosses val="autoZero"/>
        <c:auto val="1"/>
        <c:lblAlgn val="ctr"/>
        <c:lblOffset val="100"/>
        <c:noMultiLvlLbl val="0"/>
      </c:catAx>
      <c:valAx>
        <c:axId val="6687187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Aero</a:t>
                </a:r>
                <a:r>
                  <a:rPr lang="en-GB" sz="1050" baseline="0"/>
                  <a:t> Resistance (N)</a:t>
                </a:r>
                <a:endParaRPr lang="en-GB" sz="1050"/>
              </a:p>
            </c:rich>
          </c:tx>
          <c:layout>
            <c:manualLayout>
              <c:xMode val="edge"/>
              <c:yMode val="edge"/>
              <c:x val="1.0256410256410256E-2"/>
              <c:y val="0.277396407109804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90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Gradient Resistance (N) vs time (s)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tx>
            <c:strRef>
              <c:f>Sheet1!$J$1:$J$2</c:f>
              <c:strCache>
                <c:ptCount val="2"/>
                <c:pt idx="0">
                  <c:v>Gradient Resistance</c:v>
                </c:pt>
                <c:pt idx="1">
                  <c:v>(N)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none"/>
          </c:marker>
          <c:val>
            <c:numRef>
              <c:f>Sheet1!$J$3:$J$128</c:f>
              <c:numCache>
                <c:formatCode>General</c:formatCode>
                <c:ptCount val="1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1770.6645511199358</c:v>
                </c:pt>
                <c:pt idx="9">
                  <c:v>2015.5116256301658</c:v>
                </c:pt>
                <c:pt idx="10">
                  <c:v>2164.6131598608167</c:v>
                </c:pt>
                <c:pt idx="11">
                  <c:v>1189.0523479263661</c:v>
                </c:pt>
                <c:pt idx="12">
                  <c:v>0</c:v>
                </c:pt>
                <c:pt idx="13">
                  <c:v>1770.6645511199358</c:v>
                </c:pt>
                <c:pt idx="14">
                  <c:v>-1423.2211163769239</c:v>
                </c:pt>
                <c:pt idx="15">
                  <c:v>-1020.7581026044952</c:v>
                </c:pt>
                <c:pt idx="16">
                  <c:v>-953.23102646404243</c:v>
                </c:pt>
                <c:pt idx="17">
                  <c:v>-1578.2547197567469</c:v>
                </c:pt>
                <c:pt idx="18">
                  <c:v>-716.08489806076318</c:v>
                </c:pt>
                <c:pt idx="19">
                  <c:v>-1295.7171788673038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1240.1104510914408</c:v>
                </c:pt>
                <c:pt idx="29">
                  <c:v>1926.8279358015593</c:v>
                </c:pt>
                <c:pt idx="30">
                  <c:v>0</c:v>
                </c:pt>
                <c:pt idx="31">
                  <c:v>716.08489806076318</c:v>
                </c:pt>
                <c:pt idx="32">
                  <c:v>1770.6645511199358</c:v>
                </c:pt>
                <c:pt idx="33">
                  <c:v>2164.6131598608167</c:v>
                </c:pt>
                <c:pt idx="34">
                  <c:v>2775.5223697270112</c:v>
                </c:pt>
                <c:pt idx="35">
                  <c:v>-2015.5116256301658</c:v>
                </c:pt>
                <c:pt idx="36">
                  <c:v>-1770.6645511199358</c:v>
                </c:pt>
                <c:pt idx="37">
                  <c:v>-1578.2547197567469</c:v>
                </c:pt>
                <c:pt idx="38">
                  <c:v>-2112.5718039400922</c:v>
                </c:pt>
                <c:pt idx="39">
                  <c:v>-1926.8279358015593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1240.1104510914408</c:v>
                </c:pt>
                <c:pt idx="48">
                  <c:v>2775.5223697270112</c:v>
                </c:pt>
                <c:pt idx="49">
                  <c:v>795.26049627294731</c:v>
                </c:pt>
                <c:pt idx="50">
                  <c:v>0</c:v>
                </c:pt>
                <c:pt idx="51">
                  <c:v>0</c:v>
                </c:pt>
                <c:pt idx="52">
                  <c:v>-795.26049627294731</c:v>
                </c:pt>
                <c:pt idx="53">
                  <c:v>-753.60366358806277</c:v>
                </c:pt>
                <c:pt idx="54">
                  <c:v>-651.22205336164996</c:v>
                </c:pt>
                <c:pt idx="55">
                  <c:v>-622.99942238974631</c:v>
                </c:pt>
                <c:pt idx="56">
                  <c:v>-573.29835911241173</c:v>
                </c:pt>
                <c:pt idx="57">
                  <c:v>0</c:v>
                </c:pt>
                <c:pt idx="58">
                  <c:v>1295.7171788673038</c:v>
                </c:pt>
                <c:pt idx="59">
                  <c:v>716.08489806076318</c:v>
                </c:pt>
                <c:pt idx="60">
                  <c:v>795.26049627294731</c:v>
                </c:pt>
                <c:pt idx="61">
                  <c:v>1770.6645511199358</c:v>
                </c:pt>
                <c:pt idx="62">
                  <c:v>1885.3019459180755</c:v>
                </c:pt>
                <c:pt idx="63">
                  <c:v>1885.3019459180755</c:v>
                </c:pt>
                <c:pt idx="64">
                  <c:v>1020.7581026044952</c:v>
                </c:pt>
                <c:pt idx="65">
                  <c:v>1098.5295524885987</c:v>
                </c:pt>
                <c:pt idx="66">
                  <c:v>2336.9055953513639</c:v>
                </c:pt>
                <c:pt idx="67">
                  <c:v>2775.5223697270112</c:v>
                </c:pt>
                <c:pt idx="68">
                  <c:v>2775.5223697270112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795.26049627294731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-716.08489806076318</c:v>
                </c:pt>
                <c:pt idx="79">
                  <c:v>-651.22205336164996</c:v>
                </c:pt>
                <c:pt idx="80">
                  <c:v>-597.11796787398794</c:v>
                </c:pt>
                <c:pt idx="81">
                  <c:v>-573.29835911241173</c:v>
                </c:pt>
                <c:pt idx="82">
                  <c:v>-573.29835911241173</c:v>
                </c:pt>
                <c:pt idx="83">
                  <c:v>-573.29835911241173</c:v>
                </c:pt>
                <c:pt idx="84">
                  <c:v>-573.29835911241173</c:v>
                </c:pt>
                <c:pt idx="85">
                  <c:v>-573.29835911241173</c:v>
                </c:pt>
                <c:pt idx="86">
                  <c:v>-1142.0098301959933</c:v>
                </c:pt>
                <c:pt idx="87">
                  <c:v>-1701.5842243358304</c:v>
                </c:pt>
                <c:pt idx="88">
                  <c:v>-1701.5842243358304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795.26049627294731</c:v>
                </c:pt>
                <c:pt idx="101">
                  <c:v>1770.6645511199358</c:v>
                </c:pt>
                <c:pt idx="102">
                  <c:v>2164.6131598608167</c:v>
                </c:pt>
                <c:pt idx="103">
                  <c:v>0</c:v>
                </c:pt>
                <c:pt idx="104">
                  <c:v>0</c:v>
                </c:pt>
                <c:pt idx="105">
                  <c:v>-2336.9055953513639</c:v>
                </c:pt>
                <c:pt idx="106">
                  <c:v>-1423.2211163769239</c:v>
                </c:pt>
                <c:pt idx="107">
                  <c:v>-1295.7171788673038</c:v>
                </c:pt>
                <c:pt idx="108">
                  <c:v>-1240.1104510914408</c:v>
                </c:pt>
                <c:pt idx="109">
                  <c:v>-682.11793071673856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1669.0016522267813</c:v>
                </c:pt>
                <c:pt idx="114">
                  <c:v>2164.6131598608167</c:v>
                </c:pt>
                <c:pt idx="115">
                  <c:v>3059.5115251082248</c:v>
                </c:pt>
                <c:pt idx="116">
                  <c:v>0</c:v>
                </c:pt>
                <c:pt idx="117">
                  <c:v>-5044.1372174217722</c:v>
                </c:pt>
                <c:pt idx="118">
                  <c:v>-5044.1372174217704</c:v>
                </c:pt>
                <c:pt idx="1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B3-4F3A-B33D-3A9BB3F87D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66591744"/>
        <c:axId val="66873600"/>
      </c:lineChart>
      <c:catAx>
        <c:axId val="665917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</a:t>
                </a:r>
                <a:r>
                  <a:rPr lang="en-GB" sz="1050" baseline="0"/>
                  <a:t> (s)</a:t>
                </a:r>
                <a:endParaRPr lang="en-GB" sz="1050"/>
              </a:p>
            </c:rich>
          </c:tx>
          <c:layout>
            <c:manualLayout>
              <c:xMode val="edge"/>
              <c:yMode val="edge"/>
              <c:x val="0.47484847567131033"/>
              <c:y val="0.8843789385342893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873600"/>
        <c:crosses val="autoZero"/>
        <c:auto val="1"/>
        <c:lblAlgn val="ctr"/>
        <c:lblOffset val="100"/>
        <c:noMultiLvlLbl val="0"/>
      </c:catAx>
      <c:valAx>
        <c:axId val="6687360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Gradient</a:t>
                </a:r>
                <a:r>
                  <a:rPr lang="en-GB" sz="1050" baseline="0"/>
                  <a:t> Resistance (N)</a:t>
                </a:r>
                <a:endParaRPr lang="en-GB" sz="1050"/>
              </a:p>
            </c:rich>
          </c:tx>
          <c:layout>
            <c:manualLayout>
              <c:xMode val="edge"/>
              <c:yMode val="edge"/>
              <c:x val="1.0256410256410256E-2"/>
              <c:y val="0.249867951353278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91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Acceleration Resistance (N) vs time (S)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tx>
            <c:strRef>
              <c:f>Sheet1!$K$1:$K$2</c:f>
              <c:strCache>
                <c:ptCount val="2"/>
                <c:pt idx="0">
                  <c:v>Acceleration Resistance </c:v>
                </c:pt>
                <c:pt idx="1">
                  <c:v>(N)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none"/>
          </c:marker>
          <c:val>
            <c:numRef>
              <c:f>Sheet1!$K$3:$K$128</c:f>
              <c:numCache>
                <c:formatCode>General</c:formatCode>
                <c:ptCount val="126"/>
                <c:pt idx="0">
                  <c:v>0</c:v>
                </c:pt>
                <c:pt idx="1">
                  <c:v>1169.4566399999999</c:v>
                </c:pt>
                <c:pt idx="2">
                  <c:v>584.72832000000017</c:v>
                </c:pt>
                <c:pt idx="3">
                  <c:v>1169.4566399999997</c:v>
                </c:pt>
                <c:pt idx="4">
                  <c:v>584.72832000000039</c:v>
                </c:pt>
                <c:pt idx="5">
                  <c:v>584.72831999999983</c:v>
                </c:pt>
                <c:pt idx="6">
                  <c:v>584.72831999999983</c:v>
                </c:pt>
                <c:pt idx="7">
                  <c:v>584.72832000000039</c:v>
                </c:pt>
                <c:pt idx="8">
                  <c:v>-584.72832000000039</c:v>
                </c:pt>
                <c:pt idx="9">
                  <c:v>-584.72831999999983</c:v>
                </c:pt>
                <c:pt idx="10">
                  <c:v>-292.3641600000002</c:v>
                </c:pt>
                <c:pt idx="11">
                  <c:v>-292.36415999999963</c:v>
                </c:pt>
                <c:pt idx="12">
                  <c:v>-584.72832000000039</c:v>
                </c:pt>
                <c:pt idx="13">
                  <c:v>-584.72831999999983</c:v>
                </c:pt>
                <c:pt idx="14">
                  <c:v>584.72831999999983</c:v>
                </c:pt>
                <c:pt idx="15">
                  <c:v>1169.4566400000003</c:v>
                </c:pt>
                <c:pt idx="16">
                  <c:v>292.36415999999963</c:v>
                </c:pt>
                <c:pt idx="17">
                  <c:v>877.09248000000059</c:v>
                </c:pt>
                <c:pt idx="18">
                  <c:v>584.72831999999926</c:v>
                </c:pt>
                <c:pt idx="19">
                  <c:v>584.72832000000039</c:v>
                </c:pt>
                <c:pt idx="20">
                  <c:v>877.09248000000002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-584.72832000000039</c:v>
                </c:pt>
                <c:pt idx="29">
                  <c:v>-292.36415999999963</c:v>
                </c:pt>
                <c:pt idx="30">
                  <c:v>0</c:v>
                </c:pt>
                <c:pt idx="31">
                  <c:v>-584.72832000000039</c:v>
                </c:pt>
                <c:pt idx="32">
                  <c:v>-1169.4566399999997</c:v>
                </c:pt>
                <c:pt idx="33">
                  <c:v>-877.09248000000002</c:v>
                </c:pt>
                <c:pt idx="34">
                  <c:v>-877.09248000000002</c:v>
                </c:pt>
                <c:pt idx="35">
                  <c:v>1169.4566400000003</c:v>
                </c:pt>
                <c:pt idx="36">
                  <c:v>584.72831999999983</c:v>
                </c:pt>
                <c:pt idx="37">
                  <c:v>584.72832000000039</c:v>
                </c:pt>
                <c:pt idx="38">
                  <c:v>584.72831999999926</c:v>
                </c:pt>
                <c:pt idx="39">
                  <c:v>584.72832000000039</c:v>
                </c:pt>
                <c:pt idx="40">
                  <c:v>584.72832000000039</c:v>
                </c:pt>
                <c:pt idx="41">
                  <c:v>292.36415999999963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-584.72832000000039</c:v>
                </c:pt>
                <c:pt idx="48">
                  <c:v>-877.09248000000002</c:v>
                </c:pt>
                <c:pt idx="49">
                  <c:v>-584.72831999999926</c:v>
                </c:pt>
                <c:pt idx="50">
                  <c:v>-584.72832000000039</c:v>
                </c:pt>
                <c:pt idx="51">
                  <c:v>0</c:v>
                </c:pt>
                <c:pt idx="52">
                  <c:v>584.72832000000039</c:v>
                </c:pt>
                <c:pt idx="53">
                  <c:v>292.36415999999963</c:v>
                </c:pt>
                <c:pt idx="54">
                  <c:v>877.09248000000002</c:v>
                </c:pt>
                <c:pt idx="55">
                  <c:v>292.36415999999963</c:v>
                </c:pt>
                <c:pt idx="56">
                  <c:v>584.72832000000039</c:v>
                </c:pt>
                <c:pt idx="57">
                  <c:v>0</c:v>
                </c:pt>
                <c:pt idx="58">
                  <c:v>-877.09248000000002</c:v>
                </c:pt>
                <c:pt idx="59">
                  <c:v>-584.72832000000039</c:v>
                </c:pt>
                <c:pt idx="60">
                  <c:v>-584.72831999999926</c:v>
                </c:pt>
                <c:pt idx="61">
                  <c:v>-584.72832000000039</c:v>
                </c:pt>
                <c:pt idx="62">
                  <c:v>-292.3641600000002</c:v>
                </c:pt>
                <c:pt idx="63">
                  <c:v>0</c:v>
                </c:pt>
                <c:pt idx="64">
                  <c:v>-292.36415999999963</c:v>
                </c:pt>
                <c:pt idx="65">
                  <c:v>-292.3641600000002</c:v>
                </c:pt>
                <c:pt idx="66">
                  <c:v>-292.36415999999963</c:v>
                </c:pt>
                <c:pt idx="67">
                  <c:v>-584.72832000000039</c:v>
                </c:pt>
                <c:pt idx="68">
                  <c:v>0</c:v>
                </c:pt>
                <c:pt idx="69">
                  <c:v>584.72832000000039</c:v>
                </c:pt>
                <c:pt idx="70">
                  <c:v>584.72831999999983</c:v>
                </c:pt>
                <c:pt idx="71">
                  <c:v>584.72831999999983</c:v>
                </c:pt>
                <c:pt idx="72">
                  <c:v>584.72832000000039</c:v>
                </c:pt>
                <c:pt idx="73">
                  <c:v>584.72831999999926</c:v>
                </c:pt>
                <c:pt idx="74">
                  <c:v>-584.72831999999926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584.72831999999926</c:v>
                </c:pt>
                <c:pt idx="79">
                  <c:v>584.72832000000039</c:v>
                </c:pt>
                <c:pt idx="80">
                  <c:v>584.72832000000039</c:v>
                </c:pt>
                <c:pt idx="81">
                  <c:v>292.36415999999963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-584.72832000000039</c:v>
                </c:pt>
                <c:pt idx="92">
                  <c:v>-584.72831999999926</c:v>
                </c:pt>
                <c:pt idx="93">
                  <c:v>0</c:v>
                </c:pt>
                <c:pt idx="94">
                  <c:v>0</c:v>
                </c:pt>
                <c:pt idx="95">
                  <c:v>-292.36416000000077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-584.72831999999926</c:v>
                </c:pt>
                <c:pt idx="101">
                  <c:v>-584.72832000000039</c:v>
                </c:pt>
                <c:pt idx="102">
                  <c:v>-877.09248000000002</c:v>
                </c:pt>
                <c:pt idx="103">
                  <c:v>0</c:v>
                </c:pt>
                <c:pt idx="104">
                  <c:v>584.72831999999983</c:v>
                </c:pt>
                <c:pt idx="105">
                  <c:v>877.09248000000059</c:v>
                </c:pt>
                <c:pt idx="106">
                  <c:v>584.72831999999926</c:v>
                </c:pt>
                <c:pt idx="107">
                  <c:v>584.72832000000039</c:v>
                </c:pt>
                <c:pt idx="108">
                  <c:v>292.36415999999963</c:v>
                </c:pt>
                <c:pt idx="109">
                  <c:v>-584.72831999999926</c:v>
                </c:pt>
                <c:pt idx="110">
                  <c:v>-292.36416000000077</c:v>
                </c:pt>
                <c:pt idx="111">
                  <c:v>-584.72831999999926</c:v>
                </c:pt>
                <c:pt idx="112">
                  <c:v>-584.72832000000039</c:v>
                </c:pt>
                <c:pt idx="113">
                  <c:v>292.3641600000002</c:v>
                </c:pt>
                <c:pt idx="114">
                  <c:v>-1169.4566400000003</c:v>
                </c:pt>
                <c:pt idx="115">
                  <c:v>-1169.4566399999997</c:v>
                </c:pt>
                <c:pt idx="116">
                  <c:v>-1169.4566400000003</c:v>
                </c:pt>
                <c:pt idx="117">
                  <c:v>-584.72831999999983</c:v>
                </c:pt>
                <c:pt idx="118">
                  <c:v>-292.36416000000008</c:v>
                </c:pt>
                <c:pt idx="119">
                  <c:v>-292.36415999999997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EE-4CCF-8738-3E37FD44E0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68387328"/>
        <c:axId val="66875328"/>
      </c:lineChart>
      <c:catAx>
        <c:axId val="683873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 (s)</a:t>
                </a:r>
              </a:p>
            </c:rich>
          </c:tx>
          <c:layout>
            <c:manualLayout>
              <c:xMode val="edge"/>
              <c:yMode val="edge"/>
              <c:x val="0.46961673038458618"/>
              <c:y val="0.880623159346811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875328"/>
        <c:crosses val="autoZero"/>
        <c:auto val="1"/>
        <c:lblAlgn val="ctr"/>
        <c:lblOffset val="100"/>
        <c:noMultiLvlLbl val="0"/>
      </c:catAx>
      <c:valAx>
        <c:axId val="6687532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Acceleration Resistance (N)</a:t>
                </a:r>
              </a:p>
            </c:rich>
          </c:tx>
          <c:layout>
            <c:manualLayout>
              <c:xMode val="edge"/>
              <c:yMode val="edge"/>
              <c:x val="9.0032154340836008E-3"/>
              <c:y val="0.2669991977617236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87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Total Resistance (N) vs Time (s)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tx>
            <c:strRef>
              <c:f>Sheet1!$L$1:$L$2</c:f>
              <c:strCache>
                <c:ptCount val="2"/>
                <c:pt idx="0">
                  <c:v>Total Resistance </c:v>
                </c:pt>
                <c:pt idx="1">
                  <c:v>(N)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none"/>
          </c:marker>
          <c:val>
            <c:numRef>
              <c:f>Sheet1!$L$3:$L$128</c:f>
              <c:numCache>
                <c:formatCode>General</c:formatCode>
                <c:ptCount val="126"/>
                <c:pt idx="0">
                  <c:v>38.494440000000004</c:v>
                </c:pt>
                <c:pt idx="1">
                  <c:v>1212.0490167434648</c:v>
                </c:pt>
                <c:pt idx="2">
                  <c:v>632.44311767279635</c:v>
                </c:pt>
                <c:pt idx="3">
                  <c:v>1233.5631846466556</c:v>
                </c:pt>
                <c:pt idx="4">
                  <c:v>660.10419069118507</c:v>
                </c:pt>
                <c:pt idx="5">
                  <c:v>673.4224851074456</c:v>
                </c:pt>
                <c:pt idx="6">
                  <c:v>688.78974789543918</c:v>
                </c:pt>
                <c:pt idx="7">
                  <c:v>706.20597905516581</c:v>
                </c:pt>
                <c:pt idx="8">
                  <c:v>2855.4382190153747</c:v>
                </c:pt>
                <c:pt idx="9">
                  <c:v>3084.9180307376123</c:v>
                </c:pt>
                <c:pt idx="10">
                  <c:v>3519.4684567136655</c:v>
                </c:pt>
                <c:pt idx="11">
                  <c:v>2537.5046186175514</c:v>
                </c:pt>
                <c:pt idx="12">
                  <c:v>1044.8187846466558</c:v>
                </c:pt>
                <c:pt idx="13">
                  <c:v>2806.2629780937964</c:v>
                </c:pt>
                <c:pt idx="14">
                  <c:v>-42.99189173026798</c:v>
                </c:pt>
                <c:pt idx="15">
                  <c:v>968.7870625029509</c:v>
                </c:pt>
                <c:pt idx="16">
                  <c:v>166.64916899093328</c:v>
                </c:pt>
                <c:pt idx="17">
                  <c:v>151.70977929841922</c:v>
                </c:pt>
                <c:pt idx="18">
                  <c:v>740.98064052586017</c:v>
                </c:pt>
                <c:pt idx="19">
                  <c:v>182.86252762251172</c:v>
                </c:pt>
                <c:pt idx="20">
                  <c:v>2961.8901340416005</c:v>
                </c:pt>
                <c:pt idx="21">
                  <c:v>2084.7976540416003</c:v>
                </c:pt>
                <c:pt idx="22">
                  <c:v>2084.7976540416003</c:v>
                </c:pt>
                <c:pt idx="23">
                  <c:v>2084.7976540416003</c:v>
                </c:pt>
                <c:pt idx="24">
                  <c:v>2084.7976540416003</c:v>
                </c:pt>
                <c:pt idx="25">
                  <c:v>2084.7976540416003</c:v>
                </c:pt>
                <c:pt idx="26">
                  <c:v>2084.7976540416003</c:v>
                </c:pt>
                <c:pt idx="27">
                  <c:v>2084.7976540416003</c:v>
                </c:pt>
                <c:pt idx="28">
                  <c:v>1304.1293646722509</c:v>
                </c:pt>
                <c:pt idx="29">
                  <c:v>2271.6855622913749</c:v>
                </c:pt>
                <c:pt idx="30">
                  <c:v>637.22178648981514</c:v>
                </c:pt>
                <c:pt idx="31">
                  <c:v>747.06419664738701</c:v>
                </c:pt>
                <c:pt idx="32">
                  <c:v>1180.0340990153757</c:v>
                </c:pt>
                <c:pt idx="33">
                  <c:v>1844.0643367136656</c:v>
                </c:pt>
                <c:pt idx="34">
                  <c:v>2437.3011943736674</c:v>
                </c:pt>
                <c:pt idx="35">
                  <c:v>-282.59606052271965</c:v>
                </c:pt>
                <c:pt idx="36">
                  <c:v>-607.11004322449651</c:v>
                </c:pt>
                <c:pt idx="37">
                  <c:v>-397.28398070158096</c:v>
                </c:pt>
                <c:pt idx="38">
                  <c:v>-912.13586535346894</c:v>
                </c:pt>
                <c:pt idx="39">
                  <c:v>-704.87782931174365</c:v>
                </c:pt>
                <c:pt idx="40">
                  <c:v>1245.5132427647391</c:v>
                </c:pt>
                <c:pt idx="41">
                  <c:v>965.69901404159975</c:v>
                </c:pt>
                <c:pt idx="42">
                  <c:v>673.33485404160012</c:v>
                </c:pt>
                <c:pt idx="43">
                  <c:v>673.33485404160012</c:v>
                </c:pt>
                <c:pt idx="44">
                  <c:v>673.33485404160012</c:v>
                </c:pt>
                <c:pt idx="45">
                  <c:v>673.33485404160012</c:v>
                </c:pt>
                <c:pt idx="46">
                  <c:v>673.33485404160012</c:v>
                </c:pt>
                <c:pt idx="47">
                  <c:v>1304.1293646722509</c:v>
                </c:pt>
                <c:pt idx="48">
                  <c:v>2514.1375083136354</c:v>
                </c:pt>
                <c:pt idx="49">
                  <c:v>806.77459532811372</c:v>
                </c:pt>
                <c:pt idx="50">
                  <c:v>763.98666789543904</c:v>
                </c:pt>
                <c:pt idx="51">
                  <c:v>1348.7149878954394</c:v>
                </c:pt>
                <c:pt idx="52">
                  <c:v>1155.5990427822185</c:v>
                </c:pt>
                <c:pt idx="53">
                  <c:v>914.36819418636514</c:v>
                </c:pt>
                <c:pt idx="54">
                  <c:v>1632.9810131281652</c:v>
                </c:pt>
                <c:pt idx="55">
                  <c:v>1088.0007711910637</c:v>
                </c:pt>
                <c:pt idx="56">
                  <c:v>1454.6536149291887</c:v>
                </c:pt>
                <c:pt idx="57">
                  <c:v>1443.2236540416002</c:v>
                </c:pt>
                <c:pt idx="58">
                  <c:v>1825.735285357119</c:v>
                </c:pt>
                <c:pt idx="59">
                  <c:v>1516.9529966473872</c:v>
                </c:pt>
                <c:pt idx="60">
                  <c:v>1063.4041953281135</c:v>
                </c:pt>
                <c:pt idx="61">
                  <c:v>2021.3920190153747</c:v>
                </c:pt>
                <c:pt idx="62">
                  <c:v>2420.4538213730516</c:v>
                </c:pt>
                <c:pt idx="63">
                  <c:v>2712.8179813730517</c:v>
                </c:pt>
                <c:pt idx="64">
                  <c:v>1548.4824677119414</c:v>
                </c:pt>
                <c:pt idx="65">
                  <c:v>1619.3386493414473</c:v>
                </c:pt>
                <c:pt idx="66">
                  <c:v>2851.3116660425489</c:v>
                </c:pt>
                <c:pt idx="67">
                  <c:v>2986.2949543736668</c:v>
                </c:pt>
                <c:pt idx="68">
                  <c:v>3571.0232743736674</c:v>
                </c:pt>
                <c:pt idx="69">
                  <c:v>1391.4985506911851</c:v>
                </c:pt>
                <c:pt idx="70">
                  <c:v>1404.8168451074457</c:v>
                </c:pt>
                <c:pt idx="71">
                  <c:v>1420.1841078954394</c:v>
                </c:pt>
                <c:pt idx="72">
                  <c:v>1437.6003390551659</c:v>
                </c:pt>
                <c:pt idx="73">
                  <c:v>1457.0655385866235</c:v>
                </c:pt>
                <c:pt idx="74">
                  <c:v>1063.4041953281135</c:v>
                </c:pt>
                <c:pt idx="75">
                  <c:v>852.87201905516554</c:v>
                </c:pt>
                <c:pt idx="76">
                  <c:v>852.87201905516554</c:v>
                </c:pt>
                <c:pt idx="77">
                  <c:v>852.87201905516554</c:v>
                </c:pt>
                <c:pt idx="78">
                  <c:v>1575.0268405258603</c:v>
                </c:pt>
                <c:pt idx="79">
                  <c:v>1661.4038531281656</c:v>
                </c:pt>
                <c:pt idx="80">
                  <c:v>1739.0710748907513</c:v>
                </c:pt>
                <c:pt idx="81">
                  <c:v>1483.076454929188</c:v>
                </c:pt>
                <c:pt idx="82">
                  <c:v>1190.7122949291884</c:v>
                </c:pt>
                <c:pt idx="83">
                  <c:v>1190.7122949291884</c:v>
                </c:pt>
                <c:pt idx="84">
                  <c:v>1190.7122949291884</c:v>
                </c:pt>
                <c:pt idx="85">
                  <c:v>1190.7122949291884</c:v>
                </c:pt>
                <c:pt idx="86">
                  <c:v>622.00082384560687</c:v>
                </c:pt>
                <c:pt idx="87">
                  <c:v>62.426429705769806</c:v>
                </c:pt>
                <c:pt idx="88">
                  <c:v>62.426429705769806</c:v>
                </c:pt>
                <c:pt idx="89">
                  <c:v>1764.0106540416002</c:v>
                </c:pt>
                <c:pt idx="90">
                  <c:v>1443.2236540416002</c:v>
                </c:pt>
                <c:pt idx="91">
                  <c:v>833.90771358080997</c:v>
                </c:pt>
                <c:pt idx="92">
                  <c:v>811.36906149175388</c:v>
                </c:pt>
                <c:pt idx="93">
                  <c:v>1396.0973814917531</c:v>
                </c:pt>
                <c:pt idx="94">
                  <c:v>1396.0973814917531</c:v>
                </c:pt>
                <c:pt idx="95">
                  <c:v>1093.2322585866234</c:v>
                </c:pt>
                <c:pt idx="96">
                  <c:v>1385.5964185866242</c:v>
                </c:pt>
                <c:pt idx="97">
                  <c:v>1385.5964185866242</c:v>
                </c:pt>
                <c:pt idx="98">
                  <c:v>1385.5964185866242</c:v>
                </c:pt>
                <c:pt idx="99">
                  <c:v>1385.5964185866242</c:v>
                </c:pt>
                <c:pt idx="100">
                  <c:v>2218.2373953281135</c:v>
                </c:pt>
                <c:pt idx="101">
                  <c:v>3176.2252190153749</c:v>
                </c:pt>
                <c:pt idx="102">
                  <c:v>3255.5271367136656</c:v>
                </c:pt>
                <c:pt idx="103">
                  <c:v>1968.0064568528489</c:v>
                </c:pt>
                <c:pt idx="104">
                  <c:v>2567.0775554549759</c:v>
                </c:pt>
                <c:pt idx="105">
                  <c:v>547.89210370380226</c:v>
                </c:pt>
                <c:pt idx="106">
                  <c:v>1188.6776222096996</c:v>
                </c:pt>
                <c:pt idx="107">
                  <c:v>1337.6957276225116</c:v>
                </c:pt>
                <c:pt idx="108">
                  <c:v>1112.4637424893692</c:v>
                </c:pt>
                <c:pt idx="109">
                  <c:v>770.8251307750154</c:v>
                </c:pt>
                <c:pt idx="110">
                  <c:v>-151.42130141337677</c:v>
                </c:pt>
                <c:pt idx="111">
                  <c:v>-463.25066094483384</c:v>
                </c:pt>
                <c:pt idx="112">
                  <c:v>-480.66689210456104</c:v>
                </c:pt>
                <c:pt idx="113">
                  <c:v>2073.8792346556174</c:v>
                </c:pt>
                <c:pt idx="114">
                  <c:v>1076.9354167136648</c:v>
                </c:pt>
                <c:pt idx="115">
                  <c:v>1949.2951298720166</c:v>
                </c:pt>
                <c:pt idx="116">
                  <c:v>-1124.5591738383364</c:v>
                </c:pt>
                <c:pt idx="117">
                  <c:v>-5588.0660080035732</c:v>
                </c:pt>
                <c:pt idx="118">
                  <c:v>-5296.9824532359044</c:v>
                </c:pt>
                <c:pt idx="119">
                  <c:v>-253.6135989535334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0F-4C1E-AFA6-F1C032F71B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68389376"/>
        <c:axId val="66877056"/>
      </c:lineChart>
      <c:catAx>
        <c:axId val="683893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 (s)</a:t>
                </a:r>
              </a:p>
            </c:rich>
          </c:tx>
          <c:layout>
            <c:manualLayout>
              <c:xMode val="edge"/>
              <c:yMode val="edge"/>
              <c:x val="0.47855727674210863"/>
              <c:y val="0.880178732493657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877056"/>
        <c:crosses val="autoZero"/>
        <c:auto val="1"/>
        <c:lblAlgn val="ctr"/>
        <c:lblOffset val="100"/>
        <c:noMultiLvlLbl val="0"/>
      </c:catAx>
      <c:valAx>
        <c:axId val="6687705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Total Resistance (N)</a:t>
                </a:r>
              </a:p>
            </c:rich>
          </c:tx>
          <c:layout>
            <c:manualLayout>
              <c:xMode val="edge"/>
              <c:yMode val="edge"/>
              <c:x val="1.0317032455901541E-2"/>
              <c:y val="0.3184810552280872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89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sng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 u="sng"/>
              <a:t>Power (kw) vs Time (s)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Sheet1!$N$1:$N$128</c:f>
              <c:numCache>
                <c:formatCode>General</c:formatCode>
                <c:ptCount val="128"/>
                <c:pt idx="1">
                  <c:v>0</c:v>
                </c:pt>
                <c:pt idx="2">
                  <c:v>0</c:v>
                </c:pt>
                <c:pt idx="3">
                  <c:v>2.1673375697799937</c:v>
                </c:pt>
                <c:pt idx="4">
                  <c:v>1.6963642279466815</c:v>
                </c:pt>
                <c:pt idx="5">
                  <c:v>5.5145208606444083</c:v>
                </c:pt>
                <c:pt idx="6">
                  <c:v>3.5411157288790487</c:v>
                </c:pt>
                <c:pt idx="7">
                  <c:v>4.2146550283940547</c:v>
                </c:pt>
                <c:pt idx="8">
                  <c:v>4.926665102386834</c:v>
                </c:pt>
                <c:pt idx="9">
                  <c:v>5.6826417757827841</c:v>
                </c:pt>
                <c:pt idx="10">
                  <c:v>20.423921622858128</c:v>
                </c:pt>
                <c:pt idx="11">
                  <c:v>19.307144590453191</c:v>
                </c:pt>
                <c:pt idx="12">
                  <c:v>20.453461325560603</c:v>
                </c:pt>
                <c:pt idx="13">
                  <c:v>13.612392776481483</c:v>
                </c:pt>
                <c:pt idx="14">
                  <c:v>4.6707578948844093</c:v>
                </c:pt>
                <c:pt idx="15">
                  <c:v>10.036094413816405</c:v>
                </c:pt>
                <c:pt idx="16">
                  <c:v>0</c:v>
                </c:pt>
                <c:pt idx="17">
                  <c:v>6.063211957898468</c:v>
                </c:pt>
                <c:pt idx="18">
                  <c:v>1.117482667585602</c:v>
                </c:pt>
                <c:pt idx="19">
                  <c:v>1.220766115276176</c:v>
                </c:pt>
                <c:pt idx="20">
                  <c:v>6.6249597108136102</c:v>
                </c:pt>
                <c:pt idx="21">
                  <c:v>1.7984310156640881</c:v>
                </c:pt>
                <c:pt idx="22">
                  <c:v>33.10208413804893</c:v>
                </c:pt>
                <c:pt idx="23">
                  <c:v>23.299698581568926</c:v>
                </c:pt>
                <c:pt idx="24">
                  <c:v>23.299698581568926</c:v>
                </c:pt>
                <c:pt idx="25">
                  <c:v>23.299698581568926</c:v>
                </c:pt>
                <c:pt idx="26">
                  <c:v>23.299698581568926</c:v>
                </c:pt>
                <c:pt idx="27">
                  <c:v>23.299698581568926</c:v>
                </c:pt>
                <c:pt idx="28">
                  <c:v>23.299698581568926</c:v>
                </c:pt>
                <c:pt idx="29">
                  <c:v>23.299698581568926</c:v>
                </c:pt>
                <c:pt idx="30">
                  <c:v>13.408953797210909</c:v>
                </c:pt>
                <c:pt idx="31">
                  <c:v>22.341754902868196</c:v>
                </c:pt>
                <c:pt idx="32">
                  <c:v>6.2669998035129533</c:v>
                </c:pt>
                <c:pt idx="33">
                  <c:v>6.6793515693849574</c:v>
                </c:pt>
                <c:pt idx="34">
                  <c:v>8.4403590979813359</c:v>
                </c:pt>
                <c:pt idx="35">
                  <c:v>10.716816774098202</c:v>
                </c:pt>
                <c:pt idx="36">
                  <c:v>10.895711259328042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13.363061761093174</c:v>
                </c:pt>
                <c:pt idx="43">
                  <c:v>10.792652180928918</c:v>
                </c:pt>
                <c:pt idx="44">
                  <c:v>7.5251903287689226</c:v>
                </c:pt>
                <c:pt idx="45">
                  <c:v>7.5251903287689226</c:v>
                </c:pt>
                <c:pt idx="46">
                  <c:v>7.5251903287689226</c:v>
                </c:pt>
                <c:pt idx="47">
                  <c:v>7.5251903287689226</c:v>
                </c:pt>
                <c:pt idx="48">
                  <c:v>7.5251903287689226</c:v>
                </c:pt>
                <c:pt idx="49">
                  <c:v>13.408953797210909</c:v>
                </c:pt>
                <c:pt idx="50">
                  <c:v>22.478400634330548</c:v>
                </c:pt>
                <c:pt idx="51">
                  <c:v>6.4918892717186401</c:v>
                </c:pt>
                <c:pt idx="52">
                  <c:v>5.4645216002556323</c:v>
                </c:pt>
                <c:pt idx="53">
                  <c:v>9.6468727710204369</c:v>
                </c:pt>
                <c:pt idx="54">
                  <c:v>9.298781929536533</c:v>
                </c:pt>
                <c:pt idx="55">
                  <c:v>7.7664239930523813</c:v>
                </c:pt>
                <c:pt idx="56">
                  <c:v>16.06017230639393</c:v>
                </c:pt>
                <c:pt idx="57">
                  <c:v>11.18673688932482</c:v>
                </c:pt>
                <c:pt idx="58">
                  <c:v>16.257208800448613</c:v>
                </c:pt>
                <c:pt idx="59">
                  <c:v>16.129467557568923</c:v>
                </c:pt>
                <c:pt idx="60">
                  <c:v>17.955887443253022</c:v>
                </c:pt>
                <c:pt idx="61">
                  <c:v>13.562773352424959</c:v>
                </c:pt>
                <c:pt idx="62">
                  <c:v>8.5569158066306379</c:v>
                </c:pt>
                <c:pt idx="63">
                  <c:v>14.45828941089013</c:v>
                </c:pt>
                <c:pt idx="64">
                  <c:v>16.230595144599135</c:v>
                </c:pt>
                <c:pt idx="65">
                  <c:v>18.191072255895136</c:v>
                </c:pt>
                <c:pt idx="66">
                  <c:v>9.6912704331232469</c:v>
                </c:pt>
                <c:pt idx="67">
                  <c:v>9.4108189474208093</c:v>
                </c:pt>
                <c:pt idx="68">
                  <c:v>15.295804406251936</c:v>
                </c:pt>
                <c:pt idx="69">
                  <c:v>13.349932964032039</c:v>
                </c:pt>
                <c:pt idx="70">
                  <c:v>15.963902445760041</c:v>
                </c:pt>
                <c:pt idx="71">
                  <c:v>7.464666145211849</c:v>
                </c:pt>
                <c:pt idx="72">
                  <c:v>8.7921305141156552</c:v>
                </c:pt>
                <c:pt idx="73">
                  <c:v>10.158065657497236</c:v>
                </c:pt>
                <c:pt idx="74">
                  <c:v>11.567967400281985</c:v>
                </c:pt>
                <c:pt idx="75">
                  <c:v>13.027331567395281</c:v>
                </c:pt>
                <c:pt idx="76">
                  <c:v>8.5569158066306379</c:v>
                </c:pt>
                <c:pt idx="77">
                  <c:v>6.8628223331715814</c:v>
                </c:pt>
                <c:pt idx="78">
                  <c:v>6.8628223331715814</c:v>
                </c:pt>
                <c:pt idx="79">
                  <c:v>6.8628223331715814</c:v>
                </c:pt>
                <c:pt idx="80">
                  <c:v>14.081999975773611</c:v>
                </c:pt>
                <c:pt idx="81">
                  <c:v>16.339707527053132</c:v>
                </c:pt>
                <c:pt idx="82">
                  <c:v>18.658423999659878</c:v>
                </c:pt>
                <c:pt idx="83">
                  <c:v>16.574862460288603</c:v>
                </c:pt>
                <c:pt idx="84">
                  <c:v>13.30740060812861</c:v>
                </c:pt>
                <c:pt idx="85">
                  <c:v>13.30740060812861</c:v>
                </c:pt>
                <c:pt idx="86">
                  <c:v>13.30740060812861</c:v>
                </c:pt>
                <c:pt idx="87">
                  <c:v>13.30740060812861</c:v>
                </c:pt>
                <c:pt idx="88">
                  <c:v>6.9514812072985022</c:v>
                </c:pt>
                <c:pt idx="89">
                  <c:v>0.69767777839168332</c:v>
                </c:pt>
                <c:pt idx="90">
                  <c:v>0.69767777839168332</c:v>
                </c:pt>
                <c:pt idx="91">
                  <c:v>19.714583069568924</c:v>
                </c:pt>
                <c:pt idx="92">
                  <c:v>16.129467557568923</c:v>
                </c:pt>
                <c:pt idx="93">
                  <c:v>8.5741723984208011</c:v>
                </c:pt>
                <c:pt idx="94">
                  <c:v>7.6170029302347473</c:v>
                </c:pt>
                <c:pt idx="95">
                  <c:v>13.10633884186354</c:v>
                </c:pt>
                <c:pt idx="96">
                  <c:v>13.10633884186354</c:v>
                </c:pt>
                <c:pt idx="97">
                  <c:v>9.7743709775712819</c:v>
                </c:pt>
                <c:pt idx="98">
                  <c:v>12.388340459299288</c:v>
                </c:pt>
                <c:pt idx="99">
                  <c:v>12.388340459299288</c:v>
                </c:pt>
                <c:pt idx="100">
                  <c:v>12.388340459299288</c:v>
                </c:pt>
                <c:pt idx="101">
                  <c:v>12.388340459299288</c:v>
                </c:pt>
                <c:pt idx="102">
                  <c:v>17.849535213734637</c:v>
                </c:pt>
                <c:pt idx="103">
                  <c:v>22.71839555053813</c:v>
                </c:pt>
                <c:pt idx="104">
                  <c:v>18.919561065554202</c:v>
                </c:pt>
                <c:pt idx="105">
                  <c:v>11.437108884129469</c:v>
                </c:pt>
                <c:pt idx="106">
                  <c:v>17.213795255858884</c:v>
                </c:pt>
                <c:pt idx="107">
                  <c:v>4.40873434871546</c:v>
                </c:pt>
                <c:pt idx="108">
                  <c:v>10.627728884652482</c:v>
                </c:pt>
                <c:pt idx="109">
                  <c:v>13.156076957680087</c:v>
                </c:pt>
                <c:pt idx="110">
                  <c:v>11.438263203176295</c:v>
                </c:pt>
                <c:pt idx="111">
                  <c:v>7.236382995694921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15.760818542027604</c:v>
                </c:pt>
                <c:pt idx="116">
                  <c:v>6.2586317129397973</c:v>
                </c:pt>
                <c:pt idx="117">
                  <c:v>7.842716053721877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57-4067-B4DC-2F8717A1B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0400"/>
        <c:axId val="66878784"/>
      </c:lineChart>
      <c:catAx>
        <c:axId val="683904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7659785477931521"/>
              <c:y val="0.8721951219512195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878784"/>
        <c:crosses val="autoZero"/>
        <c:auto val="1"/>
        <c:lblAlgn val="ctr"/>
        <c:lblOffset val="100"/>
        <c:noMultiLvlLbl val="0"/>
      </c:catAx>
      <c:valAx>
        <c:axId val="6687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0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Time (s) vs Power (kW) vs Average Power (kW)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Sheet1!$N$1:$N$128</c:f>
              <c:numCache>
                <c:formatCode>General</c:formatCode>
                <c:ptCount val="128"/>
                <c:pt idx="1">
                  <c:v>0</c:v>
                </c:pt>
                <c:pt idx="2">
                  <c:v>0</c:v>
                </c:pt>
                <c:pt idx="3">
                  <c:v>2.1673375697799937</c:v>
                </c:pt>
                <c:pt idx="4">
                  <c:v>1.6963642279466815</c:v>
                </c:pt>
                <c:pt idx="5">
                  <c:v>5.5145208606444083</c:v>
                </c:pt>
                <c:pt idx="6">
                  <c:v>3.5411157288790487</c:v>
                </c:pt>
                <c:pt idx="7">
                  <c:v>4.2146550283940547</c:v>
                </c:pt>
                <c:pt idx="8">
                  <c:v>4.926665102386834</c:v>
                </c:pt>
                <c:pt idx="9">
                  <c:v>5.6826417757827841</c:v>
                </c:pt>
                <c:pt idx="10">
                  <c:v>20.423921622858128</c:v>
                </c:pt>
                <c:pt idx="11">
                  <c:v>19.307144590453191</c:v>
                </c:pt>
                <c:pt idx="12">
                  <c:v>20.453461325560603</c:v>
                </c:pt>
                <c:pt idx="13">
                  <c:v>13.612392776481483</c:v>
                </c:pt>
                <c:pt idx="14">
                  <c:v>4.6707578948844093</c:v>
                </c:pt>
                <c:pt idx="15">
                  <c:v>10.036094413816405</c:v>
                </c:pt>
                <c:pt idx="16">
                  <c:v>0</c:v>
                </c:pt>
                <c:pt idx="17">
                  <c:v>6.063211957898468</c:v>
                </c:pt>
                <c:pt idx="18">
                  <c:v>1.117482667585602</c:v>
                </c:pt>
                <c:pt idx="19">
                  <c:v>1.220766115276176</c:v>
                </c:pt>
                <c:pt idx="20">
                  <c:v>6.6249597108136102</c:v>
                </c:pt>
                <c:pt idx="21">
                  <c:v>1.7984310156640881</c:v>
                </c:pt>
                <c:pt idx="22">
                  <c:v>33.10208413804893</c:v>
                </c:pt>
                <c:pt idx="23">
                  <c:v>23.299698581568926</c:v>
                </c:pt>
                <c:pt idx="24">
                  <c:v>23.299698581568926</c:v>
                </c:pt>
                <c:pt idx="25">
                  <c:v>23.299698581568926</c:v>
                </c:pt>
                <c:pt idx="26">
                  <c:v>23.299698581568926</c:v>
                </c:pt>
                <c:pt idx="27">
                  <c:v>23.299698581568926</c:v>
                </c:pt>
                <c:pt idx="28">
                  <c:v>23.299698581568926</c:v>
                </c:pt>
                <c:pt idx="29">
                  <c:v>23.299698581568926</c:v>
                </c:pt>
                <c:pt idx="30">
                  <c:v>13.408953797210909</c:v>
                </c:pt>
                <c:pt idx="31">
                  <c:v>22.341754902868196</c:v>
                </c:pt>
                <c:pt idx="32">
                  <c:v>6.2669998035129533</c:v>
                </c:pt>
                <c:pt idx="33">
                  <c:v>6.6793515693849574</c:v>
                </c:pt>
                <c:pt idx="34">
                  <c:v>8.4403590979813359</c:v>
                </c:pt>
                <c:pt idx="35">
                  <c:v>10.716816774098202</c:v>
                </c:pt>
                <c:pt idx="36">
                  <c:v>10.895711259328042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13.363061761093174</c:v>
                </c:pt>
                <c:pt idx="43">
                  <c:v>10.792652180928918</c:v>
                </c:pt>
                <c:pt idx="44">
                  <c:v>7.5251903287689226</c:v>
                </c:pt>
                <c:pt idx="45">
                  <c:v>7.5251903287689226</c:v>
                </c:pt>
                <c:pt idx="46">
                  <c:v>7.5251903287689226</c:v>
                </c:pt>
                <c:pt idx="47">
                  <c:v>7.5251903287689226</c:v>
                </c:pt>
                <c:pt idx="48">
                  <c:v>7.5251903287689226</c:v>
                </c:pt>
                <c:pt idx="49">
                  <c:v>13.408953797210909</c:v>
                </c:pt>
                <c:pt idx="50">
                  <c:v>22.478400634330548</c:v>
                </c:pt>
                <c:pt idx="51">
                  <c:v>6.4918892717186401</c:v>
                </c:pt>
                <c:pt idx="52">
                  <c:v>5.4645216002556323</c:v>
                </c:pt>
                <c:pt idx="53">
                  <c:v>9.6468727710204369</c:v>
                </c:pt>
                <c:pt idx="54">
                  <c:v>9.298781929536533</c:v>
                </c:pt>
                <c:pt idx="55">
                  <c:v>7.7664239930523813</c:v>
                </c:pt>
                <c:pt idx="56">
                  <c:v>16.06017230639393</c:v>
                </c:pt>
                <c:pt idx="57">
                  <c:v>11.18673688932482</c:v>
                </c:pt>
                <c:pt idx="58">
                  <c:v>16.257208800448613</c:v>
                </c:pt>
                <c:pt idx="59">
                  <c:v>16.129467557568923</c:v>
                </c:pt>
                <c:pt idx="60">
                  <c:v>17.955887443253022</c:v>
                </c:pt>
                <c:pt idx="61">
                  <c:v>13.562773352424959</c:v>
                </c:pt>
                <c:pt idx="62">
                  <c:v>8.5569158066306379</c:v>
                </c:pt>
                <c:pt idx="63">
                  <c:v>14.45828941089013</c:v>
                </c:pt>
                <c:pt idx="64">
                  <c:v>16.230595144599135</c:v>
                </c:pt>
                <c:pt idx="65">
                  <c:v>18.191072255895136</c:v>
                </c:pt>
                <c:pt idx="66">
                  <c:v>9.6912704331232469</c:v>
                </c:pt>
                <c:pt idx="67">
                  <c:v>9.4108189474208093</c:v>
                </c:pt>
                <c:pt idx="68">
                  <c:v>15.295804406251936</c:v>
                </c:pt>
                <c:pt idx="69">
                  <c:v>13.349932964032039</c:v>
                </c:pt>
                <c:pt idx="70">
                  <c:v>15.963902445760041</c:v>
                </c:pt>
                <c:pt idx="71">
                  <c:v>7.464666145211849</c:v>
                </c:pt>
                <c:pt idx="72">
                  <c:v>8.7921305141156552</c:v>
                </c:pt>
                <c:pt idx="73">
                  <c:v>10.158065657497236</c:v>
                </c:pt>
                <c:pt idx="74">
                  <c:v>11.567967400281985</c:v>
                </c:pt>
                <c:pt idx="75">
                  <c:v>13.027331567395281</c:v>
                </c:pt>
                <c:pt idx="76">
                  <c:v>8.5569158066306379</c:v>
                </c:pt>
                <c:pt idx="77">
                  <c:v>6.8628223331715814</c:v>
                </c:pt>
                <c:pt idx="78">
                  <c:v>6.8628223331715814</c:v>
                </c:pt>
                <c:pt idx="79">
                  <c:v>6.8628223331715814</c:v>
                </c:pt>
                <c:pt idx="80">
                  <c:v>14.081999975773611</c:v>
                </c:pt>
                <c:pt idx="81">
                  <c:v>16.339707527053132</c:v>
                </c:pt>
                <c:pt idx="82">
                  <c:v>18.658423999659878</c:v>
                </c:pt>
                <c:pt idx="83">
                  <c:v>16.574862460288603</c:v>
                </c:pt>
                <c:pt idx="84">
                  <c:v>13.30740060812861</c:v>
                </c:pt>
                <c:pt idx="85">
                  <c:v>13.30740060812861</c:v>
                </c:pt>
                <c:pt idx="86">
                  <c:v>13.30740060812861</c:v>
                </c:pt>
                <c:pt idx="87">
                  <c:v>13.30740060812861</c:v>
                </c:pt>
                <c:pt idx="88">
                  <c:v>6.9514812072985022</c:v>
                </c:pt>
                <c:pt idx="89">
                  <c:v>0.69767777839168332</c:v>
                </c:pt>
                <c:pt idx="90">
                  <c:v>0.69767777839168332</c:v>
                </c:pt>
                <c:pt idx="91">
                  <c:v>19.714583069568924</c:v>
                </c:pt>
                <c:pt idx="92">
                  <c:v>16.129467557568923</c:v>
                </c:pt>
                <c:pt idx="93">
                  <c:v>8.5741723984208011</c:v>
                </c:pt>
                <c:pt idx="94">
                  <c:v>7.6170029302347473</c:v>
                </c:pt>
                <c:pt idx="95">
                  <c:v>13.10633884186354</c:v>
                </c:pt>
                <c:pt idx="96">
                  <c:v>13.10633884186354</c:v>
                </c:pt>
                <c:pt idx="97">
                  <c:v>9.7743709775712819</c:v>
                </c:pt>
                <c:pt idx="98">
                  <c:v>12.388340459299288</c:v>
                </c:pt>
                <c:pt idx="99">
                  <c:v>12.388340459299288</c:v>
                </c:pt>
                <c:pt idx="100">
                  <c:v>12.388340459299288</c:v>
                </c:pt>
                <c:pt idx="101">
                  <c:v>12.388340459299288</c:v>
                </c:pt>
                <c:pt idx="102">
                  <c:v>17.849535213734637</c:v>
                </c:pt>
                <c:pt idx="103">
                  <c:v>22.71839555053813</c:v>
                </c:pt>
                <c:pt idx="104">
                  <c:v>18.919561065554202</c:v>
                </c:pt>
                <c:pt idx="105">
                  <c:v>11.437108884129469</c:v>
                </c:pt>
                <c:pt idx="106">
                  <c:v>17.213795255858884</c:v>
                </c:pt>
                <c:pt idx="107">
                  <c:v>4.40873434871546</c:v>
                </c:pt>
                <c:pt idx="108">
                  <c:v>10.627728884652482</c:v>
                </c:pt>
                <c:pt idx="109">
                  <c:v>13.156076957680087</c:v>
                </c:pt>
                <c:pt idx="110">
                  <c:v>11.438263203176295</c:v>
                </c:pt>
                <c:pt idx="111">
                  <c:v>7.236382995694921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15.760818542027604</c:v>
                </c:pt>
                <c:pt idx="116">
                  <c:v>6.2586317129397973</c:v>
                </c:pt>
                <c:pt idx="117">
                  <c:v>7.842716053721877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6C-4B76-A263-BA93DBD2E462}"/>
            </c:ext>
          </c:extLst>
        </c:ser>
        <c:ser>
          <c:idx val="2"/>
          <c:order val="1"/>
          <c:spPr>
            <a:ln w="34925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Sheet1!$P$1:$P$128</c:f>
              <c:numCache>
                <c:formatCode>General</c:formatCode>
                <c:ptCount val="128"/>
                <c:pt idx="0">
                  <c:v>0</c:v>
                </c:pt>
                <c:pt idx="1">
                  <c:v>0</c:v>
                </c:pt>
                <c:pt idx="2" formatCode="0.0000">
                  <c:v>10.5541</c:v>
                </c:pt>
                <c:pt idx="3" formatCode="0.0000">
                  <c:v>10.6518</c:v>
                </c:pt>
                <c:pt idx="4" formatCode="0.0000">
                  <c:v>10.6518</c:v>
                </c:pt>
                <c:pt idx="5" formatCode="0.0000">
                  <c:v>10.6518</c:v>
                </c:pt>
                <c:pt idx="6" formatCode="0.0000">
                  <c:v>10.6518</c:v>
                </c:pt>
                <c:pt idx="7" formatCode="0.0000">
                  <c:v>10.6518</c:v>
                </c:pt>
                <c:pt idx="8" formatCode="0.0000">
                  <c:v>10.6518</c:v>
                </c:pt>
                <c:pt idx="9" formatCode="0.0000">
                  <c:v>10.6518</c:v>
                </c:pt>
                <c:pt idx="10" formatCode="0.0000">
                  <c:v>10.6518</c:v>
                </c:pt>
                <c:pt idx="11" formatCode="0.0000">
                  <c:v>10.6518</c:v>
                </c:pt>
                <c:pt idx="12" formatCode="0.0000">
                  <c:v>10.6518</c:v>
                </c:pt>
                <c:pt idx="13" formatCode="0.0000">
                  <c:v>10.6518</c:v>
                </c:pt>
                <c:pt idx="14" formatCode="0.0000">
                  <c:v>10.6518</c:v>
                </c:pt>
                <c:pt idx="15" formatCode="0.0000">
                  <c:v>10.6518</c:v>
                </c:pt>
                <c:pt idx="16" formatCode="0.0000">
                  <c:v>10.6518</c:v>
                </c:pt>
                <c:pt idx="17" formatCode="0.0000">
                  <c:v>10.6518</c:v>
                </c:pt>
                <c:pt idx="18" formatCode="0.0000">
                  <c:v>10.6518</c:v>
                </c:pt>
                <c:pt idx="19" formatCode="0.0000">
                  <c:v>10.6518</c:v>
                </c:pt>
                <c:pt idx="20" formatCode="0.0000">
                  <c:v>10.6518</c:v>
                </c:pt>
                <c:pt idx="21" formatCode="0.0000">
                  <c:v>10.6518</c:v>
                </c:pt>
                <c:pt idx="22" formatCode="0.0000">
                  <c:v>10.6518</c:v>
                </c:pt>
                <c:pt idx="23" formatCode="0.0000">
                  <c:v>10.6518</c:v>
                </c:pt>
                <c:pt idx="24" formatCode="0.0000">
                  <c:v>10.6518</c:v>
                </c:pt>
                <c:pt idx="25" formatCode="0.0000">
                  <c:v>10.6518</c:v>
                </c:pt>
                <c:pt idx="26" formatCode="0.0000">
                  <c:v>10.6518</c:v>
                </c:pt>
                <c:pt idx="27" formatCode="0.0000">
                  <c:v>10.6518</c:v>
                </c:pt>
                <c:pt idx="28" formatCode="0.0000">
                  <c:v>10.6518</c:v>
                </c:pt>
                <c:pt idx="29" formatCode="0.0000">
                  <c:v>10.6518</c:v>
                </c:pt>
                <c:pt idx="30" formatCode="0.0000">
                  <c:v>10.6518</c:v>
                </c:pt>
                <c:pt idx="31" formatCode="0.0000">
                  <c:v>10.6518</c:v>
                </c:pt>
                <c:pt idx="32" formatCode="0.0000">
                  <c:v>10.6518</c:v>
                </c:pt>
                <c:pt idx="33" formatCode="0.0000">
                  <c:v>10.6518</c:v>
                </c:pt>
                <c:pt idx="34" formatCode="0.0000">
                  <c:v>10.6518</c:v>
                </c:pt>
                <c:pt idx="35" formatCode="0.0000">
                  <c:v>10.6518</c:v>
                </c:pt>
                <c:pt idx="36" formatCode="0.0000">
                  <c:v>10.6518</c:v>
                </c:pt>
                <c:pt idx="37" formatCode="0.0000">
                  <c:v>10.6518</c:v>
                </c:pt>
                <c:pt idx="38" formatCode="0.0000">
                  <c:v>10.6518</c:v>
                </c:pt>
                <c:pt idx="39" formatCode="0.0000">
                  <c:v>10.6518</c:v>
                </c:pt>
                <c:pt idx="40" formatCode="0.0000">
                  <c:v>10.6518</c:v>
                </c:pt>
                <c:pt idx="41" formatCode="0.0000">
                  <c:v>10.6518</c:v>
                </c:pt>
                <c:pt idx="42" formatCode="0.0000">
                  <c:v>10.6518</c:v>
                </c:pt>
                <c:pt idx="43" formatCode="0.0000">
                  <c:v>10.6518</c:v>
                </c:pt>
                <c:pt idx="44" formatCode="0.0000">
                  <c:v>10.6518</c:v>
                </c:pt>
                <c:pt idx="45" formatCode="0.0000">
                  <c:v>10.6518</c:v>
                </c:pt>
                <c:pt idx="46" formatCode="0.0000">
                  <c:v>10.6518</c:v>
                </c:pt>
                <c:pt idx="47" formatCode="0.0000">
                  <c:v>10.6518</c:v>
                </c:pt>
                <c:pt idx="48" formatCode="0.0000">
                  <c:v>10.6518</c:v>
                </c:pt>
                <c:pt idx="49" formatCode="0.0000">
                  <c:v>10.6518</c:v>
                </c:pt>
                <c:pt idx="50" formatCode="0.0000">
                  <c:v>10.6518</c:v>
                </c:pt>
                <c:pt idx="51" formatCode="0.0000">
                  <c:v>10.6518</c:v>
                </c:pt>
                <c:pt idx="52" formatCode="0.0000">
                  <c:v>10.6518</c:v>
                </c:pt>
                <c:pt idx="53" formatCode="0.0000">
                  <c:v>10.6518</c:v>
                </c:pt>
                <c:pt idx="54" formatCode="0.0000">
                  <c:v>10.6518</c:v>
                </c:pt>
                <c:pt idx="55" formatCode="0.0000">
                  <c:v>10.6518</c:v>
                </c:pt>
                <c:pt idx="56" formatCode="0.0000">
                  <c:v>10.6518</c:v>
                </c:pt>
                <c:pt idx="57" formatCode="0.0000">
                  <c:v>10.6518</c:v>
                </c:pt>
                <c:pt idx="58" formatCode="0.0000">
                  <c:v>10.6518</c:v>
                </c:pt>
                <c:pt idx="59" formatCode="0.0000">
                  <c:v>10.6518</c:v>
                </c:pt>
                <c:pt idx="60" formatCode="0.0000">
                  <c:v>10.6518</c:v>
                </c:pt>
                <c:pt idx="61" formatCode="0.0000">
                  <c:v>10.6518</c:v>
                </c:pt>
                <c:pt idx="62" formatCode="0.0000">
                  <c:v>10.6518</c:v>
                </c:pt>
                <c:pt idx="63" formatCode="0.0000">
                  <c:v>10.6518</c:v>
                </c:pt>
                <c:pt idx="64" formatCode="0.0000">
                  <c:v>10.6518</c:v>
                </c:pt>
                <c:pt idx="65" formatCode="0.0000">
                  <c:v>10.6518</c:v>
                </c:pt>
                <c:pt idx="66" formatCode="0.0000">
                  <c:v>10.6518</c:v>
                </c:pt>
                <c:pt idx="67" formatCode="0.0000">
                  <c:v>10.6518</c:v>
                </c:pt>
                <c:pt idx="68" formatCode="0.0000">
                  <c:v>10.6518</c:v>
                </c:pt>
                <c:pt idx="69" formatCode="0.0000">
                  <c:v>10.6518</c:v>
                </c:pt>
                <c:pt idx="70" formatCode="0.0000">
                  <c:v>10.6518</c:v>
                </c:pt>
                <c:pt idx="71" formatCode="0.0000">
                  <c:v>10.6518</c:v>
                </c:pt>
                <c:pt idx="72" formatCode="0.0000">
                  <c:v>10.6518</c:v>
                </c:pt>
                <c:pt idx="73" formatCode="0.0000">
                  <c:v>10.6518</c:v>
                </c:pt>
                <c:pt idx="74" formatCode="0.0000">
                  <c:v>10.6518</c:v>
                </c:pt>
                <c:pt idx="75" formatCode="0.0000">
                  <c:v>10.6518</c:v>
                </c:pt>
                <c:pt idx="76" formatCode="0.0000">
                  <c:v>10.6518</c:v>
                </c:pt>
                <c:pt idx="77" formatCode="0.0000">
                  <c:v>10.6518</c:v>
                </c:pt>
                <c:pt idx="78" formatCode="0.0000">
                  <c:v>10.6518</c:v>
                </c:pt>
                <c:pt idx="79" formatCode="0.0000">
                  <c:v>10.6518</c:v>
                </c:pt>
                <c:pt idx="80" formatCode="0.0000">
                  <c:v>10.6518</c:v>
                </c:pt>
                <c:pt idx="81" formatCode="0.0000">
                  <c:v>10.6518</c:v>
                </c:pt>
                <c:pt idx="82" formatCode="0.0000">
                  <c:v>10.6518</c:v>
                </c:pt>
                <c:pt idx="83" formatCode="0.0000">
                  <c:v>10.6518</c:v>
                </c:pt>
                <c:pt idx="84" formatCode="0.0000">
                  <c:v>10.6518</c:v>
                </c:pt>
                <c:pt idx="85" formatCode="0.0000">
                  <c:v>10.6518</c:v>
                </c:pt>
                <c:pt idx="86" formatCode="0.0000">
                  <c:v>10.6518</c:v>
                </c:pt>
                <c:pt idx="87" formatCode="0.0000">
                  <c:v>10.6518</c:v>
                </c:pt>
                <c:pt idx="88" formatCode="0.0000">
                  <c:v>10.6518</c:v>
                </c:pt>
                <c:pt idx="89" formatCode="0.0000">
                  <c:v>10.6518</c:v>
                </c:pt>
                <c:pt idx="90" formatCode="0.0000">
                  <c:v>10.6518</c:v>
                </c:pt>
                <c:pt idx="91" formatCode="0.0000">
                  <c:v>10.6518</c:v>
                </c:pt>
                <c:pt idx="92" formatCode="0.0000">
                  <c:v>10.6518</c:v>
                </c:pt>
                <c:pt idx="93" formatCode="0.0000">
                  <c:v>10.6518</c:v>
                </c:pt>
                <c:pt idx="94" formatCode="0.0000">
                  <c:v>10.6518</c:v>
                </c:pt>
                <c:pt idx="95" formatCode="0.0000">
                  <c:v>10.6518</c:v>
                </c:pt>
                <c:pt idx="96" formatCode="0.0000">
                  <c:v>10.6518</c:v>
                </c:pt>
                <c:pt idx="97" formatCode="0.0000">
                  <c:v>10.6518</c:v>
                </c:pt>
                <c:pt idx="98" formatCode="0.0000">
                  <c:v>10.6518</c:v>
                </c:pt>
                <c:pt idx="99" formatCode="0.0000">
                  <c:v>10.6518</c:v>
                </c:pt>
                <c:pt idx="100" formatCode="0.0000">
                  <c:v>10.6518</c:v>
                </c:pt>
                <c:pt idx="101" formatCode="0.0000">
                  <c:v>10.6518</c:v>
                </c:pt>
                <c:pt idx="102" formatCode="0.0000">
                  <c:v>10.6518</c:v>
                </c:pt>
                <c:pt idx="103" formatCode="0.0000">
                  <c:v>10.6518</c:v>
                </c:pt>
                <c:pt idx="104" formatCode="0.0000">
                  <c:v>10.6518</c:v>
                </c:pt>
                <c:pt idx="105" formatCode="0.0000">
                  <c:v>10.6518</c:v>
                </c:pt>
                <c:pt idx="106" formatCode="0.0000">
                  <c:v>10.6518</c:v>
                </c:pt>
                <c:pt idx="107" formatCode="0.0000">
                  <c:v>10.6518</c:v>
                </c:pt>
                <c:pt idx="108" formatCode="0.0000">
                  <c:v>10.6518</c:v>
                </c:pt>
                <c:pt idx="109" formatCode="0.0000">
                  <c:v>10.6518</c:v>
                </c:pt>
                <c:pt idx="110" formatCode="0.0000">
                  <c:v>10.6518</c:v>
                </c:pt>
                <c:pt idx="111" formatCode="0.0000">
                  <c:v>10.6518</c:v>
                </c:pt>
                <c:pt idx="112" formatCode="0.0000">
                  <c:v>10.6518</c:v>
                </c:pt>
                <c:pt idx="113" formatCode="0.0000">
                  <c:v>10.6518</c:v>
                </c:pt>
                <c:pt idx="114" formatCode="0.0000">
                  <c:v>10.6518</c:v>
                </c:pt>
                <c:pt idx="115" formatCode="0.0000">
                  <c:v>10.6518</c:v>
                </c:pt>
                <c:pt idx="116" formatCode="0.0000">
                  <c:v>10.6518</c:v>
                </c:pt>
                <c:pt idx="117" formatCode="0.0000">
                  <c:v>10.6518</c:v>
                </c:pt>
                <c:pt idx="118" formatCode="0.0000">
                  <c:v>10.6518</c:v>
                </c:pt>
                <c:pt idx="119" formatCode="0.0000">
                  <c:v>10.6518</c:v>
                </c:pt>
                <c:pt idx="120" formatCode="0.0000">
                  <c:v>10.6518</c:v>
                </c:pt>
                <c:pt idx="121" formatCode="0.0000">
                  <c:v>10.6518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36C-4B76-A263-BA93DBD2E4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285952"/>
        <c:axId val="68150400"/>
      </c:lineChart>
      <c:catAx>
        <c:axId val="682859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7882844805689612"/>
              <c:y val="0.903368943472409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50400"/>
        <c:crosses val="autoZero"/>
        <c:auto val="1"/>
        <c:lblAlgn val="ctr"/>
        <c:lblOffset val="100"/>
        <c:noMultiLvlLbl val="0"/>
      </c:catAx>
      <c:valAx>
        <c:axId val="68150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285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 u="sng"/>
              <a:t>Time Vs All Forces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Sheet1!$H$1:$H$2</c:f>
              <c:strCache>
                <c:ptCount val="2"/>
                <c:pt idx="0">
                  <c:v>Rolling Resistance </c:v>
                </c:pt>
                <c:pt idx="1">
                  <c:v>(N)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Sheet1!$H$3:$H$128</c:f>
              <c:numCache>
                <c:formatCode>General</c:formatCode>
                <c:ptCount val="126"/>
                <c:pt idx="0">
                  <c:v>38.494440000000004</c:v>
                </c:pt>
                <c:pt idx="1">
                  <c:v>38.494440000000004</c:v>
                </c:pt>
                <c:pt idx="2">
                  <c:v>38.494440000000004</c:v>
                </c:pt>
                <c:pt idx="3">
                  <c:v>38.494440000000004</c:v>
                </c:pt>
                <c:pt idx="4">
                  <c:v>38.494440000000004</c:v>
                </c:pt>
                <c:pt idx="5">
                  <c:v>38.494440000000004</c:v>
                </c:pt>
                <c:pt idx="6">
                  <c:v>38.494440000000004</c:v>
                </c:pt>
                <c:pt idx="7">
                  <c:v>38.494440000000004</c:v>
                </c:pt>
                <c:pt idx="8">
                  <c:v>1603.9350000000002</c:v>
                </c:pt>
                <c:pt idx="9">
                  <c:v>1603.9350000000002</c:v>
                </c:pt>
                <c:pt idx="10">
                  <c:v>1603.9350000000002</c:v>
                </c:pt>
                <c:pt idx="11">
                  <c:v>1603.9350000000002</c:v>
                </c:pt>
                <c:pt idx="12">
                  <c:v>1603.9350000000002</c:v>
                </c:pt>
                <c:pt idx="13">
                  <c:v>1603.9350000000002</c:v>
                </c:pt>
                <c:pt idx="14">
                  <c:v>769.88880000000006</c:v>
                </c:pt>
                <c:pt idx="15">
                  <c:v>769.88880000000006</c:v>
                </c:pt>
                <c:pt idx="16">
                  <c:v>769.88880000000006</c:v>
                </c:pt>
                <c:pt idx="17">
                  <c:v>769.88880000000006</c:v>
                </c:pt>
                <c:pt idx="18">
                  <c:v>769.88880000000006</c:v>
                </c:pt>
                <c:pt idx="19">
                  <c:v>769.88880000000006</c:v>
                </c:pt>
                <c:pt idx="20">
                  <c:v>1924.7220000000002</c:v>
                </c:pt>
                <c:pt idx="21">
                  <c:v>1924.7220000000002</c:v>
                </c:pt>
                <c:pt idx="22">
                  <c:v>1924.7220000000002</c:v>
                </c:pt>
                <c:pt idx="23">
                  <c:v>1924.7220000000002</c:v>
                </c:pt>
                <c:pt idx="24">
                  <c:v>1924.7220000000002</c:v>
                </c:pt>
                <c:pt idx="25">
                  <c:v>1924.7220000000002</c:v>
                </c:pt>
                <c:pt idx="26">
                  <c:v>1924.7220000000002</c:v>
                </c:pt>
                <c:pt idx="27">
                  <c:v>1924.7220000000002</c:v>
                </c:pt>
                <c:pt idx="28">
                  <c:v>513.25920000000008</c:v>
                </c:pt>
                <c:pt idx="29">
                  <c:v>513.25920000000008</c:v>
                </c:pt>
                <c:pt idx="30">
                  <c:v>513.25920000000008</c:v>
                </c:pt>
                <c:pt idx="31">
                  <c:v>513.25920000000008</c:v>
                </c:pt>
                <c:pt idx="32">
                  <c:v>513.25920000000008</c:v>
                </c:pt>
                <c:pt idx="33">
                  <c:v>513.25920000000008</c:v>
                </c:pt>
                <c:pt idx="34">
                  <c:v>513.25920000000008</c:v>
                </c:pt>
                <c:pt idx="35">
                  <c:v>513.25920000000008</c:v>
                </c:pt>
                <c:pt idx="36">
                  <c:v>513.25920000000008</c:v>
                </c:pt>
                <c:pt idx="37">
                  <c:v>513.25920000000008</c:v>
                </c:pt>
                <c:pt idx="38">
                  <c:v>513.25920000000008</c:v>
                </c:pt>
                <c:pt idx="39">
                  <c:v>513.25920000000008</c:v>
                </c:pt>
                <c:pt idx="40">
                  <c:v>513.25920000000008</c:v>
                </c:pt>
                <c:pt idx="41">
                  <c:v>513.25920000000008</c:v>
                </c:pt>
                <c:pt idx="42">
                  <c:v>513.25920000000008</c:v>
                </c:pt>
                <c:pt idx="43">
                  <c:v>513.25920000000008</c:v>
                </c:pt>
                <c:pt idx="44">
                  <c:v>513.25920000000008</c:v>
                </c:pt>
                <c:pt idx="45">
                  <c:v>513.25920000000008</c:v>
                </c:pt>
                <c:pt idx="46">
                  <c:v>513.25920000000008</c:v>
                </c:pt>
                <c:pt idx="47">
                  <c:v>513.25920000000008</c:v>
                </c:pt>
                <c:pt idx="48">
                  <c:v>513.25920000000008</c:v>
                </c:pt>
                <c:pt idx="49">
                  <c:v>513.25920000000008</c:v>
                </c:pt>
                <c:pt idx="50">
                  <c:v>1283.1480000000001</c:v>
                </c:pt>
                <c:pt idx="51">
                  <c:v>1283.1480000000001</c:v>
                </c:pt>
                <c:pt idx="52">
                  <c:v>1283.1480000000001</c:v>
                </c:pt>
                <c:pt idx="53">
                  <c:v>1283.1480000000001</c:v>
                </c:pt>
                <c:pt idx="54">
                  <c:v>1283.1480000000001</c:v>
                </c:pt>
                <c:pt idx="55">
                  <c:v>1283.1480000000001</c:v>
                </c:pt>
                <c:pt idx="56">
                  <c:v>1283.1480000000001</c:v>
                </c:pt>
                <c:pt idx="57">
                  <c:v>1283.1480000000001</c:v>
                </c:pt>
                <c:pt idx="58">
                  <c:v>1283.1480000000001</c:v>
                </c:pt>
                <c:pt idx="59">
                  <c:v>1283.1480000000001</c:v>
                </c:pt>
                <c:pt idx="60">
                  <c:v>769.88880000000006</c:v>
                </c:pt>
                <c:pt idx="61">
                  <c:v>769.88880000000006</c:v>
                </c:pt>
                <c:pt idx="62">
                  <c:v>769.88880000000006</c:v>
                </c:pt>
                <c:pt idx="63">
                  <c:v>769.88880000000006</c:v>
                </c:pt>
                <c:pt idx="64">
                  <c:v>769.88880000000006</c:v>
                </c:pt>
                <c:pt idx="65">
                  <c:v>769.88880000000006</c:v>
                </c:pt>
                <c:pt idx="66">
                  <c:v>769.88880000000006</c:v>
                </c:pt>
                <c:pt idx="67">
                  <c:v>769.88880000000006</c:v>
                </c:pt>
                <c:pt idx="68">
                  <c:v>769.88880000000006</c:v>
                </c:pt>
                <c:pt idx="69">
                  <c:v>769.88880000000006</c:v>
                </c:pt>
                <c:pt idx="70">
                  <c:v>769.88880000000006</c:v>
                </c:pt>
                <c:pt idx="71">
                  <c:v>769.88880000000006</c:v>
                </c:pt>
                <c:pt idx="72">
                  <c:v>769.88880000000006</c:v>
                </c:pt>
                <c:pt idx="73">
                  <c:v>769.88880000000006</c:v>
                </c:pt>
                <c:pt idx="74">
                  <c:v>769.88880000000006</c:v>
                </c:pt>
                <c:pt idx="75">
                  <c:v>769.88880000000006</c:v>
                </c:pt>
                <c:pt idx="76">
                  <c:v>769.88880000000006</c:v>
                </c:pt>
                <c:pt idx="77">
                  <c:v>769.88880000000006</c:v>
                </c:pt>
                <c:pt idx="78">
                  <c:v>1603.9350000000002</c:v>
                </c:pt>
                <c:pt idx="79">
                  <c:v>1603.9350000000002</c:v>
                </c:pt>
                <c:pt idx="80">
                  <c:v>1603.9350000000002</c:v>
                </c:pt>
                <c:pt idx="81">
                  <c:v>1603.9350000000002</c:v>
                </c:pt>
                <c:pt idx="82">
                  <c:v>1603.9350000000002</c:v>
                </c:pt>
                <c:pt idx="83">
                  <c:v>1603.9350000000002</c:v>
                </c:pt>
                <c:pt idx="84">
                  <c:v>1603.9350000000002</c:v>
                </c:pt>
                <c:pt idx="85">
                  <c:v>1603.9350000000002</c:v>
                </c:pt>
                <c:pt idx="86">
                  <c:v>1603.9350000000002</c:v>
                </c:pt>
                <c:pt idx="87">
                  <c:v>1603.9350000000002</c:v>
                </c:pt>
                <c:pt idx="88">
                  <c:v>1603.9350000000002</c:v>
                </c:pt>
                <c:pt idx="89">
                  <c:v>1603.9350000000002</c:v>
                </c:pt>
                <c:pt idx="90">
                  <c:v>1283.1480000000001</c:v>
                </c:pt>
                <c:pt idx="91">
                  <c:v>1283.1480000000001</c:v>
                </c:pt>
                <c:pt idx="92">
                  <c:v>1283.1480000000001</c:v>
                </c:pt>
                <c:pt idx="93">
                  <c:v>1283.1480000000001</c:v>
                </c:pt>
                <c:pt idx="94">
                  <c:v>1283.1480000000001</c:v>
                </c:pt>
                <c:pt idx="95">
                  <c:v>1283.1480000000001</c:v>
                </c:pt>
                <c:pt idx="96">
                  <c:v>1283.1480000000001</c:v>
                </c:pt>
                <c:pt idx="97">
                  <c:v>1283.1480000000001</c:v>
                </c:pt>
                <c:pt idx="98">
                  <c:v>1283.1480000000001</c:v>
                </c:pt>
                <c:pt idx="99">
                  <c:v>1283.1480000000001</c:v>
                </c:pt>
                <c:pt idx="100">
                  <c:v>1924.7220000000002</c:v>
                </c:pt>
                <c:pt idx="101">
                  <c:v>1924.7220000000002</c:v>
                </c:pt>
                <c:pt idx="102">
                  <c:v>1924.7220000000002</c:v>
                </c:pt>
                <c:pt idx="103">
                  <c:v>1924.7220000000002</c:v>
                </c:pt>
                <c:pt idx="104">
                  <c:v>1924.7220000000002</c:v>
                </c:pt>
                <c:pt idx="105">
                  <c:v>1924.7220000000002</c:v>
                </c:pt>
                <c:pt idx="106">
                  <c:v>1924.7220000000002</c:v>
                </c:pt>
                <c:pt idx="107">
                  <c:v>1924.7220000000002</c:v>
                </c:pt>
                <c:pt idx="108">
                  <c:v>1924.7220000000002</c:v>
                </c:pt>
                <c:pt idx="109">
                  <c:v>1924.7220000000002</c:v>
                </c:pt>
                <c:pt idx="110">
                  <c:v>38.494440000000004</c:v>
                </c:pt>
                <c:pt idx="111">
                  <c:v>38.494440000000004</c:v>
                </c:pt>
                <c:pt idx="112">
                  <c:v>38.494440000000004</c:v>
                </c:pt>
                <c:pt idx="113">
                  <c:v>38.494440000000004</c:v>
                </c:pt>
                <c:pt idx="114">
                  <c:v>38.494440000000004</c:v>
                </c:pt>
                <c:pt idx="115">
                  <c:v>38.494440000000004</c:v>
                </c:pt>
                <c:pt idx="116">
                  <c:v>38.494440000000004</c:v>
                </c:pt>
                <c:pt idx="117">
                  <c:v>38.494440000000004</c:v>
                </c:pt>
                <c:pt idx="118">
                  <c:v>38.494440000000004</c:v>
                </c:pt>
                <c:pt idx="119">
                  <c:v>38.494440000000004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5A-4346-8B74-7737589666B0}"/>
            </c:ext>
          </c:extLst>
        </c:ser>
        <c:ser>
          <c:idx val="3"/>
          <c:order val="1"/>
          <c:tx>
            <c:strRef>
              <c:f>Sheet1!$J$1:$J$2</c:f>
              <c:strCache>
                <c:ptCount val="2"/>
                <c:pt idx="0">
                  <c:v>Gradient Resistance</c:v>
                </c:pt>
                <c:pt idx="1">
                  <c:v>(N)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Sheet1!$J$3:$J$128</c:f>
              <c:numCache>
                <c:formatCode>General</c:formatCode>
                <c:ptCount val="1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1770.6645511199358</c:v>
                </c:pt>
                <c:pt idx="9">
                  <c:v>2015.5116256301658</c:v>
                </c:pt>
                <c:pt idx="10">
                  <c:v>2164.6131598608167</c:v>
                </c:pt>
                <c:pt idx="11">
                  <c:v>1189.0523479263661</c:v>
                </c:pt>
                <c:pt idx="12">
                  <c:v>0</c:v>
                </c:pt>
                <c:pt idx="13">
                  <c:v>1770.6645511199358</c:v>
                </c:pt>
                <c:pt idx="14">
                  <c:v>-1423.2211163769239</c:v>
                </c:pt>
                <c:pt idx="15">
                  <c:v>-1020.7581026044952</c:v>
                </c:pt>
                <c:pt idx="16">
                  <c:v>-953.23102646404243</c:v>
                </c:pt>
                <c:pt idx="17">
                  <c:v>-1578.2547197567469</c:v>
                </c:pt>
                <c:pt idx="18">
                  <c:v>-716.08489806076318</c:v>
                </c:pt>
                <c:pt idx="19">
                  <c:v>-1295.7171788673038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1240.1104510914408</c:v>
                </c:pt>
                <c:pt idx="29">
                  <c:v>1926.8279358015593</c:v>
                </c:pt>
                <c:pt idx="30">
                  <c:v>0</c:v>
                </c:pt>
                <c:pt idx="31">
                  <c:v>716.08489806076318</c:v>
                </c:pt>
                <c:pt idx="32">
                  <c:v>1770.6645511199358</c:v>
                </c:pt>
                <c:pt idx="33">
                  <c:v>2164.6131598608167</c:v>
                </c:pt>
                <c:pt idx="34">
                  <c:v>2775.5223697270112</c:v>
                </c:pt>
                <c:pt idx="35">
                  <c:v>-2015.5116256301658</c:v>
                </c:pt>
                <c:pt idx="36">
                  <c:v>-1770.6645511199358</c:v>
                </c:pt>
                <c:pt idx="37">
                  <c:v>-1578.2547197567469</c:v>
                </c:pt>
                <c:pt idx="38">
                  <c:v>-2112.5718039400922</c:v>
                </c:pt>
                <c:pt idx="39">
                  <c:v>-1926.8279358015593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1240.1104510914408</c:v>
                </c:pt>
                <c:pt idx="48">
                  <c:v>2775.5223697270112</c:v>
                </c:pt>
                <c:pt idx="49">
                  <c:v>795.26049627294731</c:v>
                </c:pt>
                <c:pt idx="50">
                  <c:v>0</c:v>
                </c:pt>
                <c:pt idx="51">
                  <c:v>0</c:v>
                </c:pt>
                <c:pt idx="52">
                  <c:v>-795.26049627294731</c:v>
                </c:pt>
                <c:pt idx="53">
                  <c:v>-753.60366358806277</c:v>
                </c:pt>
                <c:pt idx="54">
                  <c:v>-651.22205336164996</c:v>
                </c:pt>
                <c:pt idx="55">
                  <c:v>-622.99942238974631</c:v>
                </c:pt>
                <c:pt idx="56">
                  <c:v>-573.29835911241173</c:v>
                </c:pt>
                <c:pt idx="57">
                  <c:v>0</c:v>
                </c:pt>
                <c:pt idx="58">
                  <c:v>1295.7171788673038</c:v>
                </c:pt>
                <c:pt idx="59">
                  <c:v>716.08489806076318</c:v>
                </c:pt>
                <c:pt idx="60">
                  <c:v>795.26049627294731</c:v>
                </c:pt>
                <c:pt idx="61">
                  <c:v>1770.6645511199358</c:v>
                </c:pt>
                <c:pt idx="62">
                  <c:v>1885.3019459180755</c:v>
                </c:pt>
                <c:pt idx="63">
                  <c:v>1885.3019459180755</c:v>
                </c:pt>
                <c:pt idx="64">
                  <c:v>1020.7581026044952</c:v>
                </c:pt>
                <c:pt idx="65">
                  <c:v>1098.5295524885987</c:v>
                </c:pt>
                <c:pt idx="66">
                  <c:v>2336.9055953513639</c:v>
                </c:pt>
                <c:pt idx="67">
                  <c:v>2775.5223697270112</c:v>
                </c:pt>
                <c:pt idx="68">
                  <c:v>2775.5223697270112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795.26049627294731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-716.08489806076318</c:v>
                </c:pt>
                <c:pt idx="79">
                  <c:v>-651.22205336164996</c:v>
                </c:pt>
                <c:pt idx="80">
                  <c:v>-597.11796787398794</c:v>
                </c:pt>
                <c:pt idx="81">
                  <c:v>-573.29835911241173</c:v>
                </c:pt>
                <c:pt idx="82">
                  <c:v>-573.29835911241173</c:v>
                </c:pt>
                <c:pt idx="83">
                  <c:v>-573.29835911241173</c:v>
                </c:pt>
                <c:pt idx="84">
                  <c:v>-573.29835911241173</c:v>
                </c:pt>
                <c:pt idx="85">
                  <c:v>-573.29835911241173</c:v>
                </c:pt>
                <c:pt idx="86">
                  <c:v>-1142.0098301959933</c:v>
                </c:pt>
                <c:pt idx="87">
                  <c:v>-1701.5842243358304</c:v>
                </c:pt>
                <c:pt idx="88">
                  <c:v>-1701.5842243358304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795.26049627294731</c:v>
                </c:pt>
                <c:pt idx="101">
                  <c:v>1770.6645511199358</c:v>
                </c:pt>
                <c:pt idx="102">
                  <c:v>2164.6131598608167</c:v>
                </c:pt>
                <c:pt idx="103">
                  <c:v>0</c:v>
                </c:pt>
                <c:pt idx="104">
                  <c:v>0</c:v>
                </c:pt>
                <c:pt idx="105">
                  <c:v>-2336.9055953513639</c:v>
                </c:pt>
                <c:pt idx="106">
                  <c:v>-1423.2211163769239</c:v>
                </c:pt>
                <c:pt idx="107">
                  <c:v>-1295.7171788673038</c:v>
                </c:pt>
                <c:pt idx="108">
                  <c:v>-1240.1104510914408</c:v>
                </c:pt>
                <c:pt idx="109">
                  <c:v>-682.11793071673856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1669.0016522267813</c:v>
                </c:pt>
                <c:pt idx="114">
                  <c:v>2164.6131598608167</c:v>
                </c:pt>
                <c:pt idx="115">
                  <c:v>3059.5115251082248</c:v>
                </c:pt>
                <c:pt idx="116">
                  <c:v>0</c:v>
                </c:pt>
                <c:pt idx="117">
                  <c:v>-5044.1372174217722</c:v>
                </c:pt>
                <c:pt idx="118">
                  <c:v>-5044.1372174217704</c:v>
                </c:pt>
                <c:pt idx="1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F5A-4346-8B74-7737589666B0}"/>
            </c:ext>
          </c:extLst>
        </c:ser>
        <c:ser>
          <c:idx val="4"/>
          <c:order val="2"/>
          <c:tx>
            <c:strRef>
              <c:f>Sheet1!$K$1:$K$2</c:f>
              <c:strCache>
                <c:ptCount val="2"/>
                <c:pt idx="0">
                  <c:v>Acceleration Resistance </c:v>
                </c:pt>
                <c:pt idx="1">
                  <c:v>(N)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Sheet1!$K$3:$K$128</c:f>
              <c:numCache>
                <c:formatCode>General</c:formatCode>
                <c:ptCount val="126"/>
                <c:pt idx="0">
                  <c:v>0</c:v>
                </c:pt>
                <c:pt idx="1">
                  <c:v>1169.4566399999999</c:v>
                </c:pt>
                <c:pt idx="2">
                  <c:v>584.72832000000017</c:v>
                </c:pt>
                <c:pt idx="3">
                  <c:v>1169.4566399999997</c:v>
                </c:pt>
                <c:pt idx="4">
                  <c:v>584.72832000000039</c:v>
                </c:pt>
                <c:pt idx="5">
                  <c:v>584.72831999999983</c:v>
                </c:pt>
                <c:pt idx="6">
                  <c:v>584.72831999999983</c:v>
                </c:pt>
                <c:pt idx="7">
                  <c:v>584.72832000000039</c:v>
                </c:pt>
                <c:pt idx="8">
                  <c:v>-584.72832000000039</c:v>
                </c:pt>
                <c:pt idx="9">
                  <c:v>-584.72831999999983</c:v>
                </c:pt>
                <c:pt idx="10">
                  <c:v>-292.3641600000002</c:v>
                </c:pt>
                <c:pt idx="11">
                  <c:v>-292.36415999999963</c:v>
                </c:pt>
                <c:pt idx="12">
                  <c:v>-584.72832000000039</c:v>
                </c:pt>
                <c:pt idx="13">
                  <c:v>-584.72831999999983</c:v>
                </c:pt>
                <c:pt idx="14">
                  <c:v>584.72831999999983</c:v>
                </c:pt>
                <c:pt idx="15">
                  <c:v>1169.4566400000003</c:v>
                </c:pt>
                <c:pt idx="16">
                  <c:v>292.36415999999963</c:v>
                </c:pt>
                <c:pt idx="17">
                  <c:v>877.09248000000059</c:v>
                </c:pt>
                <c:pt idx="18">
                  <c:v>584.72831999999926</c:v>
                </c:pt>
                <c:pt idx="19">
                  <c:v>584.72832000000039</c:v>
                </c:pt>
                <c:pt idx="20">
                  <c:v>877.09248000000002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-584.72832000000039</c:v>
                </c:pt>
                <c:pt idx="29">
                  <c:v>-292.36415999999963</c:v>
                </c:pt>
                <c:pt idx="30">
                  <c:v>0</c:v>
                </c:pt>
                <c:pt idx="31">
                  <c:v>-584.72832000000039</c:v>
                </c:pt>
                <c:pt idx="32">
                  <c:v>-1169.4566399999997</c:v>
                </c:pt>
                <c:pt idx="33">
                  <c:v>-877.09248000000002</c:v>
                </c:pt>
                <c:pt idx="34">
                  <c:v>-877.09248000000002</c:v>
                </c:pt>
                <c:pt idx="35">
                  <c:v>1169.4566400000003</c:v>
                </c:pt>
                <c:pt idx="36">
                  <c:v>584.72831999999983</c:v>
                </c:pt>
                <c:pt idx="37">
                  <c:v>584.72832000000039</c:v>
                </c:pt>
                <c:pt idx="38">
                  <c:v>584.72831999999926</c:v>
                </c:pt>
                <c:pt idx="39">
                  <c:v>584.72832000000039</c:v>
                </c:pt>
                <c:pt idx="40">
                  <c:v>584.72832000000039</c:v>
                </c:pt>
                <c:pt idx="41">
                  <c:v>292.36415999999963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-584.72832000000039</c:v>
                </c:pt>
                <c:pt idx="48">
                  <c:v>-877.09248000000002</c:v>
                </c:pt>
                <c:pt idx="49">
                  <c:v>-584.72831999999926</c:v>
                </c:pt>
                <c:pt idx="50">
                  <c:v>-584.72832000000039</c:v>
                </c:pt>
                <c:pt idx="51">
                  <c:v>0</c:v>
                </c:pt>
                <c:pt idx="52">
                  <c:v>584.72832000000039</c:v>
                </c:pt>
                <c:pt idx="53">
                  <c:v>292.36415999999963</c:v>
                </c:pt>
                <c:pt idx="54">
                  <c:v>877.09248000000002</c:v>
                </c:pt>
                <c:pt idx="55">
                  <c:v>292.36415999999963</c:v>
                </c:pt>
                <c:pt idx="56">
                  <c:v>584.72832000000039</c:v>
                </c:pt>
                <c:pt idx="57">
                  <c:v>0</c:v>
                </c:pt>
                <c:pt idx="58">
                  <c:v>-877.09248000000002</c:v>
                </c:pt>
                <c:pt idx="59">
                  <c:v>-584.72832000000039</c:v>
                </c:pt>
                <c:pt idx="60">
                  <c:v>-584.72831999999926</c:v>
                </c:pt>
                <c:pt idx="61">
                  <c:v>-584.72832000000039</c:v>
                </c:pt>
                <c:pt idx="62">
                  <c:v>-292.3641600000002</c:v>
                </c:pt>
                <c:pt idx="63">
                  <c:v>0</c:v>
                </c:pt>
                <c:pt idx="64">
                  <c:v>-292.36415999999963</c:v>
                </c:pt>
                <c:pt idx="65">
                  <c:v>-292.3641600000002</c:v>
                </c:pt>
                <c:pt idx="66">
                  <c:v>-292.36415999999963</c:v>
                </c:pt>
                <c:pt idx="67">
                  <c:v>-584.72832000000039</c:v>
                </c:pt>
                <c:pt idx="68">
                  <c:v>0</c:v>
                </c:pt>
                <c:pt idx="69">
                  <c:v>584.72832000000039</c:v>
                </c:pt>
                <c:pt idx="70">
                  <c:v>584.72831999999983</c:v>
                </c:pt>
                <c:pt idx="71">
                  <c:v>584.72831999999983</c:v>
                </c:pt>
                <c:pt idx="72">
                  <c:v>584.72832000000039</c:v>
                </c:pt>
                <c:pt idx="73">
                  <c:v>584.72831999999926</c:v>
                </c:pt>
                <c:pt idx="74">
                  <c:v>-584.72831999999926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584.72831999999926</c:v>
                </c:pt>
                <c:pt idx="79">
                  <c:v>584.72832000000039</c:v>
                </c:pt>
                <c:pt idx="80">
                  <c:v>584.72832000000039</c:v>
                </c:pt>
                <c:pt idx="81">
                  <c:v>292.36415999999963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-584.72832000000039</c:v>
                </c:pt>
                <c:pt idx="92">
                  <c:v>-584.72831999999926</c:v>
                </c:pt>
                <c:pt idx="93">
                  <c:v>0</c:v>
                </c:pt>
                <c:pt idx="94">
                  <c:v>0</c:v>
                </c:pt>
                <c:pt idx="95">
                  <c:v>-292.36416000000077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-584.72831999999926</c:v>
                </c:pt>
                <c:pt idx="101">
                  <c:v>-584.72832000000039</c:v>
                </c:pt>
                <c:pt idx="102">
                  <c:v>-877.09248000000002</c:v>
                </c:pt>
                <c:pt idx="103">
                  <c:v>0</c:v>
                </c:pt>
                <c:pt idx="104">
                  <c:v>584.72831999999983</c:v>
                </c:pt>
                <c:pt idx="105">
                  <c:v>877.09248000000059</c:v>
                </c:pt>
                <c:pt idx="106">
                  <c:v>584.72831999999926</c:v>
                </c:pt>
                <c:pt idx="107">
                  <c:v>584.72832000000039</c:v>
                </c:pt>
                <c:pt idx="108">
                  <c:v>292.36415999999963</c:v>
                </c:pt>
                <c:pt idx="109">
                  <c:v>-584.72831999999926</c:v>
                </c:pt>
                <c:pt idx="110">
                  <c:v>-292.36416000000077</c:v>
                </c:pt>
                <c:pt idx="111">
                  <c:v>-584.72831999999926</c:v>
                </c:pt>
                <c:pt idx="112">
                  <c:v>-584.72832000000039</c:v>
                </c:pt>
                <c:pt idx="113">
                  <c:v>292.3641600000002</c:v>
                </c:pt>
                <c:pt idx="114">
                  <c:v>-1169.4566400000003</c:v>
                </c:pt>
                <c:pt idx="115">
                  <c:v>-1169.4566399999997</c:v>
                </c:pt>
                <c:pt idx="116">
                  <c:v>-1169.4566400000003</c:v>
                </c:pt>
                <c:pt idx="117">
                  <c:v>-584.72831999999983</c:v>
                </c:pt>
                <c:pt idx="118">
                  <c:v>-292.36416000000008</c:v>
                </c:pt>
                <c:pt idx="119">
                  <c:v>-292.36415999999997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F5A-4346-8B74-7737589666B0}"/>
            </c:ext>
          </c:extLst>
        </c:ser>
        <c:ser>
          <c:idx val="5"/>
          <c:order val="3"/>
          <c:tx>
            <c:strRef>
              <c:f>Sheet1!$L$1:$L$2</c:f>
              <c:strCache>
                <c:ptCount val="2"/>
                <c:pt idx="0">
                  <c:v>Total Resistance </c:v>
                </c:pt>
                <c:pt idx="1">
                  <c:v>(N)</c:v>
                </c:pt>
              </c:strCache>
            </c:strRef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Sheet1!$L$3:$L$128</c:f>
              <c:numCache>
                <c:formatCode>General</c:formatCode>
                <c:ptCount val="126"/>
                <c:pt idx="0">
                  <c:v>38.494440000000004</c:v>
                </c:pt>
                <c:pt idx="1">
                  <c:v>1212.0490167434648</c:v>
                </c:pt>
                <c:pt idx="2">
                  <c:v>632.44311767279635</c:v>
                </c:pt>
                <c:pt idx="3">
                  <c:v>1233.5631846466556</c:v>
                </c:pt>
                <c:pt idx="4">
                  <c:v>660.10419069118507</c:v>
                </c:pt>
                <c:pt idx="5">
                  <c:v>673.4224851074456</c:v>
                </c:pt>
                <c:pt idx="6">
                  <c:v>688.78974789543918</c:v>
                </c:pt>
                <c:pt idx="7">
                  <c:v>706.20597905516581</c:v>
                </c:pt>
                <c:pt idx="8">
                  <c:v>2855.4382190153747</c:v>
                </c:pt>
                <c:pt idx="9">
                  <c:v>3084.9180307376123</c:v>
                </c:pt>
                <c:pt idx="10">
                  <c:v>3519.4684567136655</c:v>
                </c:pt>
                <c:pt idx="11">
                  <c:v>2537.5046186175514</c:v>
                </c:pt>
                <c:pt idx="12">
                  <c:v>1044.8187846466558</c:v>
                </c:pt>
                <c:pt idx="13">
                  <c:v>2806.2629780937964</c:v>
                </c:pt>
                <c:pt idx="14">
                  <c:v>-42.99189173026798</c:v>
                </c:pt>
                <c:pt idx="15">
                  <c:v>968.7870625029509</c:v>
                </c:pt>
                <c:pt idx="16">
                  <c:v>166.64916899093328</c:v>
                </c:pt>
                <c:pt idx="17">
                  <c:v>151.70977929841922</c:v>
                </c:pt>
                <c:pt idx="18">
                  <c:v>740.98064052586017</c:v>
                </c:pt>
                <c:pt idx="19">
                  <c:v>182.86252762251172</c:v>
                </c:pt>
                <c:pt idx="20">
                  <c:v>2961.8901340416005</c:v>
                </c:pt>
                <c:pt idx="21">
                  <c:v>2084.7976540416003</c:v>
                </c:pt>
                <c:pt idx="22">
                  <c:v>2084.7976540416003</c:v>
                </c:pt>
                <c:pt idx="23">
                  <c:v>2084.7976540416003</c:v>
                </c:pt>
                <c:pt idx="24">
                  <c:v>2084.7976540416003</c:v>
                </c:pt>
                <c:pt idx="25">
                  <c:v>2084.7976540416003</c:v>
                </c:pt>
                <c:pt idx="26">
                  <c:v>2084.7976540416003</c:v>
                </c:pt>
                <c:pt idx="27">
                  <c:v>2084.7976540416003</c:v>
                </c:pt>
                <c:pt idx="28">
                  <c:v>1304.1293646722509</c:v>
                </c:pt>
                <c:pt idx="29">
                  <c:v>2271.6855622913749</c:v>
                </c:pt>
                <c:pt idx="30">
                  <c:v>637.22178648981514</c:v>
                </c:pt>
                <c:pt idx="31">
                  <c:v>747.06419664738701</c:v>
                </c:pt>
                <c:pt idx="32">
                  <c:v>1180.0340990153757</c:v>
                </c:pt>
                <c:pt idx="33">
                  <c:v>1844.0643367136656</c:v>
                </c:pt>
                <c:pt idx="34">
                  <c:v>2437.3011943736674</c:v>
                </c:pt>
                <c:pt idx="35">
                  <c:v>-282.59606052271965</c:v>
                </c:pt>
                <c:pt idx="36">
                  <c:v>-607.11004322449651</c:v>
                </c:pt>
                <c:pt idx="37">
                  <c:v>-397.28398070158096</c:v>
                </c:pt>
                <c:pt idx="38">
                  <c:v>-912.13586535346894</c:v>
                </c:pt>
                <c:pt idx="39">
                  <c:v>-704.87782931174365</c:v>
                </c:pt>
                <c:pt idx="40">
                  <c:v>1245.5132427647391</c:v>
                </c:pt>
                <c:pt idx="41">
                  <c:v>965.69901404159975</c:v>
                </c:pt>
                <c:pt idx="42">
                  <c:v>673.33485404160012</c:v>
                </c:pt>
                <c:pt idx="43">
                  <c:v>673.33485404160012</c:v>
                </c:pt>
                <c:pt idx="44">
                  <c:v>673.33485404160012</c:v>
                </c:pt>
                <c:pt idx="45">
                  <c:v>673.33485404160012</c:v>
                </c:pt>
                <c:pt idx="46">
                  <c:v>673.33485404160012</c:v>
                </c:pt>
                <c:pt idx="47">
                  <c:v>1304.1293646722509</c:v>
                </c:pt>
                <c:pt idx="48">
                  <c:v>2514.1375083136354</c:v>
                </c:pt>
                <c:pt idx="49">
                  <c:v>806.77459532811372</c:v>
                </c:pt>
                <c:pt idx="50">
                  <c:v>763.98666789543904</c:v>
                </c:pt>
                <c:pt idx="51">
                  <c:v>1348.7149878954394</c:v>
                </c:pt>
                <c:pt idx="52">
                  <c:v>1155.5990427822185</c:v>
                </c:pt>
                <c:pt idx="53">
                  <c:v>914.36819418636514</c:v>
                </c:pt>
                <c:pt idx="54">
                  <c:v>1632.9810131281652</c:v>
                </c:pt>
                <c:pt idx="55">
                  <c:v>1088.0007711910637</c:v>
                </c:pt>
                <c:pt idx="56">
                  <c:v>1454.6536149291887</c:v>
                </c:pt>
                <c:pt idx="57">
                  <c:v>1443.2236540416002</c:v>
                </c:pt>
                <c:pt idx="58">
                  <c:v>1825.735285357119</c:v>
                </c:pt>
                <c:pt idx="59">
                  <c:v>1516.9529966473872</c:v>
                </c:pt>
                <c:pt idx="60">
                  <c:v>1063.4041953281135</c:v>
                </c:pt>
                <c:pt idx="61">
                  <c:v>2021.3920190153747</c:v>
                </c:pt>
                <c:pt idx="62">
                  <c:v>2420.4538213730516</c:v>
                </c:pt>
                <c:pt idx="63">
                  <c:v>2712.8179813730517</c:v>
                </c:pt>
                <c:pt idx="64">
                  <c:v>1548.4824677119414</c:v>
                </c:pt>
                <c:pt idx="65">
                  <c:v>1619.3386493414473</c:v>
                </c:pt>
                <c:pt idx="66">
                  <c:v>2851.3116660425489</c:v>
                </c:pt>
                <c:pt idx="67">
                  <c:v>2986.2949543736668</c:v>
                </c:pt>
                <c:pt idx="68">
                  <c:v>3571.0232743736674</c:v>
                </c:pt>
                <c:pt idx="69">
                  <c:v>1391.4985506911851</c:v>
                </c:pt>
                <c:pt idx="70">
                  <c:v>1404.8168451074457</c:v>
                </c:pt>
                <c:pt idx="71">
                  <c:v>1420.1841078954394</c:v>
                </c:pt>
                <c:pt idx="72">
                  <c:v>1437.6003390551659</c:v>
                </c:pt>
                <c:pt idx="73">
                  <c:v>1457.0655385866235</c:v>
                </c:pt>
                <c:pt idx="74">
                  <c:v>1063.4041953281135</c:v>
                </c:pt>
                <c:pt idx="75">
                  <c:v>852.87201905516554</c:v>
                </c:pt>
                <c:pt idx="76">
                  <c:v>852.87201905516554</c:v>
                </c:pt>
                <c:pt idx="77">
                  <c:v>852.87201905516554</c:v>
                </c:pt>
                <c:pt idx="78">
                  <c:v>1575.0268405258603</c:v>
                </c:pt>
                <c:pt idx="79">
                  <c:v>1661.4038531281656</c:v>
                </c:pt>
                <c:pt idx="80">
                  <c:v>1739.0710748907513</c:v>
                </c:pt>
                <c:pt idx="81">
                  <c:v>1483.076454929188</c:v>
                </c:pt>
                <c:pt idx="82">
                  <c:v>1190.7122949291884</c:v>
                </c:pt>
                <c:pt idx="83">
                  <c:v>1190.7122949291884</c:v>
                </c:pt>
                <c:pt idx="84">
                  <c:v>1190.7122949291884</c:v>
                </c:pt>
                <c:pt idx="85">
                  <c:v>1190.7122949291884</c:v>
                </c:pt>
                <c:pt idx="86">
                  <c:v>622.00082384560687</c:v>
                </c:pt>
                <c:pt idx="87">
                  <c:v>62.426429705769806</c:v>
                </c:pt>
                <c:pt idx="88">
                  <c:v>62.426429705769806</c:v>
                </c:pt>
                <c:pt idx="89">
                  <c:v>1764.0106540416002</c:v>
                </c:pt>
                <c:pt idx="90">
                  <c:v>1443.2236540416002</c:v>
                </c:pt>
                <c:pt idx="91">
                  <c:v>833.90771358080997</c:v>
                </c:pt>
                <c:pt idx="92">
                  <c:v>811.36906149175388</c:v>
                </c:pt>
                <c:pt idx="93">
                  <c:v>1396.0973814917531</c:v>
                </c:pt>
                <c:pt idx="94">
                  <c:v>1396.0973814917531</c:v>
                </c:pt>
                <c:pt idx="95">
                  <c:v>1093.2322585866234</c:v>
                </c:pt>
                <c:pt idx="96">
                  <c:v>1385.5964185866242</c:v>
                </c:pt>
                <c:pt idx="97">
                  <c:v>1385.5964185866242</c:v>
                </c:pt>
                <c:pt idx="98">
                  <c:v>1385.5964185866242</c:v>
                </c:pt>
                <c:pt idx="99">
                  <c:v>1385.5964185866242</c:v>
                </c:pt>
                <c:pt idx="100">
                  <c:v>2218.2373953281135</c:v>
                </c:pt>
                <c:pt idx="101">
                  <c:v>3176.2252190153749</c:v>
                </c:pt>
                <c:pt idx="102">
                  <c:v>3255.5271367136656</c:v>
                </c:pt>
                <c:pt idx="103">
                  <c:v>1968.0064568528489</c:v>
                </c:pt>
                <c:pt idx="104">
                  <c:v>2567.0775554549759</c:v>
                </c:pt>
                <c:pt idx="105">
                  <c:v>547.89210370380226</c:v>
                </c:pt>
                <c:pt idx="106">
                  <c:v>1188.6776222096996</c:v>
                </c:pt>
                <c:pt idx="107">
                  <c:v>1337.6957276225116</c:v>
                </c:pt>
                <c:pt idx="108">
                  <c:v>1112.4637424893692</c:v>
                </c:pt>
                <c:pt idx="109">
                  <c:v>770.8251307750154</c:v>
                </c:pt>
                <c:pt idx="110">
                  <c:v>-151.42130141337677</c:v>
                </c:pt>
                <c:pt idx="111">
                  <c:v>-463.25066094483384</c:v>
                </c:pt>
                <c:pt idx="112">
                  <c:v>-480.66689210456104</c:v>
                </c:pt>
                <c:pt idx="113">
                  <c:v>2073.8792346556174</c:v>
                </c:pt>
                <c:pt idx="114">
                  <c:v>1076.9354167136648</c:v>
                </c:pt>
                <c:pt idx="115">
                  <c:v>1949.2951298720166</c:v>
                </c:pt>
                <c:pt idx="116">
                  <c:v>-1124.5591738383364</c:v>
                </c:pt>
                <c:pt idx="117">
                  <c:v>-5588.0660080035732</c:v>
                </c:pt>
                <c:pt idx="118">
                  <c:v>-5296.9824532359044</c:v>
                </c:pt>
                <c:pt idx="119">
                  <c:v>-253.6135989535334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F5A-4346-8B74-7737589666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813312"/>
        <c:axId val="68152128"/>
      </c:lineChart>
      <c:catAx>
        <c:axId val="68813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 (s)</a:t>
                </a:r>
              </a:p>
            </c:rich>
          </c:tx>
          <c:layout>
            <c:manualLayout>
              <c:xMode val="edge"/>
              <c:yMode val="edge"/>
              <c:x val="0.47761973544623509"/>
              <c:y val="0.8424356955380577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52128"/>
        <c:crosses val="autoZero"/>
        <c:auto val="1"/>
        <c:lblAlgn val="ctr"/>
        <c:lblOffset val="100"/>
        <c:noMultiLvlLbl val="0"/>
      </c:catAx>
      <c:valAx>
        <c:axId val="68152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Resistance</a:t>
                </a:r>
                <a:r>
                  <a:rPr lang="en-GB" sz="1050" baseline="0"/>
                  <a:t> (N)</a:t>
                </a:r>
                <a:endParaRPr lang="en-GB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1331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Sheet1!$U$1:$U$2</c:f>
              <c:strCache>
                <c:ptCount val="2"/>
                <c:pt idx="0">
                  <c:v>Comulative Energy Drawn</c:v>
                </c:pt>
                <c:pt idx="1">
                  <c:v>(J)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Sheet1!$A$3:$A$135</c:f>
              <c:numCache>
                <c:formatCode>General</c:formatCode>
                <c:ptCount val="1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</c:numCache>
            </c:numRef>
          </c:cat>
          <c:val>
            <c:numRef>
              <c:f>Sheet1!$U$3:$U$135</c:f>
              <c:numCache>
                <c:formatCode>0</c:formatCode>
                <c:ptCount val="133"/>
                <c:pt idx="0" formatCode="General">
                  <c:v>0</c:v>
                </c:pt>
                <c:pt idx="1">
                  <c:v>8.484462430220006</c:v>
                </c:pt>
                <c:pt idx="2">
                  <c:v>17.439898202273326</c:v>
                </c:pt>
                <c:pt idx="3">
                  <c:v>22.577177341628918</c:v>
                </c:pt>
                <c:pt idx="4">
                  <c:v>29.68786161274987</c:v>
                </c:pt>
                <c:pt idx="5">
                  <c:v>36.125006584355816</c:v>
                </c:pt>
                <c:pt idx="6">
                  <c:v>41.850141481968983</c:v>
                </c:pt>
                <c:pt idx="7">
                  <c:v>46.8192997061862</c:v>
                </c:pt>
                <c:pt idx="8">
                  <c:v>37.04717808332807</c:v>
                </c:pt>
                <c:pt idx="9">
                  <c:v>28.391833492874881</c:v>
                </c:pt>
                <c:pt idx="10">
                  <c:v>18.590172167314279</c:v>
                </c:pt>
                <c:pt idx="11">
                  <c:v>15.629579390832795</c:v>
                </c:pt>
                <c:pt idx="12">
                  <c:v>21.610621495948386</c:v>
                </c:pt>
                <c:pt idx="13">
                  <c:v>22.226327082131981</c:v>
                </c:pt>
                <c:pt idx="14">
                  <c:v>32.878127082131982</c:v>
                </c:pt>
                <c:pt idx="15">
                  <c:v>37.466715124233517</c:v>
                </c:pt>
                <c:pt idx="16">
                  <c:v>47.001032456647913</c:v>
                </c:pt>
                <c:pt idx="17">
                  <c:v>56.432066341371737</c:v>
                </c:pt>
                <c:pt idx="18">
                  <c:v>60.458906630558126</c:v>
                </c:pt>
                <c:pt idx="19">
                  <c:v>69.312275614894034</c:v>
                </c:pt>
                <c:pt idx="20">
                  <c:v>46.861991476845105</c:v>
                </c:pt>
                <c:pt idx="21">
                  <c:v>34.214092895276181</c:v>
                </c:pt>
                <c:pt idx="22">
                  <c:v>21.566194313707257</c:v>
                </c:pt>
                <c:pt idx="23">
                  <c:v>8.9182957321383309</c:v>
                </c:pt>
                <c:pt idx="24">
                  <c:v>-3.7296028494305951</c:v>
                </c:pt>
                <c:pt idx="25">
                  <c:v>-16.377501430999523</c:v>
                </c:pt>
                <c:pt idx="26">
                  <c:v>-29.025400012568447</c:v>
                </c:pt>
                <c:pt idx="27">
                  <c:v>-41.673298594137371</c:v>
                </c:pt>
                <c:pt idx="28">
                  <c:v>-44.430452391348283</c:v>
                </c:pt>
                <c:pt idx="29">
                  <c:v>-56.120407294216477</c:v>
                </c:pt>
                <c:pt idx="30">
                  <c:v>-51.735607097729428</c:v>
                </c:pt>
                <c:pt idx="31">
                  <c:v>-47.763158667114382</c:v>
                </c:pt>
                <c:pt idx="32">
                  <c:v>-45.551717765095717</c:v>
                </c:pt>
                <c:pt idx="33">
                  <c:v>-45.616734539193921</c:v>
                </c:pt>
                <c:pt idx="34">
                  <c:v>-45.860645798521965</c:v>
                </c:pt>
                <c:pt idx="35">
                  <c:v>-35.208845798521963</c:v>
                </c:pt>
                <c:pt idx="36">
                  <c:v>-24.557045798521962</c:v>
                </c:pt>
                <c:pt idx="37">
                  <c:v>-13.905245798521962</c:v>
                </c:pt>
                <c:pt idx="38">
                  <c:v>-3.2534457985219625</c:v>
                </c:pt>
                <c:pt idx="39">
                  <c:v>7.3983542014780372</c:v>
                </c:pt>
                <c:pt idx="40">
                  <c:v>4.6870924403848626</c:v>
                </c:pt>
                <c:pt idx="41">
                  <c:v>4.5462402594559439</c:v>
                </c:pt>
                <c:pt idx="42">
                  <c:v>7.672849930687021</c:v>
                </c:pt>
                <c:pt idx="43">
                  <c:v>10.799459601918098</c:v>
                </c:pt>
                <c:pt idx="44">
                  <c:v>13.926069273149174</c:v>
                </c:pt>
                <c:pt idx="45">
                  <c:v>17.052678944380251</c:v>
                </c:pt>
                <c:pt idx="46">
                  <c:v>20.179288615611327</c:v>
                </c:pt>
                <c:pt idx="47">
                  <c:v>17.422134818400416</c:v>
                </c:pt>
                <c:pt idx="48">
                  <c:v>5.5955341840698676</c:v>
                </c:pt>
                <c:pt idx="49">
                  <c:v>9.7554449123512263</c:v>
                </c:pt>
                <c:pt idx="50">
                  <c:v>14.942723312095595</c:v>
                </c:pt>
                <c:pt idx="51">
                  <c:v>15.947650541075157</c:v>
                </c:pt>
                <c:pt idx="52">
                  <c:v>17.300668611538626</c:v>
                </c:pt>
                <c:pt idx="53">
                  <c:v>20.186044618486243</c:v>
                </c:pt>
                <c:pt idx="54">
                  <c:v>14.777672312092312</c:v>
                </c:pt>
                <c:pt idx="55">
                  <c:v>14.242735422767492</c:v>
                </c:pt>
                <c:pt idx="56">
                  <c:v>8.6373266223188789</c:v>
                </c:pt>
                <c:pt idx="57">
                  <c:v>3.1596590647499561</c:v>
                </c:pt>
                <c:pt idx="58">
                  <c:v>-4.1444283785030667</c:v>
                </c:pt>
                <c:pt idx="59">
                  <c:v>-7.0554017309280255</c:v>
                </c:pt>
                <c:pt idx="60">
                  <c:v>-4.9605175375586636</c:v>
                </c:pt>
                <c:pt idx="61">
                  <c:v>-8.7670069484487936</c:v>
                </c:pt>
                <c:pt idx="62">
                  <c:v>-14.345802093047929</c:v>
                </c:pt>
                <c:pt idx="63">
                  <c:v>-21.885074348943064</c:v>
                </c:pt>
                <c:pt idx="64">
                  <c:v>-20.924544782066313</c:v>
                </c:pt>
                <c:pt idx="65">
                  <c:v>-19.683563729487123</c:v>
                </c:pt>
                <c:pt idx="66">
                  <c:v>-24.327568135739057</c:v>
                </c:pt>
                <c:pt idx="67">
                  <c:v>-27.025701099771098</c:v>
                </c:pt>
                <c:pt idx="68">
                  <c:v>-32.337803545531138</c:v>
                </c:pt>
                <c:pt idx="69">
                  <c:v>-29.150669690742987</c:v>
                </c:pt>
                <c:pt idx="70">
                  <c:v>-27.291000204858641</c:v>
                </c:pt>
                <c:pt idx="71">
                  <c:v>-26.797265862355879</c:v>
                </c:pt>
                <c:pt idx="72">
                  <c:v>-27.713433262637864</c:v>
                </c:pt>
                <c:pt idx="73">
                  <c:v>-30.088964830033145</c:v>
                </c:pt>
                <c:pt idx="74">
                  <c:v>-27.994080636663782</c:v>
                </c:pt>
                <c:pt idx="75">
                  <c:v>-24.205102969835362</c:v>
                </c:pt>
                <c:pt idx="76">
                  <c:v>-20.416125303006943</c:v>
                </c:pt>
                <c:pt idx="77">
                  <c:v>-16.627147636178524</c:v>
                </c:pt>
                <c:pt idx="78">
                  <c:v>-20.057347611952135</c:v>
                </c:pt>
                <c:pt idx="79">
                  <c:v>-25.745255139005266</c:v>
                </c:pt>
                <c:pt idx="80">
                  <c:v>-33.751879138665146</c:v>
                </c:pt>
                <c:pt idx="81">
                  <c:v>-39.674941598953751</c:v>
                </c:pt>
                <c:pt idx="82">
                  <c:v>-42.33054220708236</c:v>
                </c:pt>
                <c:pt idx="83">
                  <c:v>-44.986142815210968</c:v>
                </c:pt>
                <c:pt idx="84">
                  <c:v>-47.641743423339577</c:v>
                </c:pt>
                <c:pt idx="85">
                  <c:v>-50.297344031468185</c:v>
                </c:pt>
                <c:pt idx="86">
                  <c:v>-46.59702523876669</c:v>
                </c:pt>
                <c:pt idx="87">
                  <c:v>-36.642903017158375</c:v>
                </c:pt>
                <c:pt idx="88">
                  <c:v>-26.688780795550059</c:v>
                </c:pt>
                <c:pt idx="89">
                  <c:v>-35.751563865118982</c:v>
                </c:pt>
                <c:pt idx="90">
                  <c:v>-41.229231422687903</c:v>
                </c:pt>
                <c:pt idx="91">
                  <c:v>-39.151603821108708</c:v>
                </c:pt>
                <c:pt idx="92">
                  <c:v>-36.116806751343454</c:v>
                </c:pt>
                <c:pt idx="93">
                  <c:v>-38.571345593206992</c:v>
                </c:pt>
                <c:pt idx="94">
                  <c:v>-41.02588443507053</c:v>
                </c:pt>
                <c:pt idx="95">
                  <c:v>-40.148455412641809</c:v>
                </c:pt>
                <c:pt idx="96">
                  <c:v>-41.884995871941101</c:v>
                </c:pt>
                <c:pt idx="97">
                  <c:v>-43.621536331240392</c:v>
                </c:pt>
                <c:pt idx="98">
                  <c:v>-45.358076790539684</c:v>
                </c:pt>
                <c:pt idx="99">
                  <c:v>-47.094617249838976</c:v>
                </c:pt>
                <c:pt idx="100">
                  <c:v>-54.292352463573614</c:v>
                </c:pt>
                <c:pt idx="101">
                  <c:v>-66.358948014111746</c:v>
                </c:pt>
                <c:pt idx="102">
                  <c:v>-74.626709079665943</c:v>
                </c:pt>
                <c:pt idx="103">
                  <c:v>-75.412017963795407</c:v>
                </c:pt>
                <c:pt idx="104">
                  <c:v>-81.974013219654296</c:v>
                </c:pt>
                <c:pt idx="105">
                  <c:v>-75.730947568369757</c:v>
                </c:pt>
                <c:pt idx="106">
                  <c:v>-75.706876453022232</c:v>
                </c:pt>
                <c:pt idx="107">
                  <c:v>-78.211153410702323</c:v>
                </c:pt>
                <c:pt idx="108">
                  <c:v>-78.99761661387862</c:v>
                </c:pt>
                <c:pt idx="109">
                  <c:v>-75.582199609573536</c:v>
                </c:pt>
                <c:pt idx="110">
                  <c:v>-64.930399609573541</c:v>
                </c:pt>
                <c:pt idx="111">
                  <c:v>-54.27859960957354</c:v>
                </c:pt>
                <c:pt idx="112">
                  <c:v>-43.626799609573538</c:v>
                </c:pt>
                <c:pt idx="113">
                  <c:v>-48.735818151601144</c:v>
                </c:pt>
                <c:pt idx="114">
                  <c:v>-44.342649864540945</c:v>
                </c:pt>
                <c:pt idx="115">
                  <c:v>-41.533565918262823</c:v>
                </c:pt>
                <c:pt idx="116">
                  <c:v>-30.881765918262822</c:v>
                </c:pt>
                <c:pt idx="117">
                  <c:v>-20.22996591826282</c:v>
                </c:pt>
                <c:pt idx="118">
                  <c:v>-9.5781659182628207</c:v>
                </c:pt>
                <c:pt idx="119">
                  <c:v>1.073634081737179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CF-45C0-9744-4F37CD1EF2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13792"/>
        <c:axId val="68894720"/>
      </c:lineChart>
      <c:catAx>
        <c:axId val="68513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94720"/>
        <c:crosses val="autoZero"/>
        <c:auto val="1"/>
        <c:lblAlgn val="ctr"/>
        <c:lblOffset val="100"/>
        <c:noMultiLvlLbl val="0"/>
      </c:catAx>
      <c:valAx>
        <c:axId val="68894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13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1"/>
          <c:order val="0"/>
          <c:tx>
            <c:strRef>
              <c:f>Sheet1!$T$1:$T$2</c:f>
              <c:strCache>
                <c:ptCount val="2"/>
                <c:pt idx="0">
                  <c:v>Total Energy Drawn (Battery)</c:v>
                </c:pt>
                <c:pt idx="1">
                  <c:v>(J)</c:v>
                </c:pt>
              </c:strCache>
            </c:strRef>
          </c:tx>
          <c:invertIfNegative val="0"/>
          <c:val>
            <c:numRef>
              <c:f>Sheet1!$T$3:$T$128</c:f>
              <c:numCache>
                <c:formatCode>0</c:formatCode>
                <c:ptCount val="126"/>
                <c:pt idx="0">
                  <c:v>0</c:v>
                </c:pt>
                <c:pt idx="1">
                  <c:v>8.484462430220006</c:v>
                </c:pt>
                <c:pt idx="2">
                  <c:v>8.9554357720533186</c:v>
                </c:pt>
                <c:pt idx="3">
                  <c:v>5.1372791393555914</c:v>
                </c:pt>
                <c:pt idx="4">
                  <c:v>7.1106842711209506</c:v>
                </c:pt>
                <c:pt idx="5">
                  <c:v>6.437144971605945</c:v>
                </c:pt>
                <c:pt idx="6">
                  <c:v>5.7251348976131657</c:v>
                </c:pt>
                <c:pt idx="7">
                  <c:v>4.9691582242172156</c:v>
                </c:pt>
                <c:pt idx="8">
                  <c:v>-9.772121622858128</c:v>
                </c:pt>
                <c:pt idx="9">
                  <c:v>-8.6553445904531916</c:v>
                </c:pt>
                <c:pt idx="10">
                  <c:v>-9.8016613255606035</c:v>
                </c:pt>
                <c:pt idx="11">
                  <c:v>-2.9605927764814837</c:v>
                </c:pt>
                <c:pt idx="12">
                  <c:v>5.9810421051155904</c:v>
                </c:pt>
                <c:pt idx="13">
                  <c:v>0.61570558618359428</c:v>
                </c:pt>
                <c:pt idx="14">
                  <c:v>10.6518</c:v>
                </c:pt>
                <c:pt idx="15">
                  <c:v>4.5885880421015317</c:v>
                </c:pt>
                <c:pt idx="16">
                  <c:v>9.5343173324143979</c:v>
                </c:pt>
                <c:pt idx="17">
                  <c:v>9.4310338847238242</c:v>
                </c:pt>
                <c:pt idx="18">
                  <c:v>4.0268402891863895</c:v>
                </c:pt>
                <c:pt idx="19">
                  <c:v>8.853368984335912</c:v>
                </c:pt>
                <c:pt idx="20">
                  <c:v>-22.450284138048929</c:v>
                </c:pt>
                <c:pt idx="21">
                  <c:v>-12.647898581568926</c:v>
                </c:pt>
                <c:pt idx="22">
                  <c:v>-12.647898581568926</c:v>
                </c:pt>
                <c:pt idx="23">
                  <c:v>-12.647898581568926</c:v>
                </c:pt>
                <c:pt idx="24">
                  <c:v>-12.647898581568926</c:v>
                </c:pt>
                <c:pt idx="25">
                  <c:v>-12.647898581568926</c:v>
                </c:pt>
                <c:pt idx="26">
                  <c:v>-12.647898581568926</c:v>
                </c:pt>
                <c:pt idx="27">
                  <c:v>-12.647898581568926</c:v>
                </c:pt>
                <c:pt idx="28">
                  <c:v>-2.7571537972109095</c:v>
                </c:pt>
                <c:pt idx="29">
                  <c:v>-11.689954902868196</c:v>
                </c:pt>
                <c:pt idx="30">
                  <c:v>4.3848001964870464</c:v>
                </c:pt>
                <c:pt idx="31">
                  <c:v>3.9724484306150423</c:v>
                </c:pt>
                <c:pt idx="32">
                  <c:v>2.2114409020186638</c:v>
                </c:pt>
                <c:pt idx="33">
                  <c:v>-6.501677409820239E-2</c:v>
                </c:pt>
                <c:pt idx="34">
                  <c:v>-0.24391125932804236</c:v>
                </c:pt>
                <c:pt idx="35">
                  <c:v>10.6518</c:v>
                </c:pt>
                <c:pt idx="36">
                  <c:v>10.6518</c:v>
                </c:pt>
                <c:pt idx="37">
                  <c:v>10.6518</c:v>
                </c:pt>
                <c:pt idx="38">
                  <c:v>10.6518</c:v>
                </c:pt>
                <c:pt idx="39">
                  <c:v>10.6518</c:v>
                </c:pt>
                <c:pt idx="40">
                  <c:v>-2.7112617610931746</c:v>
                </c:pt>
                <c:pt idx="41">
                  <c:v>-0.14085218092891871</c:v>
                </c:pt>
                <c:pt idx="42">
                  <c:v>3.1266096712310771</c:v>
                </c:pt>
                <c:pt idx="43">
                  <c:v>3.1266096712310771</c:v>
                </c:pt>
                <c:pt idx="44">
                  <c:v>3.1266096712310771</c:v>
                </c:pt>
                <c:pt idx="45">
                  <c:v>3.1266096712310771</c:v>
                </c:pt>
                <c:pt idx="46">
                  <c:v>3.1266096712310771</c:v>
                </c:pt>
                <c:pt idx="47">
                  <c:v>-2.7571537972109095</c:v>
                </c:pt>
                <c:pt idx="48">
                  <c:v>-11.826600634330548</c:v>
                </c:pt>
                <c:pt idx="49">
                  <c:v>4.1599107282813597</c:v>
                </c:pt>
                <c:pt idx="50">
                  <c:v>5.1872783997443674</c:v>
                </c:pt>
                <c:pt idx="51">
                  <c:v>1.0049272289795628</c:v>
                </c:pt>
                <c:pt idx="52">
                  <c:v>1.3530180704634667</c:v>
                </c:pt>
                <c:pt idx="53">
                  <c:v>2.8853760069476184</c:v>
                </c:pt>
                <c:pt idx="54">
                  <c:v>-5.4083723063939306</c:v>
                </c:pt>
                <c:pt idx="55">
                  <c:v>-0.53493688932482009</c:v>
                </c:pt>
                <c:pt idx="56">
                  <c:v>-5.6054088004486129</c:v>
                </c:pt>
                <c:pt idx="57">
                  <c:v>-5.4776675575689229</c:v>
                </c:pt>
                <c:pt idx="58">
                  <c:v>-7.3040874432530227</c:v>
                </c:pt>
                <c:pt idx="59">
                  <c:v>-2.9109733524249588</c:v>
                </c:pt>
                <c:pt idx="60">
                  <c:v>2.0948841933693618</c:v>
                </c:pt>
                <c:pt idx="61">
                  <c:v>-3.8064894108901299</c:v>
                </c:pt>
                <c:pt idx="62">
                  <c:v>-5.5787951445991357</c:v>
                </c:pt>
                <c:pt idx="63">
                  <c:v>-7.5392722558951366</c:v>
                </c:pt>
                <c:pt idx="64">
                  <c:v>0.96052956687675284</c:v>
                </c:pt>
                <c:pt idx="65">
                  <c:v>1.2409810525791904</c:v>
                </c:pt>
                <c:pt idx="66">
                  <c:v>-4.6440044062519359</c:v>
                </c:pt>
                <c:pt idx="67">
                  <c:v>-2.6981329640320393</c:v>
                </c:pt>
                <c:pt idx="68">
                  <c:v>-5.3121024457600416</c:v>
                </c:pt>
                <c:pt idx="69">
                  <c:v>3.1871338547881507</c:v>
                </c:pt>
                <c:pt idx="70">
                  <c:v>1.8596694858843446</c:v>
                </c:pt>
                <c:pt idx="71">
                  <c:v>0.49373434250276382</c:v>
                </c:pt>
                <c:pt idx="72">
                  <c:v>-0.91616740028198507</c:v>
                </c:pt>
                <c:pt idx="73">
                  <c:v>-2.3755315673952815</c:v>
                </c:pt>
                <c:pt idx="74">
                  <c:v>2.0948841933693618</c:v>
                </c:pt>
                <c:pt idx="75">
                  <c:v>3.7889776668284183</c:v>
                </c:pt>
                <c:pt idx="76">
                  <c:v>3.7889776668284183</c:v>
                </c:pt>
                <c:pt idx="77">
                  <c:v>3.7889776668284183</c:v>
                </c:pt>
                <c:pt idx="78">
                  <c:v>-3.4301999757736112</c:v>
                </c:pt>
                <c:pt idx="79">
                  <c:v>-5.6879075270531327</c:v>
                </c:pt>
                <c:pt idx="80">
                  <c:v>-8.0066239996598778</c:v>
                </c:pt>
                <c:pt idx="81">
                  <c:v>-5.9230624602886035</c:v>
                </c:pt>
                <c:pt idx="82">
                  <c:v>-2.6556006081286103</c:v>
                </c:pt>
                <c:pt idx="83">
                  <c:v>-2.6556006081286103</c:v>
                </c:pt>
                <c:pt idx="84">
                  <c:v>-2.6556006081286103</c:v>
                </c:pt>
                <c:pt idx="85">
                  <c:v>-2.6556006081286103</c:v>
                </c:pt>
                <c:pt idx="86">
                  <c:v>3.7003187927014976</c:v>
                </c:pt>
                <c:pt idx="87">
                  <c:v>9.9541222216083156</c:v>
                </c:pt>
                <c:pt idx="88">
                  <c:v>9.9541222216083156</c:v>
                </c:pt>
                <c:pt idx="89">
                  <c:v>-9.0627830695689244</c:v>
                </c:pt>
                <c:pt idx="90">
                  <c:v>-5.4776675575689229</c:v>
                </c:pt>
                <c:pt idx="91">
                  <c:v>2.0776276015791986</c:v>
                </c:pt>
                <c:pt idx="92">
                  <c:v>3.0347970697652524</c:v>
                </c:pt>
                <c:pt idx="93">
                  <c:v>-2.4545388418635401</c:v>
                </c:pt>
                <c:pt idx="94">
                  <c:v>-2.4545388418635401</c:v>
                </c:pt>
                <c:pt idx="95">
                  <c:v>0.87742902242871779</c:v>
                </c:pt>
                <c:pt idx="96">
                  <c:v>-1.7365404592992881</c:v>
                </c:pt>
                <c:pt idx="97">
                  <c:v>-1.7365404592992881</c:v>
                </c:pt>
                <c:pt idx="98">
                  <c:v>-1.7365404592992881</c:v>
                </c:pt>
                <c:pt idx="99">
                  <c:v>-1.7365404592992881</c:v>
                </c:pt>
                <c:pt idx="100">
                  <c:v>-7.1977352137346369</c:v>
                </c:pt>
                <c:pt idx="101">
                  <c:v>-12.06659555053813</c:v>
                </c:pt>
                <c:pt idx="102">
                  <c:v>-8.2677610655542022</c:v>
                </c:pt>
                <c:pt idx="103">
                  <c:v>-0.78530888412946886</c:v>
                </c:pt>
                <c:pt idx="104">
                  <c:v>-6.5619952558588839</c:v>
                </c:pt>
                <c:pt idx="105">
                  <c:v>6.2430656512845397</c:v>
                </c:pt>
                <c:pt idx="106">
                  <c:v>2.4071115347517491E-2</c:v>
                </c:pt>
                <c:pt idx="107">
                  <c:v>-2.5042769576800872</c:v>
                </c:pt>
                <c:pt idx="108">
                  <c:v>-0.78646320317629481</c:v>
                </c:pt>
                <c:pt idx="109">
                  <c:v>3.4154170043050787</c:v>
                </c:pt>
                <c:pt idx="110">
                  <c:v>10.6518</c:v>
                </c:pt>
                <c:pt idx="111">
                  <c:v>10.6518</c:v>
                </c:pt>
                <c:pt idx="112">
                  <c:v>10.6518</c:v>
                </c:pt>
                <c:pt idx="113">
                  <c:v>-5.109018542027604</c:v>
                </c:pt>
                <c:pt idx="114">
                  <c:v>4.3931682870602025</c:v>
                </c:pt>
                <c:pt idx="115">
                  <c:v>2.8090839462781227</c:v>
                </c:pt>
                <c:pt idx="116">
                  <c:v>10.6518</c:v>
                </c:pt>
                <c:pt idx="117">
                  <c:v>10.6518</c:v>
                </c:pt>
                <c:pt idx="118">
                  <c:v>10.6518</c:v>
                </c:pt>
                <c:pt idx="119">
                  <c:v>10.6518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F3-40C9-9F9C-AF129E293A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8228224"/>
        <c:axId val="74216512"/>
        <c:axId val="0"/>
      </c:bar3DChart>
      <c:catAx>
        <c:axId val="98228224"/>
        <c:scaling>
          <c:orientation val="minMax"/>
        </c:scaling>
        <c:delete val="0"/>
        <c:axPos val="b"/>
        <c:majorTickMark val="out"/>
        <c:minorTickMark val="none"/>
        <c:tickLblPos val="nextTo"/>
        <c:crossAx val="74216512"/>
        <c:crosses val="autoZero"/>
        <c:auto val="1"/>
        <c:lblAlgn val="ctr"/>
        <c:lblOffset val="100"/>
        <c:noMultiLvlLbl val="0"/>
      </c:catAx>
      <c:valAx>
        <c:axId val="7421651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982282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42333</xdr:colOff>
      <xdr:row>124</xdr:row>
      <xdr:rowOff>0</xdr:rowOff>
    </xdr:from>
    <xdr:to>
      <xdr:col>10</xdr:col>
      <xdr:colOff>1502833</xdr:colOff>
      <xdr:row>138</xdr:row>
      <xdr:rowOff>190499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47624</xdr:colOff>
      <xdr:row>138</xdr:row>
      <xdr:rowOff>162984</xdr:rowOff>
    </xdr:from>
    <xdr:to>
      <xdr:col>10</xdr:col>
      <xdr:colOff>1492251</xdr:colOff>
      <xdr:row>152</xdr:row>
      <xdr:rowOff>42334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31750</xdr:colOff>
      <xdr:row>153</xdr:row>
      <xdr:rowOff>35984</xdr:rowOff>
    </xdr:from>
    <xdr:to>
      <xdr:col>10</xdr:col>
      <xdr:colOff>1502833</xdr:colOff>
      <xdr:row>168</xdr:row>
      <xdr:rowOff>84668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21167</xdr:colOff>
      <xdr:row>169</xdr:row>
      <xdr:rowOff>4232</xdr:rowOff>
    </xdr:from>
    <xdr:to>
      <xdr:col>10</xdr:col>
      <xdr:colOff>1492250</xdr:colOff>
      <xdr:row>183</xdr:row>
      <xdr:rowOff>63500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52917</xdr:colOff>
      <xdr:row>184</xdr:row>
      <xdr:rowOff>14817</xdr:rowOff>
    </xdr:from>
    <xdr:to>
      <xdr:col>10</xdr:col>
      <xdr:colOff>1449916</xdr:colOff>
      <xdr:row>199</xdr:row>
      <xdr:rowOff>10584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89957</xdr:colOff>
      <xdr:row>199</xdr:row>
      <xdr:rowOff>152399</xdr:rowOff>
    </xdr:from>
    <xdr:to>
      <xdr:col>10</xdr:col>
      <xdr:colOff>1500188</xdr:colOff>
      <xdr:row>214</xdr:row>
      <xdr:rowOff>137583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63103</xdr:colOff>
      <xdr:row>144</xdr:row>
      <xdr:rowOff>76598</xdr:rowOff>
    </xdr:from>
    <xdr:to>
      <xdr:col>19</xdr:col>
      <xdr:colOff>1821656</xdr:colOff>
      <xdr:row>159</xdr:row>
      <xdr:rowOff>82948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105833</xdr:colOff>
      <xdr:row>252</xdr:row>
      <xdr:rowOff>35984</xdr:rowOff>
    </xdr:from>
    <xdr:to>
      <xdr:col>11</xdr:col>
      <xdr:colOff>52916</xdr:colOff>
      <xdr:row>266</xdr:row>
      <xdr:rowOff>127000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54241</xdr:colOff>
      <xdr:row>215</xdr:row>
      <xdr:rowOff>11907</xdr:rowOff>
    </xdr:from>
    <xdr:to>
      <xdr:col>11</xdr:col>
      <xdr:colOff>66147</xdr:colOff>
      <xdr:row>235</xdr:row>
      <xdr:rowOff>59532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105834</xdr:colOff>
      <xdr:row>262</xdr:row>
      <xdr:rowOff>42333</xdr:rowOff>
    </xdr:from>
    <xdr:to>
      <xdr:col>10</xdr:col>
      <xdr:colOff>1428750</xdr:colOff>
      <xdr:row>262</xdr:row>
      <xdr:rowOff>52917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V="1">
          <a:off x="719667" y="50651833"/>
          <a:ext cx="9080500" cy="10584"/>
        </a:xfrm>
        <a:prstGeom prst="line">
          <a:avLst/>
        </a:prstGeom>
        <a:ln>
          <a:solidFill>
            <a:srgbClr val="00B0F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80407</xdr:colOff>
      <xdr:row>160</xdr:row>
      <xdr:rowOff>98590</xdr:rowOff>
    </xdr:from>
    <xdr:to>
      <xdr:col>19</xdr:col>
      <xdr:colOff>1778000</xdr:colOff>
      <xdr:row>179</xdr:row>
      <xdr:rowOff>21167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13</xdr:col>
      <xdr:colOff>67210</xdr:colOff>
      <xdr:row>122</xdr:row>
      <xdr:rowOff>79443</xdr:rowOff>
    </xdr:from>
    <xdr:to>
      <xdr:col>19</xdr:col>
      <xdr:colOff>1799167</xdr:colOff>
      <xdr:row>143</xdr:row>
      <xdr:rowOff>104184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8"/>
  <sheetViews>
    <sheetView tabSelected="1" topLeftCell="F1" zoomScale="90" zoomScaleNormal="90" workbookViewId="0">
      <selection activeCell="V19" sqref="V19"/>
    </sheetView>
  </sheetViews>
  <sheetFormatPr defaultRowHeight="15" x14ac:dyDescent="0.25"/>
  <cols>
    <col min="3" max="3" width="14" bestFit="1" customWidth="1"/>
    <col min="5" max="5" width="10.5703125" customWidth="1"/>
    <col min="7" max="7" width="12.140625" bestFit="1" customWidth="1"/>
    <col min="8" max="8" width="17.7109375" bestFit="1" customWidth="1"/>
    <col min="9" max="9" width="15.28515625" bestFit="1" customWidth="1"/>
    <col min="10" max="10" width="18.85546875" bestFit="1" customWidth="1"/>
    <col min="11" max="11" width="22.85546875" bestFit="1" customWidth="1"/>
    <col min="12" max="12" width="23.140625" bestFit="1" customWidth="1"/>
    <col min="15" max="15" width="18.85546875" bestFit="1" customWidth="1"/>
    <col min="16" max="16" width="19.28515625" bestFit="1" customWidth="1"/>
    <col min="17" max="17" width="19.42578125" style="38" customWidth="1"/>
    <col min="18" max="19" width="19.28515625" style="38" customWidth="1"/>
    <col min="20" max="20" width="28" style="38" bestFit="1" customWidth="1"/>
    <col min="21" max="21" width="28" style="38" customWidth="1"/>
    <col min="22" max="22" width="46.5703125" bestFit="1" customWidth="1"/>
    <col min="23" max="23" width="6.5703125" bestFit="1" customWidth="1"/>
  </cols>
  <sheetData>
    <row r="1" spans="1:24" x14ac:dyDescent="0.25">
      <c r="A1" s="2" t="s">
        <v>0</v>
      </c>
      <c r="B1" s="2" t="s">
        <v>2</v>
      </c>
      <c r="C1" s="2" t="s">
        <v>4</v>
      </c>
      <c r="D1" s="2" t="s">
        <v>5</v>
      </c>
      <c r="E1" s="114" t="s">
        <v>6</v>
      </c>
      <c r="F1" s="114"/>
      <c r="G1" s="2" t="s">
        <v>9</v>
      </c>
      <c r="H1" s="2" t="s">
        <v>10</v>
      </c>
      <c r="I1" s="2" t="s">
        <v>12</v>
      </c>
      <c r="J1" s="2" t="s">
        <v>13</v>
      </c>
      <c r="K1" s="2" t="s">
        <v>14</v>
      </c>
      <c r="L1" s="2" t="s">
        <v>15</v>
      </c>
      <c r="M1" s="114" t="s">
        <v>16</v>
      </c>
      <c r="N1" s="114"/>
      <c r="O1" s="37" t="s">
        <v>43</v>
      </c>
      <c r="P1" s="37" t="s">
        <v>43</v>
      </c>
      <c r="Q1" s="115" t="s">
        <v>37</v>
      </c>
      <c r="R1" s="115"/>
      <c r="S1" s="43" t="s">
        <v>40</v>
      </c>
      <c r="T1" s="44" t="s">
        <v>39</v>
      </c>
      <c r="U1" s="47" t="s">
        <v>45</v>
      </c>
      <c r="V1" s="13" t="s">
        <v>20</v>
      </c>
      <c r="W1" s="9"/>
      <c r="X1" s="1"/>
    </row>
    <row r="2" spans="1:24" ht="15.75" thickBot="1" x14ac:dyDescent="0.3">
      <c r="A2" s="3" t="s">
        <v>1</v>
      </c>
      <c r="B2" s="3" t="s">
        <v>3</v>
      </c>
      <c r="C2" s="3" t="s">
        <v>3</v>
      </c>
      <c r="D2" s="3" t="s">
        <v>3</v>
      </c>
      <c r="E2" s="3" t="s">
        <v>7</v>
      </c>
      <c r="F2" s="3" t="s">
        <v>8</v>
      </c>
      <c r="G2" s="3" t="s">
        <v>19</v>
      </c>
      <c r="H2" s="3" t="s">
        <v>11</v>
      </c>
      <c r="I2" s="3" t="s">
        <v>11</v>
      </c>
      <c r="J2" s="3" t="s">
        <v>11</v>
      </c>
      <c r="K2" s="3" t="s">
        <v>11</v>
      </c>
      <c r="L2" s="3" t="s">
        <v>11</v>
      </c>
      <c r="M2" s="3" t="s">
        <v>17</v>
      </c>
      <c r="N2" s="3" t="s">
        <v>18</v>
      </c>
      <c r="O2" s="3" t="s">
        <v>17</v>
      </c>
      <c r="P2" s="42" t="s">
        <v>18</v>
      </c>
      <c r="Q2" s="41" t="s">
        <v>44</v>
      </c>
      <c r="R2" s="41" t="s">
        <v>38</v>
      </c>
      <c r="S2" s="41" t="s">
        <v>41</v>
      </c>
      <c r="T2" s="41" t="s">
        <v>42</v>
      </c>
      <c r="U2" s="41" t="s">
        <v>42</v>
      </c>
      <c r="V2" s="9" t="s">
        <v>36</v>
      </c>
      <c r="W2" s="9">
        <v>654</v>
      </c>
      <c r="X2" s="1"/>
    </row>
    <row r="3" spans="1:24" x14ac:dyDescent="0.25">
      <c r="A3" s="22">
        <v>1</v>
      </c>
      <c r="B3" s="23">
        <f>F3*1</f>
        <v>0</v>
      </c>
      <c r="C3" s="62">
        <v>0</v>
      </c>
      <c r="D3" s="62">
        <v>0</v>
      </c>
      <c r="E3" s="62">
        <v>0</v>
      </c>
      <c r="F3" s="62">
        <f>E3*0.44704</f>
        <v>0</v>
      </c>
      <c r="G3" s="62">
        <v>0</v>
      </c>
      <c r="H3" s="62">
        <f t="shared" ref="H3:H10" si="0">$W$2*9.81*$W$16</f>
        <v>38.494440000000004</v>
      </c>
      <c r="I3" s="62">
        <f t="shared" ref="I3:I34" si="1">0.5*$W$5*$W$3*$W$6*(F3^2)</f>
        <v>0</v>
      </c>
      <c r="J3" s="62">
        <f>$W$2*9.81*SIN(0)</f>
        <v>0</v>
      </c>
      <c r="K3" s="62">
        <f t="shared" ref="K3:K34" si="2">$W$2*G3</f>
        <v>0</v>
      </c>
      <c r="L3" s="62">
        <f>H3+I3+J3+K3</f>
        <v>38.494440000000004</v>
      </c>
      <c r="M3" s="62">
        <f>F3*L3</f>
        <v>0</v>
      </c>
      <c r="N3" s="62">
        <f>M3/1000</f>
        <v>0</v>
      </c>
      <c r="O3" s="62">
        <v>10554.1</v>
      </c>
      <c r="P3" s="63">
        <f>O3/1000</f>
        <v>10.5541</v>
      </c>
      <c r="Q3" s="62">
        <f>(F3/2.14)*60*11.8</f>
        <v>0</v>
      </c>
      <c r="R3" s="62">
        <f>(Q3*(2*PI()))/60</f>
        <v>0</v>
      </c>
      <c r="S3" s="62">
        <f t="shared" ref="S3:S34" si="3">L3*$W$4</f>
        <v>13.088109600000003</v>
      </c>
      <c r="T3" s="67">
        <v>0</v>
      </c>
      <c r="U3" s="66">
        <v>0</v>
      </c>
      <c r="V3" s="9" t="s">
        <v>21</v>
      </c>
      <c r="W3" s="9">
        <v>2.67</v>
      </c>
      <c r="X3" s="1"/>
    </row>
    <row r="4" spans="1:24" x14ac:dyDescent="0.25">
      <c r="A4" s="24">
        <v>2</v>
      </c>
      <c r="B4" s="21">
        <f>F4*1</f>
        <v>1.78816</v>
      </c>
      <c r="C4" s="64">
        <f>B4+C3</f>
        <v>1.78816</v>
      </c>
      <c r="D4" s="64">
        <v>0</v>
      </c>
      <c r="E4" s="64">
        <v>4</v>
      </c>
      <c r="F4" s="64">
        <f>E4*0.44704</f>
        <v>1.78816</v>
      </c>
      <c r="G4" s="64">
        <f>(F4-F3)/1</f>
        <v>1.78816</v>
      </c>
      <c r="H4" s="64">
        <f t="shared" si="0"/>
        <v>38.494440000000004</v>
      </c>
      <c r="I4" s="64">
        <f t="shared" si="1"/>
        <v>4.0979367434649605</v>
      </c>
      <c r="J4" s="64">
        <f>$W$2*9.81*SIN(0)</f>
        <v>0</v>
      </c>
      <c r="K4" s="64">
        <f>$W$2*G4</f>
        <v>1169.4566399999999</v>
      </c>
      <c r="L4" s="64">
        <f>H4+I4+J4+K4</f>
        <v>1212.0490167434648</v>
      </c>
      <c r="M4" s="64">
        <f>F4*L4</f>
        <v>2167.3375697799938</v>
      </c>
      <c r="N4" s="64">
        <f t="shared" ref="N4:N67" si="4">M4/1000</f>
        <v>2.1673375697799937</v>
      </c>
      <c r="O4" s="64">
        <v>10651.8</v>
      </c>
      <c r="P4" s="65">
        <f>O4/1000</f>
        <v>10.6518</v>
      </c>
      <c r="Q4" s="64">
        <f>(F4/2.14)*60*11.8</f>
        <v>591.59685981308417</v>
      </c>
      <c r="R4" s="64">
        <f>(Q4*(2*PI()))/60</f>
        <v>61.951878289185863</v>
      </c>
      <c r="S4" s="64">
        <f>L4*$W$4</f>
        <v>412.09666569277806</v>
      </c>
      <c r="T4" s="68">
        <f>(P4-N4)</f>
        <v>8.484462430220006</v>
      </c>
      <c r="U4" s="69">
        <f>U3+T4</f>
        <v>8.484462430220006</v>
      </c>
      <c r="V4" s="9" t="s">
        <v>30</v>
      </c>
      <c r="W4" s="9">
        <v>0.34</v>
      </c>
      <c r="X4" s="1"/>
    </row>
    <row r="5" spans="1:24" x14ac:dyDescent="0.25">
      <c r="A5" s="24">
        <v>3</v>
      </c>
      <c r="B5" s="21">
        <f t="shared" ref="B5:B16" si="5">F5*1</f>
        <v>2.6822400000000002</v>
      </c>
      <c r="C5" s="64">
        <f t="shared" ref="C5:C68" si="6">B5+C4</f>
        <v>4.4703999999999997</v>
      </c>
      <c r="D5" s="64">
        <v>0</v>
      </c>
      <c r="E5" s="64">
        <v>6</v>
      </c>
      <c r="F5" s="64">
        <f>E5*0.44704</f>
        <v>2.6822400000000002</v>
      </c>
      <c r="G5" s="64">
        <f t="shared" ref="G5:G68" si="7">(F5-F4)/1</f>
        <v>0.89408000000000021</v>
      </c>
      <c r="H5" s="64">
        <f t="shared" si="0"/>
        <v>38.494440000000004</v>
      </c>
      <c r="I5" s="64">
        <f t="shared" si="1"/>
        <v>9.2203576727961618</v>
      </c>
      <c r="J5" s="64">
        <f t="shared" ref="J5:J10" si="8">$W$2*9.81*SIN(0)</f>
        <v>0</v>
      </c>
      <c r="K5" s="64">
        <f t="shared" si="2"/>
        <v>584.72832000000017</v>
      </c>
      <c r="L5" s="64">
        <f t="shared" ref="L5:L67" si="9">H5+I5+J5+K5</f>
        <v>632.44311767279635</v>
      </c>
      <c r="M5" s="64">
        <f t="shared" ref="M5:M67" si="10">F5*L5</f>
        <v>1696.3642279466815</v>
      </c>
      <c r="N5" s="64">
        <f t="shared" si="4"/>
        <v>1.6963642279466815</v>
      </c>
      <c r="O5" s="64">
        <v>10651.8</v>
      </c>
      <c r="P5" s="65">
        <f t="shared" ref="P5:P67" si="11">O5/1000</f>
        <v>10.6518</v>
      </c>
      <c r="Q5" s="64">
        <f>(F5/2.14)*60*11.8</f>
        <v>887.39528971962625</v>
      </c>
      <c r="R5" s="64">
        <f>(Q5*(2*PI()))/60</f>
        <v>92.927817433778799</v>
      </c>
      <c r="S5" s="64">
        <f t="shared" si="3"/>
        <v>215.03066000875077</v>
      </c>
      <c r="T5" s="68">
        <f>P5-N5</f>
        <v>8.9554357720533186</v>
      </c>
      <c r="U5" s="69">
        <f>U4+T5</f>
        <v>17.439898202273326</v>
      </c>
      <c r="V5" s="9" t="s">
        <v>22</v>
      </c>
      <c r="W5" s="9">
        <v>1.2</v>
      </c>
      <c r="X5" s="1"/>
    </row>
    <row r="6" spans="1:24" x14ac:dyDescent="0.25">
      <c r="A6" s="24">
        <v>4</v>
      </c>
      <c r="B6" s="21">
        <f t="shared" si="5"/>
        <v>4.4703999999999997</v>
      </c>
      <c r="C6" s="64">
        <f t="shared" si="6"/>
        <v>8.9407999999999994</v>
      </c>
      <c r="D6" s="64">
        <v>0</v>
      </c>
      <c r="E6" s="64">
        <v>10</v>
      </c>
      <c r="F6" s="64">
        <f t="shared" ref="F6:F120" si="12">E6*0.44704</f>
        <v>4.4703999999999997</v>
      </c>
      <c r="G6" s="64">
        <f t="shared" si="7"/>
        <v>1.7881599999999995</v>
      </c>
      <c r="H6" s="64">
        <f t="shared" si="0"/>
        <v>38.494440000000004</v>
      </c>
      <c r="I6" s="64">
        <f t="shared" si="1"/>
        <v>25.612104646655997</v>
      </c>
      <c r="J6" s="64">
        <f t="shared" si="8"/>
        <v>0</v>
      </c>
      <c r="K6" s="64">
        <f t="shared" si="2"/>
        <v>1169.4566399999997</v>
      </c>
      <c r="L6" s="64">
        <f t="shared" si="9"/>
        <v>1233.5631846466556</v>
      </c>
      <c r="M6" s="64">
        <f t="shared" si="10"/>
        <v>5514.5208606444085</v>
      </c>
      <c r="N6" s="64">
        <f t="shared" si="4"/>
        <v>5.5145208606444083</v>
      </c>
      <c r="O6" s="64">
        <v>10651.8</v>
      </c>
      <c r="P6" s="65">
        <f t="shared" si="11"/>
        <v>10.6518</v>
      </c>
      <c r="Q6" s="64">
        <f t="shared" ref="Q6:Q34" si="13">(F6/2.14)*60*11.8</f>
        <v>1478.9921495327103</v>
      </c>
      <c r="R6" s="64">
        <f t="shared" ref="R6:R67" si="14">(Q6*(2*PI()))/60</f>
        <v>154.87969572296464</v>
      </c>
      <c r="S6" s="64">
        <f t="shared" si="3"/>
        <v>419.41148277986292</v>
      </c>
      <c r="T6" s="68">
        <f>P6-N6</f>
        <v>5.1372791393555914</v>
      </c>
      <c r="U6" s="69">
        <f t="shared" ref="U6:U68" si="15">U5+T6</f>
        <v>22.577177341628918</v>
      </c>
      <c r="V6" s="9" t="s">
        <v>23</v>
      </c>
      <c r="W6" s="9">
        <v>0.8</v>
      </c>
      <c r="X6" s="1"/>
    </row>
    <row r="7" spans="1:24" x14ac:dyDescent="0.25">
      <c r="A7" s="24">
        <v>5</v>
      </c>
      <c r="B7" s="21">
        <f t="shared" si="5"/>
        <v>5.3644800000000004</v>
      </c>
      <c r="C7" s="64">
        <f t="shared" si="6"/>
        <v>14.30528</v>
      </c>
      <c r="D7" s="64">
        <v>0</v>
      </c>
      <c r="E7" s="64">
        <v>12</v>
      </c>
      <c r="F7" s="64">
        <f t="shared" si="12"/>
        <v>5.3644800000000004</v>
      </c>
      <c r="G7" s="64">
        <f t="shared" si="7"/>
        <v>0.89408000000000065</v>
      </c>
      <c r="H7" s="64">
        <f t="shared" si="0"/>
        <v>38.494440000000004</v>
      </c>
      <c r="I7" s="64">
        <f t="shared" si="1"/>
        <v>36.881430691184647</v>
      </c>
      <c r="J7" s="64">
        <f>$W$2*9.81*SIN(0)</f>
        <v>0</v>
      </c>
      <c r="K7" s="64">
        <f t="shared" si="2"/>
        <v>584.72832000000039</v>
      </c>
      <c r="L7" s="64">
        <f t="shared" si="9"/>
        <v>660.10419069118507</v>
      </c>
      <c r="M7" s="64">
        <f t="shared" si="10"/>
        <v>3541.1157288790487</v>
      </c>
      <c r="N7" s="64">
        <f t="shared" si="4"/>
        <v>3.5411157288790487</v>
      </c>
      <c r="O7" s="64">
        <v>10651.8</v>
      </c>
      <c r="P7" s="65">
        <f t="shared" si="11"/>
        <v>10.6518</v>
      </c>
      <c r="Q7" s="64">
        <f t="shared" si="13"/>
        <v>1774.7905794392525</v>
      </c>
      <c r="R7" s="64">
        <f t="shared" si="14"/>
        <v>185.8556348675576</v>
      </c>
      <c r="S7" s="64">
        <f t="shared" si="3"/>
        <v>224.43542483500295</v>
      </c>
      <c r="T7" s="68">
        <f>P7-N7</f>
        <v>7.1106842711209506</v>
      </c>
      <c r="U7" s="69">
        <f t="shared" si="15"/>
        <v>29.68786161274987</v>
      </c>
      <c r="V7" s="9" t="s">
        <v>31</v>
      </c>
      <c r="W7" s="9">
        <v>1200</v>
      </c>
      <c r="X7" s="1"/>
    </row>
    <row r="8" spans="1:24" x14ac:dyDescent="0.25">
      <c r="A8" s="24">
        <v>6</v>
      </c>
      <c r="B8" s="21">
        <f t="shared" si="5"/>
        <v>6.2585600000000001</v>
      </c>
      <c r="C8" s="64">
        <f t="shared" si="6"/>
        <v>20.563839999999999</v>
      </c>
      <c r="D8" s="64">
        <v>0</v>
      </c>
      <c r="E8" s="64">
        <v>14</v>
      </c>
      <c r="F8" s="64">
        <f t="shared" si="12"/>
        <v>6.2585600000000001</v>
      </c>
      <c r="G8" s="64">
        <f t="shared" si="7"/>
        <v>0.89407999999999976</v>
      </c>
      <c r="H8" s="64">
        <f t="shared" si="0"/>
        <v>38.494440000000004</v>
      </c>
      <c r="I8" s="64">
        <f t="shared" si="1"/>
        <v>50.199725107445765</v>
      </c>
      <c r="J8" s="64">
        <f t="shared" si="8"/>
        <v>0</v>
      </c>
      <c r="K8" s="64">
        <f t="shared" si="2"/>
        <v>584.72831999999983</v>
      </c>
      <c r="L8" s="64">
        <f>H8+I8+J8+K8</f>
        <v>673.4224851074456</v>
      </c>
      <c r="M8" s="64">
        <f t="shared" si="10"/>
        <v>4214.6550283940551</v>
      </c>
      <c r="N8" s="64">
        <f t="shared" si="4"/>
        <v>4.2146550283940547</v>
      </c>
      <c r="O8" s="64">
        <v>10651.8</v>
      </c>
      <c r="P8" s="65">
        <f t="shared" si="11"/>
        <v>10.6518</v>
      </c>
      <c r="Q8" s="64">
        <f t="shared" si="13"/>
        <v>2070.5890093457942</v>
      </c>
      <c r="R8" s="64">
        <f t="shared" si="14"/>
        <v>216.8315740121505</v>
      </c>
      <c r="S8" s="64">
        <f t="shared" si="3"/>
        <v>228.96364493653152</v>
      </c>
      <c r="T8" s="68">
        <f t="shared" ref="T8:T45" si="16">P8-N8</f>
        <v>6.437144971605945</v>
      </c>
      <c r="U8" s="69">
        <f t="shared" si="15"/>
        <v>36.125006584355816</v>
      </c>
      <c r="V8" s="9" t="s">
        <v>32</v>
      </c>
      <c r="W8" s="9">
        <v>90</v>
      </c>
      <c r="X8" s="1"/>
    </row>
    <row r="9" spans="1:24" x14ac:dyDescent="0.25">
      <c r="A9" s="24">
        <v>7</v>
      </c>
      <c r="B9" s="21">
        <f t="shared" si="5"/>
        <v>7.1526399999999999</v>
      </c>
      <c r="C9" s="64">
        <f t="shared" si="6"/>
        <v>27.716479999999997</v>
      </c>
      <c r="D9" s="64">
        <v>0</v>
      </c>
      <c r="E9" s="64">
        <v>16</v>
      </c>
      <c r="F9" s="64">
        <f t="shared" si="12"/>
        <v>7.1526399999999999</v>
      </c>
      <c r="G9" s="64">
        <f t="shared" si="7"/>
        <v>0.89407999999999976</v>
      </c>
      <c r="H9" s="64">
        <f t="shared" si="0"/>
        <v>38.494440000000004</v>
      </c>
      <c r="I9" s="64">
        <f t="shared" si="1"/>
        <v>65.566987895439368</v>
      </c>
      <c r="J9" s="64">
        <f t="shared" si="8"/>
        <v>0</v>
      </c>
      <c r="K9" s="64">
        <f t="shared" si="2"/>
        <v>584.72831999999983</v>
      </c>
      <c r="L9" s="64">
        <f t="shared" si="9"/>
        <v>688.78974789543918</v>
      </c>
      <c r="M9" s="64">
        <f t="shared" si="10"/>
        <v>4926.6651023868344</v>
      </c>
      <c r="N9" s="64">
        <f t="shared" si="4"/>
        <v>4.926665102386834</v>
      </c>
      <c r="O9" s="64">
        <v>10651.8</v>
      </c>
      <c r="P9" s="65">
        <f>O9/1000</f>
        <v>10.6518</v>
      </c>
      <c r="Q9" s="64">
        <f t="shared" si="13"/>
        <v>2366.3874392523367</v>
      </c>
      <c r="R9" s="64">
        <f t="shared" si="14"/>
        <v>247.80751315674345</v>
      </c>
      <c r="S9" s="64">
        <f t="shared" si="3"/>
        <v>234.18851428444933</v>
      </c>
      <c r="T9" s="68">
        <f t="shared" si="16"/>
        <v>5.7251348976131657</v>
      </c>
      <c r="U9" s="69">
        <f t="shared" si="15"/>
        <v>41.850141481968983</v>
      </c>
      <c r="V9" s="9" t="s">
        <v>35</v>
      </c>
      <c r="W9" s="9">
        <v>11547</v>
      </c>
      <c r="X9" s="1"/>
    </row>
    <row r="10" spans="1:24" ht="15.75" thickBot="1" x14ac:dyDescent="0.3">
      <c r="A10" s="24">
        <v>8</v>
      </c>
      <c r="B10" s="21">
        <f t="shared" si="5"/>
        <v>8.0467200000000005</v>
      </c>
      <c r="C10" s="64">
        <f t="shared" si="6"/>
        <v>35.763199999999998</v>
      </c>
      <c r="D10" s="64">
        <v>0</v>
      </c>
      <c r="E10" s="64">
        <v>18</v>
      </c>
      <c r="F10" s="64">
        <f t="shared" si="12"/>
        <v>8.0467200000000005</v>
      </c>
      <c r="G10" s="64">
        <f t="shared" si="7"/>
        <v>0.89408000000000065</v>
      </c>
      <c r="H10" s="64">
        <f t="shared" si="0"/>
        <v>38.494440000000004</v>
      </c>
      <c r="I10" s="64">
        <f t="shared" si="1"/>
        <v>82.983219055165449</v>
      </c>
      <c r="J10" s="64">
        <f t="shared" si="8"/>
        <v>0</v>
      </c>
      <c r="K10" s="64">
        <f t="shared" si="2"/>
        <v>584.72832000000039</v>
      </c>
      <c r="L10" s="64">
        <f t="shared" si="9"/>
        <v>706.20597905516581</v>
      </c>
      <c r="M10" s="64">
        <f t="shared" si="10"/>
        <v>5682.641775782784</v>
      </c>
      <c r="N10" s="64">
        <f t="shared" si="4"/>
        <v>5.6826417757827841</v>
      </c>
      <c r="O10" s="64">
        <v>10651.8</v>
      </c>
      <c r="P10" s="65">
        <f t="shared" si="11"/>
        <v>10.6518</v>
      </c>
      <c r="Q10" s="64">
        <f t="shared" si="13"/>
        <v>2662.1858691588786</v>
      </c>
      <c r="R10" s="64">
        <f t="shared" si="14"/>
        <v>278.78345230133635</v>
      </c>
      <c r="S10" s="64">
        <f t="shared" si="3"/>
        <v>240.11003287875639</v>
      </c>
      <c r="T10" s="68">
        <f>P10-N10</f>
        <v>4.9691582242172156</v>
      </c>
      <c r="U10" s="69">
        <f t="shared" si="15"/>
        <v>46.8192997061862</v>
      </c>
      <c r="V10" s="18" t="s">
        <v>24</v>
      </c>
      <c r="W10" s="19"/>
    </row>
    <row r="11" spans="1:24" x14ac:dyDescent="0.25">
      <c r="A11" s="103">
        <v>9</v>
      </c>
      <c r="B11" s="104">
        <f t="shared" si="5"/>
        <v>7.1526399999999999</v>
      </c>
      <c r="C11" s="104">
        <f t="shared" si="6"/>
        <v>42.915839999999996</v>
      </c>
      <c r="D11" s="104">
        <v>2</v>
      </c>
      <c r="E11" s="104">
        <v>16</v>
      </c>
      <c r="F11" s="104">
        <f t="shared" si="12"/>
        <v>7.1526399999999999</v>
      </c>
      <c r="G11" s="104">
        <f t="shared" si="7"/>
        <v>-0.89408000000000065</v>
      </c>
      <c r="H11" s="104">
        <f t="shared" ref="H11:H16" si="17">$W$2*9.81*$W$13</f>
        <v>1603.9350000000002</v>
      </c>
      <c r="I11" s="104">
        <f t="shared" si="1"/>
        <v>65.566987895439368</v>
      </c>
      <c r="J11" s="104">
        <f t="shared" ref="J11:J42" si="18">$W$2*9.81*SIN((D11-D10)/B11)</f>
        <v>1770.6645511199358</v>
      </c>
      <c r="K11" s="104">
        <f t="shared" si="2"/>
        <v>-584.72832000000039</v>
      </c>
      <c r="L11" s="104">
        <f t="shared" si="9"/>
        <v>2855.4382190153747</v>
      </c>
      <c r="M11" s="104">
        <f>F11*L11</f>
        <v>20423.921622858128</v>
      </c>
      <c r="N11" s="104">
        <f>M11/1000</f>
        <v>20.423921622858128</v>
      </c>
      <c r="O11" s="104">
        <v>10651.8</v>
      </c>
      <c r="P11" s="105">
        <f t="shared" si="11"/>
        <v>10.6518</v>
      </c>
      <c r="Q11" s="104">
        <f t="shared" si="13"/>
        <v>2366.3874392523367</v>
      </c>
      <c r="R11" s="104">
        <f t="shared" si="14"/>
        <v>247.80751315674345</v>
      </c>
      <c r="S11" s="104">
        <f t="shared" si="3"/>
        <v>970.84899446522741</v>
      </c>
      <c r="T11" s="106">
        <f t="shared" si="16"/>
        <v>-9.772121622858128</v>
      </c>
      <c r="U11" s="111">
        <f>U10+T11</f>
        <v>37.04717808332807</v>
      </c>
      <c r="V11" s="14" t="s">
        <v>25</v>
      </c>
      <c r="W11" s="11">
        <v>0.3</v>
      </c>
    </row>
    <row r="12" spans="1:24" x14ac:dyDescent="0.25">
      <c r="A12" s="27">
        <v>10</v>
      </c>
      <c r="B12" s="6">
        <f t="shared" si="5"/>
        <v>6.2585600000000001</v>
      </c>
      <c r="C12" s="6">
        <f t="shared" si="6"/>
        <v>49.174399999999999</v>
      </c>
      <c r="D12" s="6">
        <v>4</v>
      </c>
      <c r="E12" s="6">
        <v>14</v>
      </c>
      <c r="F12" s="6">
        <f t="shared" si="12"/>
        <v>6.2585600000000001</v>
      </c>
      <c r="G12" s="6">
        <f t="shared" si="7"/>
        <v>-0.89407999999999976</v>
      </c>
      <c r="H12" s="6">
        <f t="shared" si="17"/>
        <v>1603.9350000000002</v>
      </c>
      <c r="I12" s="6">
        <f t="shared" si="1"/>
        <v>50.199725107445765</v>
      </c>
      <c r="J12" s="6">
        <f t="shared" si="18"/>
        <v>2015.5116256301658</v>
      </c>
      <c r="K12" s="6">
        <f t="shared" si="2"/>
        <v>-584.72831999999983</v>
      </c>
      <c r="L12" s="6">
        <f t="shared" si="9"/>
        <v>3084.9180307376123</v>
      </c>
      <c r="M12" s="6">
        <f t="shared" si="10"/>
        <v>19307.14459045319</v>
      </c>
      <c r="N12" s="6">
        <f t="shared" si="4"/>
        <v>19.307144590453191</v>
      </c>
      <c r="O12" s="6">
        <v>10651.8</v>
      </c>
      <c r="P12" s="49">
        <f t="shared" si="11"/>
        <v>10.6518</v>
      </c>
      <c r="Q12" s="6">
        <f t="shared" si="13"/>
        <v>2070.5890093457942</v>
      </c>
      <c r="R12" s="6">
        <f t="shared" si="14"/>
        <v>216.8315740121505</v>
      </c>
      <c r="S12" s="6">
        <f t="shared" si="3"/>
        <v>1048.8721304507883</v>
      </c>
      <c r="T12" s="56">
        <f t="shared" si="16"/>
        <v>-8.6553445904531916</v>
      </c>
      <c r="U12" s="112">
        <f>U11+T12</f>
        <v>28.391833492874881</v>
      </c>
      <c r="V12" s="30" t="s">
        <v>26</v>
      </c>
      <c r="W12" s="31">
        <v>0.2</v>
      </c>
    </row>
    <row r="13" spans="1:24" x14ac:dyDescent="0.25">
      <c r="A13" s="27">
        <v>11</v>
      </c>
      <c r="B13" s="6">
        <f t="shared" si="5"/>
        <v>5.8115199999999998</v>
      </c>
      <c r="C13" s="6">
        <f t="shared" si="6"/>
        <v>54.98592</v>
      </c>
      <c r="D13" s="6">
        <v>6</v>
      </c>
      <c r="E13" s="6">
        <v>13</v>
      </c>
      <c r="F13" s="6">
        <f t="shared" si="12"/>
        <v>5.8115199999999998</v>
      </c>
      <c r="G13" s="6">
        <f t="shared" si="7"/>
        <v>-0.44704000000000033</v>
      </c>
      <c r="H13" s="6">
        <f t="shared" si="17"/>
        <v>1603.9350000000002</v>
      </c>
      <c r="I13" s="6">
        <f t="shared" si="1"/>
        <v>43.284456852848635</v>
      </c>
      <c r="J13" s="6">
        <f t="shared" si="18"/>
        <v>2164.6131598608167</v>
      </c>
      <c r="K13" s="6">
        <f t="shared" si="2"/>
        <v>-292.3641600000002</v>
      </c>
      <c r="L13" s="6">
        <f t="shared" si="9"/>
        <v>3519.4684567136655</v>
      </c>
      <c r="M13" s="6">
        <f>F13*L13</f>
        <v>20453.461325560602</v>
      </c>
      <c r="N13" s="6">
        <f t="shared" si="4"/>
        <v>20.453461325560603</v>
      </c>
      <c r="O13" s="6">
        <v>10651.8</v>
      </c>
      <c r="P13" s="49">
        <f t="shared" si="11"/>
        <v>10.6518</v>
      </c>
      <c r="Q13" s="6">
        <f t="shared" si="13"/>
        <v>1922.6897943925233</v>
      </c>
      <c r="R13" s="6">
        <f t="shared" si="14"/>
        <v>201.34360443985403</v>
      </c>
      <c r="S13" s="6">
        <f t="shared" si="3"/>
        <v>1196.6192752826464</v>
      </c>
      <c r="T13" s="56">
        <f>P13-N13</f>
        <v>-9.8016613255606035</v>
      </c>
      <c r="U13" s="112">
        <f t="shared" si="15"/>
        <v>18.590172167314279</v>
      </c>
      <c r="V13" s="15" t="s">
        <v>27</v>
      </c>
      <c r="W13" s="8">
        <v>0.25</v>
      </c>
    </row>
    <row r="14" spans="1:24" x14ac:dyDescent="0.25">
      <c r="A14" s="27">
        <v>12</v>
      </c>
      <c r="B14" s="6">
        <f t="shared" si="5"/>
        <v>5.3644800000000004</v>
      </c>
      <c r="C14" s="6">
        <f t="shared" si="6"/>
        <v>60.3504</v>
      </c>
      <c r="D14" s="6">
        <v>7</v>
      </c>
      <c r="E14" s="6">
        <v>12</v>
      </c>
      <c r="F14" s="6">
        <f t="shared" si="12"/>
        <v>5.3644800000000004</v>
      </c>
      <c r="G14" s="6">
        <f t="shared" si="7"/>
        <v>-0.44703999999999944</v>
      </c>
      <c r="H14" s="6">
        <f t="shared" si="17"/>
        <v>1603.9350000000002</v>
      </c>
      <c r="I14" s="6">
        <f t="shared" si="1"/>
        <v>36.881430691184647</v>
      </c>
      <c r="J14" s="6">
        <f t="shared" si="18"/>
        <v>1189.0523479263661</v>
      </c>
      <c r="K14" s="6">
        <f t="shared" si="2"/>
        <v>-292.36415999999963</v>
      </c>
      <c r="L14" s="6">
        <f t="shared" si="9"/>
        <v>2537.5046186175514</v>
      </c>
      <c r="M14" s="6">
        <f t="shared" si="10"/>
        <v>13612.392776481483</v>
      </c>
      <c r="N14" s="6">
        <f t="shared" si="4"/>
        <v>13.612392776481483</v>
      </c>
      <c r="O14" s="6">
        <v>10651.8</v>
      </c>
      <c r="P14" s="49">
        <f t="shared" si="11"/>
        <v>10.6518</v>
      </c>
      <c r="Q14" s="6">
        <f t="shared" si="13"/>
        <v>1774.7905794392525</v>
      </c>
      <c r="R14" s="6">
        <f t="shared" si="14"/>
        <v>185.8556348675576</v>
      </c>
      <c r="S14" s="6">
        <f t="shared" si="3"/>
        <v>862.75157032996754</v>
      </c>
      <c r="T14" s="56">
        <f t="shared" si="16"/>
        <v>-2.9605927764814837</v>
      </c>
      <c r="U14" s="112">
        <f t="shared" si="15"/>
        <v>15.629579390832795</v>
      </c>
      <c r="V14" s="16" t="s">
        <v>28</v>
      </c>
      <c r="W14" s="12">
        <v>0.08</v>
      </c>
    </row>
    <row r="15" spans="1:24" x14ac:dyDescent="0.25">
      <c r="A15" s="27">
        <v>13</v>
      </c>
      <c r="B15" s="6">
        <f t="shared" si="5"/>
        <v>4.4703999999999997</v>
      </c>
      <c r="C15" s="6">
        <f t="shared" si="6"/>
        <v>64.820800000000006</v>
      </c>
      <c r="D15" s="6">
        <v>7</v>
      </c>
      <c r="E15" s="6">
        <v>10</v>
      </c>
      <c r="F15" s="6">
        <f t="shared" si="12"/>
        <v>4.4703999999999997</v>
      </c>
      <c r="G15" s="6">
        <f t="shared" si="7"/>
        <v>-0.89408000000000065</v>
      </c>
      <c r="H15" s="6">
        <f t="shared" si="17"/>
        <v>1603.9350000000002</v>
      </c>
      <c r="I15" s="6">
        <f t="shared" si="1"/>
        <v>25.612104646655997</v>
      </c>
      <c r="J15" s="6">
        <f t="shared" si="18"/>
        <v>0</v>
      </c>
      <c r="K15" s="6">
        <f t="shared" si="2"/>
        <v>-584.72832000000039</v>
      </c>
      <c r="L15" s="6">
        <f t="shared" si="9"/>
        <v>1044.8187846466558</v>
      </c>
      <c r="M15" s="6">
        <f t="shared" si="10"/>
        <v>4670.7578948844093</v>
      </c>
      <c r="N15" s="6">
        <f t="shared" si="4"/>
        <v>4.6707578948844093</v>
      </c>
      <c r="O15" s="6">
        <v>10651.8</v>
      </c>
      <c r="P15" s="49">
        <f t="shared" si="11"/>
        <v>10.6518</v>
      </c>
      <c r="Q15" s="6">
        <f t="shared" si="13"/>
        <v>1478.9921495327103</v>
      </c>
      <c r="R15" s="6">
        <f t="shared" si="14"/>
        <v>154.87969572296464</v>
      </c>
      <c r="S15" s="6">
        <f t="shared" si="3"/>
        <v>355.23838677986299</v>
      </c>
      <c r="T15" s="56">
        <f t="shared" si="16"/>
        <v>5.9810421051155904</v>
      </c>
      <c r="U15" s="112">
        <f t="shared" si="15"/>
        <v>21.610621495948386</v>
      </c>
      <c r="V15" s="17" t="s">
        <v>29</v>
      </c>
      <c r="W15" s="10">
        <v>0.12</v>
      </c>
    </row>
    <row r="16" spans="1:24" ht="15.75" thickBot="1" x14ac:dyDescent="0.3">
      <c r="A16" s="107">
        <v>14</v>
      </c>
      <c r="B16" s="108">
        <f t="shared" si="5"/>
        <v>3.5763199999999999</v>
      </c>
      <c r="C16" s="108">
        <f t="shared" si="6"/>
        <v>68.397120000000001</v>
      </c>
      <c r="D16" s="108">
        <v>8</v>
      </c>
      <c r="E16" s="108">
        <v>8</v>
      </c>
      <c r="F16" s="108">
        <f t="shared" si="12"/>
        <v>3.5763199999999999</v>
      </c>
      <c r="G16" s="108">
        <f t="shared" si="7"/>
        <v>-0.89407999999999976</v>
      </c>
      <c r="H16" s="108">
        <f t="shared" si="17"/>
        <v>1603.9350000000002</v>
      </c>
      <c r="I16" s="108">
        <f t="shared" si="1"/>
        <v>16.391746973859842</v>
      </c>
      <c r="J16" s="108">
        <f t="shared" si="18"/>
        <v>1770.6645511199358</v>
      </c>
      <c r="K16" s="108">
        <f t="shared" si="2"/>
        <v>-584.72831999999983</v>
      </c>
      <c r="L16" s="108">
        <f>H16+I16+J16+K16</f>
        <v>2806.2629780937964</v>
      </c>
      <c r="M16" s="108">
        <f t="shared" si="10"/>
        <v>10036.094413816405</v>
      </c>
      <c r="N16" s="108">
        <f t="shared" si="4"/>
        <v>10.036094413816405</v>
      </c>
      <c r="O16" s="108">
        <v>10651.8</v>
      </c>
      <c r="P16" s="109">
        <f t="shared" si="11"/>
        <v>10.6518</v>
      </c>
      <c r="Q16" s="108">
        <f t="shared" si="13"/>
        <v>1183.1937196261683</v>
      </c>
      <c r="R16" s="108">
        <f t="shared" si="14"/>
        <v>123.90375657837173</v>
      </c>
      <c r="S16" s="108">
        <f t="shared" si="3"/>
        <v>954.12941255189082</v>
      </c>
      <c r="T16" s="110">
        <f t="shared" si="16"/>
        <v>0.61570558618359428</v>
      </c>
      <c r="U16" s="113">
        <f t="shared" si="15"/>
        <v>22.226327082131981</v>
      </c>
      <c r="V16" s="20" t="s">
        <v>33</v>
      </c>
      <c r="W16" s="4">
        <v>6.0000000000000001E-3</v>
      </c>
    </row>
    <row r="17" spans="1:21" x14ac:dyDescent="0.25">
      <c r="A17" s="28">
        <v>15</v>
      </c>
      <c r="B17" s="7">
        <f>F17*1</f>
        <v>4.4703999999999997</v>
      </c>
      <c r="C17" s="7">
        <f t="shared" si="6"/>
        <v>72.867519999999999</v>
      </c>
      <c r="D17" s="7">
        <v>7</v>
      </c>
      <c r="E17" s="7">
        <v>10</v>
      </c>
      <c r="F17" s="7">
        <f t="shared" si="12"/>
        <v>4.4703999999999997</v>
      </c>
      <c r="G17" s="7">
        <f t="shared" si="7"/>
        <v>0.89407999999999976</v>
      </c>
      <c r="H17" s="7">
        <f>$W$2*9.81*$W$15</f>
        <v>769.88880000000006</v>
      </c>
      <c r="I17" s="7">
        <f t="shared" si="1"/>
        <v>25.612104646655997</v>
      </c>
      <c r="J17" s="7">
        <f t="shared" si="18"/>
        <v>-1423.2211163769239</v>
      </c>
      <c r="K17" s="7">
        <f t="shared" si="2"/>
        <v>584.72831999999983</v>
      </c>
      <c r="L17" s="7">
        <f>H17+I17+J17+K17</f>
        <v>-42.99189173026798</v>
      </c>
      <c r="M17" s="7">
        <v>0</v>
      </c>
      <c r="N17" s="7">
        <f t="shared" si="4"/>
        <v>0</v>
      </c>
      <c r="O17" s="7">
        <v>10651.8</v>
      </c>
      <c r="P17" s="50">
        <f t="shared" si="11"/>
        <v>10.6518</v>
      </c>
      <c r="Q17" s="7">
        <f t="shared" si="13"/>
        <v>1478.9921495327103</v>
      </c>
      <c r="R17" s="7">
        <f t="shared" si="14"/>
        <v>154.87969572296464</v>
      </c>
      <c r="S17" s="7">
        <f t="shared" si="3"/>
        <v>-14.617243188291114</v>
      </c>
      <c r="T17" s="57">
        <f t="shared" si="16"/>
        <v>10.6518</v>
      </c>
      <c r="U17" s="91">
        <f t="shared" si="15"/>
        <v>32.878127082131982</v>
      </c>
    </row>
    <row r="18" spans="1:21" x14ac:dyDescent="0.25">
      <c r="A18" s="28">
        <v>16</v>
      </c>
      <c r="B18" s="7">
        <f t="shared" ref="B18:B122" si="19">F18*1</f>
        <v>6.2585600000000001</v>
      </c>
      <c r="C18" s="7">
        <f t="shared" si="6"/>
        <v>79.126080000000002</v>
      </c>
      <c r="D18" s="7">
        <v>6</v>
      </c>
      <c r="E18" s="7">
        <v>14</v>
      </c>
      <c r="F18" s="7">
        <f t="shared" si="12"/>
        <v>6.2585600000000001</v>
      </c>
      <c r="G18" s="7">
        <f t="shared" si="7"/>
        <v>1.7881600000000004</v>
      </c>
      <c r="H18" s="7">
        <f t="shared" ref="H18:H22" si="20">$W$2*9.81*$W$15</f>
        <v>769.88880000000006</v>
      </c>
      <c r="I18" s="7">
        <f t="shared" si="1"/>
        <v>50.199725107445765</v>
      </c>
      <c r="J18" s="7">
        <f t="shared" si="18"/>
        <v>-1020.7581026044952</v>
      </c>
      <c r="K18" s="7">
        <f t="shared" si="2"/>
        <v>1169.4566400000003</v>
      </c>
      <c r="L18" s="7">
        <f t="shared" si="9"/>
        <v>968.7870625029509</v>
      </c>
      <c r="M18" s="7">
        <f t="shared" si="10"/>
        <v>6063.2119578984684</v>
      </c>
      <c r="N18" s="7">
        <f t="shared" si="4"/>
        <v>6.063211957898468</v>
      </c>
      <c r="O18" s="7">
        <v>10651.8</v>
      </c>
      <c r="P18" s="50">
        <f t="shared" si="11"/>
        <v>10.6518</v>
      </c>
      <c r="Q18" s="7">
        <f t="shared" si="13"/>
        <v>2070.5890093457942</v>
      </c>
      <c r="R18" s="7">
        <f t="shared" si="14"/>
        <v>216.8315740121505</v>
      </c>
      <c r="S18" s="7">
        <f t="shared" si="3"/>
        <v>329.38760125100333</v>
      </c>
      <c r="T18" s="57">
        <f t="shared" si="16"/>
        <v>4.5885880421015317</v>
      </c>
      <c r="U18" s="91">
        <f t="shared" si="15"/>
        <v>37.466715124233517</v>
      </c>
    </row>
    <row r="19" spans="1:21" x14ac:dyDescent="0.25">
      <c r="A19" s="28">
        <v>17</v>
      </c>
      <c r="B19" s="7">
        <f t="shared" si="19"/>
        <v>6.7055999999999996</v>
      </c>
      <c r="C19" s="7">
        <f t="shared" si="6"/>
        <v>85.831680000000006</v>
      </c>
      <c r="D19" s="7">
        <v>5</v>
      </c>
      <c r="E19" s="7">
        <v>15</v>
      </c>
      <c r="F19" s="7">
        <f t="shared" si="12"/>
        <v>6.7055999999999996</v>
      </c>
      <c r="G19" s="7">
        <f t="shared" si="7"/>
        <v>0.44703999999999944</v>
      </c>
      <c r="H19" s="7">
        <f t="shared" si="20"/>
        <v>769.88880000000006</v>
      </c>
      <c r="I19" s="7">
        <f t="shared" si="1"/>
        <v>57.627235454975995</v>
      </c>
      <c r="J19" s="7">
        <f t="shared" si="18"/>
        <v>-953.23102646404243</v>
      </c>
      <c r="K19" s="7">
        <f t="shared" si="2"/>
        <v>292.36415999999963</v>
      </c>
      <c r="L19" s="7">
        <f t="shared" si="9"/>
        <v>166.64916899093328</v>
      </c>
      <c r="M19" s="7">
        <f t="shared" si="10"/>
        <v>1117.482667585602</v>
      </c>
      <c r="N19" s="7">
        <f t="shared" si="4"/>
        <v>1.117482667585602</v>
      </c>
      <c r="O19" s="7">
        <v>10651.8</v>
      </c>
      <c r="P19" s="50">
        <f t="shared" si="11"/>
        <v>10.6518</v>
      </c>
      <c r="Q19" s="7">
        <f t="shared" si="13"/>
        <v>2218.4882242990652</v>
      </c>
      <c r="R19" s="7">
        <f t="shared" si="14"/>
        <v>232.31954358444693</v>
      </c>
      <c r="S19" s="7">
        <f t="shared" si="3"/>
        <v>56.660717456917318</v>
      </c>
      <c r="T19" s="57">
        <f t="shared" si="16"/>
        <v>9.5343173324143979</v>
      </c>
      <c r="U19" s="91">
        <f t="shared" si="15"/>
        <v>47.001032456647913</v>
      </c>
    </row>
    <row r="20" spans="1:21" x14ac:dyDescent="0.25">
      <c r="A20" s="28">
        <v>18</v>
      </c>
      <c r="B20" s="7">
        <f t="shared" si="19"/>
        <v>8.0467200000000005</v>
      </c>
      <c r="C20" s="7">
        <f t="shared" si="6"/>
        <v>93.878399999999999</v>
      </c>
      <c r="D20" s="7">
        <v>3</v>
      </c>
      <c r="E20" s="7">
        <v>18</v>
      </c>
      <c r="F20" s="7">
        <f t="shared" si="12"/>
        <v>8.0467200000000005</v>
      </c>
      <c r="G20" s="7">
        <f t="shared" si="7"/>
        <v>1.341120000000001</v>
      </c>
      <c r="H20" s="7">
        <f t="shared" si="20"/>
        <v>769.88880000000006</v>
      </c>
      <c r="I20" s="7">
        <f t="shared" si="1"/>
        <v>82.983219055165449</v>
      </c>
      <c r="J20" s="7">
        <f t="shared" si="18"/>
        <v>-1578.2547197567469</v>
      </c>
      <c r="K20" s="7">
        <f t="shared" si="2"/>
        <v>877.09248000000059</v>
      </c>
      <c r="L20" s="7">
        <f t="shared" si="9"/>
        <v>151.70977929841922</v>
      </c>
      <c r="M20" s="7">
        <f t="shared" si="10"/>
        <v>1220.7661152761759</v>
      </c>
      <c r="N20" s="7">
        <f t="shared" si="4"/>
        <v>1.220766115276176</v>
      </c>
      <c r="O20" s="7">
        <v>10651.8</v>
      </c>
      <c r="P20" s="50">
        <f t="shared" si="11"/>
        <v>10.6518</v>
      </c>
      <c r="Q20" s="7">
        <f t="shared" si="13"/>
        <v>2662.1858691588786</v>
      </c>
      <c r="R20" s="7">
        <f t="shared" si="14"/>
        <v>278.78345230133635</v>
      </c>
      <c r="S20" s="7">
        <f t="shared" si="3"/>
        <v>51.581324961462542</v>
      </c>
      <c r="T20" s="57">
        <f t="shared" si="16"/>
        <v>9.4310338847238242</v>
      </c>
      <c r="U20" s="91">
        <f t="shared" si="15"/>
        <v>56.432066341371737</v>
      </c>
    </row>
    <row r="21" spans="1:21" x14ac:dyDescent="0.25">
      <c r="A21" s="28">
        <v>19</v>
      </c>
      <c r="B21" s="7">
        <f t="shared" si="19"/>
        <v>8.9407999999999994</v>
      </c>
      <c r="C21" s="7">
        <f t="shared" si="6"/>
        <v>102.8192</v>
      </c>
      <c r="D21" s="7">
        <v>2</v>
      </c>
      <c r="E21" s="7">
        <v>20</v>
      </c>
      <c r="F21" s="7">
        <f t="shared" si="12"/>
        <v>8.9407999999999994</v>
      </c>
      <c r="G21" s="7">
        <f t="shared" si="7"/>
        <v>0.89407999999999888</v>
      </c>
      <c r="H21" s="7">
        <f t="shared" si="20"/>
        <v>769.88880000000006</v>
      </c>
      <c r="I21" s="7">
        <f t="shared" si="1"/>
        <v>102.44841858662399</v>
      </c>
      <c r="J21" s="7">
        <f t="shared" si="18"/>
        <v>-716.08489806076318</v>
      </c>
      <c r="K21" s="7">
        <f t="shared" si="2"/>
        <v>584.72831999999926</v>
      </c>
      <c r="L21" s="7">
        <f t="shared" si="9"/>
        <v>740.98064052586017</v>
      </c>
      <c r="M21" s="7">
        <f t="shared" si="10"/>
        <v>6624.9597108136104</v>
      </c>
      <c r="N21" s="7">
        <f t="shared" si="4"/>
        <v>6.6249597108136102</v>
      </c>
      <c r="O21" s="7">
        <v>10651.8</v>
      </c>
      <c r="P21" s="50">
        <f t="shared" si="11"/>
        <v>10.6518</v>
      </c>
      <c r="Q21" s="7">
        <f t="shared" si="13"/>
        <v>2957.9842990654206</v>
      </c>
      <c r="R21" s="7">
        <f t="shared" si="14"/>
        <v>309.75939144592928</v>
      </c>
      <c r="S21" s="7">
        <f t="shared" si="3"/>
        <v>251.93341777879249</v>
      </c>
      <c r="T21" s="57">
        <f t="shared" si="16"/>
        <v>4.0268402891863895</v>
      </c>
      <c r="U21" s="91">
        <f t="shared" si="15"/>
        <v>60.458906630558126</v>
      </c>
    </row>
    <row r="22" spans="1:21" ht="15.75" thickBot="1" x14ac:dyDescent="0.3">
      <c r="A22" s="92">
        <v>20</v>
      </c>
      <c r="B22" s="93">
        <f t="shared" si="19"/>
        <v>9.8348800000000001</v>
      </c>
      <c r="C22" s="93">
        <f t="shared" si="6"/>
        <v>112.65407999999999</v>
      </c>
      <c r="D22" s="93">
        <v>0</v>
      </c>
      <c r="E22" s="93">
        <v>22</v>
      </c>
      <c r="F22" s="93">
        <f t="shared" si="12"/>
        <v>9.8348800000000001</v>
      </c>
      <c r="G22" s="93">
        <f t="shared" si="7"/>
        <v>0.89408000000000065</v>
      </c>
      <c r="H22" s="93">
        <f t="shared" si="20"/>
        <v>769.88880000000006</v>
      </c>
      <c r="I22" s="93">
        <f t="shared" si="1"/>
        <v>123.96258648981505</v>
      </c>
      <c r="J22" s="93">
        <f t="shared" si="18"/>
        <v>-1295.7171788673038</v>
      </c>
      <c r="K22" s="93">
        <f t="shared" si="2"/>
        <v>584.72832000000039</v>
      </c>
      <c r="L22" s="93">
        <f t="shared" si="9"/>
        <v>182.86252762251172</v>
      </c>
      <c r="M22" s="93">
        <f t="shared" si="10"/>
        <v>1798.4310156640881</v>
      </c>
      <c r="N22" s="93">
        <f t="shared" si="4"/>
        <v>1.7984310156640881</v>
      </c>
      <c r="O22" s="93">
        <v>10651.8</v>
      </c>
      <c r="P22" s="94">
        <f t="shared" si="11"/>
        <v>10.6518</v>
      </c>
      <c r="Q22" s="93">
        <f t="shared" si="13"/>
        <v>3253.7827289719626</v>
      </c>
      <c r="R22" s="93">
        <f t="shared" si="14"/>
        <v>340.73533059052227</v>
      </c>
      <c r="S22" s="93">
        <f t="shared" si="3"/>
        <v>62.173259391653993</v>
      </c>
      <c r="T22" s="95">
        <f t="shared" si="16"/>
        <v>8.853368984335912</v>
      </c>
      <c r="U22" s="96">
        <f t="shared" si="15"/>
        <v>69.312275614894034</v>
      </c>
    </row>
    <row r="23" spans="1:21" x14ac:dyDescent="0.25">
      <c r="A23" s="39">
        <v>21</v>
      </c>
      <c r="B23" s="40">
        <f t="shared" si="19"/>
        <v>11.176</v>
      </c>
      <c r="C23" s="40">
        <f t="shared" si="6"/>
        <v>123.83008</v>
      </c>
      <c r="D23" s="40">
        <v>0</v>
      </c>
      <c r="E23" s="40">
        <v>25</v>
      </c>
      <c r="F23" s="40">
        <f t="shared" si="12"/>
        <v>11.176</v>
      </c>
      <c r="G23" s="40">
        <f t="shared" si="7"/>
        <v>1.3411200000000001</v>
      </c>
      <c r="H23" s="40">
        <f t="shared" ref="H23:H30" si="21">$W$2*9.81*$W$11</f>
        <v>1924.7220000000002</v>
      </c>
      <c r="I23" s="40">
        <f t="shared" si="1"/>
        <v>160.07565404160002</v>
      </c>
      <c r="J23" s="40">
        <f t="shared" si="18"/>
        <v>0</v>
      </c>
      <c r="K23" s="40">
        <f t="shared" si="2"/>
        <v>877.09248000000002</v>
      </c>
      <c r="L23" s="40">
        <f t="shared" si="9"/>
        <v>2961.8901340416005</v>
      </c>
      <c r="M23" s="40">
        <f t="shared" si="10"/>
        <v>33102.084138048929</v>
      </c>
      <c r="N23" s="40">
        <f t="shared" si="4"/>
        <v>33.10208413804893</v>
      </c>
      <c r="O23" s="40">
        <v>10651.8</v>
      </c>
      <c r="P23" s="51">
        <f t="shared" si="11"/>
        <v>10.6518</v>
      </c>
      <c r="Q23" s="40">
        <f t="shared" si="13"/>
        <v>3697.4803738317755</v>
      </c>
      <c r="R23" s="40">
        <f t="shared" si="14"/>
        <v>387.19923930741157</v>
      </c>
      <c r="S23" s="40">
        <f t="shared" si="3"/>
        <v>1007.0426455741442</v>
      </c>
      <c r="T23" s="58">
        <f t="shared" si="16"/>
        <v>-22.450284138048929</v>
      </c>
      <c r="U23" s="77">
        <f t="shared" si="15"/>
        <v>46.861991476845105</v>
      </c>
    </row>
    <row r="24" spans="1:21" x14ac:dyDescent="0.25">
      <c r="A24" s="39">
        <v>22</v>
      </c>
      <c r="B24" s="40">
        <f t="shared" si="19"/>
        <v>11.176</v>
      </c>
      <c r="C24" s="40">
        <f t="shared" si="6"/>
        <v>135.00608</v>
      </c>
      <c r="D24" s="40">
        <v>0</v>
      </c>
      <c r="E24" s="40">
        <v>25</v>
      </c>
      <c r="F24" s="40">
        <f t="shared" si="12"/>
        <v>11.176</v>
      </c>
      <c r="G24" s="40">
        <f t="shared" si="7"/>
        <v>0</v>
      </c>
      <c r="H24" s="40">
        <f t="shared" si="21"/>
        <v>1924.7220000000002</v>
      </c>
      <c r="I24" s="40">
        <f>0.5*$W$5*$W$3*$W$6*(F24^2)</f>
        <v>160.07565404160002</v>
      </c>
      <c r="J24" s="40">
        <f t="shared" si="18"/>
        <v>0</v>
      </c>
      <c r="K24" s="40">
        <f t="shared" si="2"/>
        <v>0</v>
      </c>
      <c r="L24" s="40">
        <f t="shared" si="9"/>
        <v>2084.7976540416003</v>
      </c>
      <c r="M24" s="40">
        <f t="shared" si="10"/>
        <v>23299.698581568926</v>
      </c>
      <c r="N24" s="40">
        <f t="shared" si="4"/>
        <v>23.299698581568926</v>
      </c>
      <c r="O24" s="40">
        <v>10651.8</v>
      </c>
      <c r="P24" s="51">
        <f t="shared" si="11"/>
        <v>10.6518</v>
      </c>
      <c r="Q24" s="40">
        <f t="shared" si="13"/>
        <v>3697.4803738317755</v>
      </c>
      <c r="R24" s="40">
        <f t="shared" si="14"/>
        <v>387.19923930741157</v>
      </c>
      <c r="S24" s="40">
        <f t="shared" si="3"/>
        <v>708.83120237414414</v>
      </c>
      <c r="T24" s="58">
        <f t="shared" si="16"/>
        <v>-12.647898581568926</v>
      </c>
      <c r="U24" s="77">
        <f t="shared" si="15"/>
        <v>34.214092895276181</v>
      </c>
    </row>
    <row r="25" spans="1:21" x14ac:dyDescent="0.25">
      <c r="A25" s="39">
        <v>23</v>
      </c>
      <c r="B25" s="40">
        <f t="shared" si="19"/>
        <v>11.176</v>
      </c>
      <c r="C25" s="40">
        <f t="shared" si="6"/>
        <v>146.18207999999998</v>
      </c>
      <c r="D25" s="40">
        <v>0</v>
      </c>
      <c r="E25" s="40">
        <v>25</v>
      </c>
      <c r="F25" s="40">
        <f t="shared" si="12"/>
        <v>11.176</v>
      </c>
      <c r="G25" s="40">
        <f t="shared" si="7"/>
        <v>0</v>
      </c>
      <c r="H25" s="40">
        <f t="shared" si="21"/>
        <v>1924.7220000000002</v>
      </c>
      <c r="I25" s="40">
        <f t="shared" si="1"/>
        <v>160.07565404160002</v>
      </c>
      <c r="J25" s="40">
        <f t="shared" si="18"/>
        <v>0</v>
      </c>
      <c r="K25" s="40">
        <f t="shared" si="2"/>
        <v>0</v>
      </c>
      <c r="L25" s="40">
        <f t="shared" si="9"/>
        <v>2084.7976540416003</v>
      </c>
      <c r="M25" s="40">
        <f t="shared" si="10"/>
        <v>23299.698581568926</v>
      </c>
      <c r="N25" s="40">
        <f t="shared" si="4"/>
        <v>23.299698581568926</v>
      </c>
      <c r="O25" s="40">
        <v>10651.8</v>
      </c>
      <c r="P25" s="51">
        <f t="shared" si="11"/>
        <v>10.6518</v>
      </c>
      <c r="Q25" s="40">
        <f t="shared" si="13"/>
        <v>3697.4803738317755</v>
      </c>
      <c r="R25" s="40">
        <f t="shared" si="14"/>
        <v>387.19923930741157</v>
      </c>
      <c r="S25" s="40">
        <f t="shared" si="3"/>
        <v>708.83120237414414</v>
      </c>
      <c r="T25" s="58">
        <f t="shared" si="16"/>
        <v>-12.647898581568926</v>
      </c>
      <c r="U25" s="77">
        <f t="shared" si="15"/>
        <v>21.566194313707257</v>
      </c>
    </row>
    <row r="26" spans="1:21" x14ac:dyDescent="0.25">
      <c r="A26" s="39">
        <v>24</v>
      </c>
      <c r="B26" s="40">
        <f t="shared" si="19"/>
        <v>11.176</v>
      </c>
      <c r="C26" s="40">
        <f t="shared" si="6"/>
        <v>157.35807999999997</v>
      </c>
      <c r="D26" s="40">
        <v>0</v>
      </c>
      <c r="E26" s="40">
        <v>25</v>
      </c>
      <c r="F26" s="40">
        <f t="shared" si="12"/>
        <v>11.176</v>
      </c>
      <c r="G26" s="40">
        <f t="shared" si="7"/>
        <v>0</v>
      </c>
      <c r="H26" s="40">
        <f t="shared" si="21"/>
        <v>1924.7220000000002</v>
      </c>
      <c r="I26" s="40">
        <f t="shared" si="1"/>
        <v>160.07565404160002</v>
      </c>
      <c r="J26" s="40">
        <f t="shared" si="18"/>
        <v>0</v>
      </c>
      <c r="K26" s="40">
        <f t="shared" si="2"/>
        <v>0</v>
      </c>
      <c r="L26" s="40">
        <f t="shared" si="9"/>
        <v>2084.7976540416003</v>
      </c>
      <c r="M26" s="40">
        <f t="shared" si="10"/>
        <v>23299.698581568926</v>
      </c>
      <c r="N26" s="40">
        <f t="shared" si="4"/>
        <v>23.299698581568926</v>
      </c>
      <c r="O26" s="40">
        <v>10651.8</v>
      </c>
      <c r="P26" s="51">
        <f t="shared" si="11"/>
        <v>10.6518</v>
      </c>
      <c r="Q26" s="40">
        <f t="shared" si="13"/>
        <v>3697.4803738317755</v>
      </c>
      <c r="R26" s="40">
        <f t="shared" si="14"/>
        <v>387.19923930741157</v>
      </c>
      <c r="S26" s="40">
        <f t="shared" si="3"/>
        <v>708.83120237414414</v>
      </c>
      <c r="T26" s="58">
        <f t="shared" si="16"/>
        <v>-12.647898581568926</v>
      </c>
      <c r="U26" s="77">
        <f>U25+T26</f>
        <v>8.9182957321383309</v>
      </c>
    </row>
    <row r="27" spans="1:21" x14ac:dyDescent="0.25">
      <c r="A27" s="39">
        <v>25</v>
      </c>
      <c r="B27" s="40">
        <f t="shared" si="19"/>
        <v>11.176</v>
      </c>
      <c r="C27" s="40">
        <f t="shared" si="6"/>
        <v>168.53407999999996</v>
      </c>
      <c r="D27" s="40">
        <v>0</v>
      </c>
      <c r="E27" s="40">
        <v>25</v>
      </c>
      <c r="F27" s="40">
        <f t="shared" si="12"/>
        <v>11.176</v>
      </c>
      <c r="G27" s="40">
        <f t="shared" si="7"/>
        <v>0</v>
      </c>
      <c r="H27" s="40">
        <f t="shared" si="21"/>
        <v>1924.7220000000002</v>
      </c>
      <c r="I27" s="40">
        <f t="shared" si="1"/>
        <v>160.07565404160002</v>
      </c>
      <c r="J27" s="40">
        <f t="shared" si="18"/>
        <v>0</v>
      </c>
      <c r="K27" s="40">
        <f t="shared" si="2"/>
        <v>0</v>
      </c>
      <c r="L27" s="40">
        <f t="shared" si="9"/>
        <v>2084.7976540416003</v>
      </c>
      <c r="M27" s="40">
        <f t="shared" si="10"/>
        <v>23299.698581568926</v>
      </c>
      <c r="N27" s="40">
        <f t="shared" si="4"/>
        <v>23.299698581568926</v>
      </c>
      <c r="O27" s="40">
        <v>10651.8</v>
      </c>
      <c r="P27" s="51">
        <f t="shared" si="11"/>
        <v>10.6518</v>
      </c>
      <c r="Q27" s="40">
        <f t="shared" si="13"/>
        <v>3697.4803738317755</v>
      </c>
      <c r="R27" s="40">
        <f t="shared" si="14"/>
        <v>387.19923930741157</v>
      </c>
      <c r="S27" s="40">
        <f t="shared" si="3"/>
        <v>708.83120237414414</v>
      </c>
      <c r="T27" s="58">
        <f>P27-N27</f>
        <v>-12.647898581568926</v>
      </c>
      <c r="U27" s="77">
        <f>U26+T27</f>
        <v>-3.7296028494305951</v>
      </c>
    </row>
    <row r="28" spans="1:21" x14ac:dyDescent="0.25">
      <c r="A28" s="39">
        <v>26</v>
      </c>
      <c r="B28" s="40">
        <f t="shared" si="19"/>
        <v>11.176</v>
      </c>
      <c r="C28" s="40">
        <f t="shared" si="6"/>
        <v>179.71007999999995</v>
      </c>
      <c r="D28" s="40">
        <v>0</v>
      </c>
      <c r="E28" s="40">
        <v>25</v>
      </c>
      <c r="F28" s="40">
        <f t="shared" si="12"/>
        <v>11.176</v>
      </c>
      <c r="G28" s="40">
        <f t="shared" si="7"/>
        <v>0</v>
      </c>
      <c r="H28" s="40">
        <f t="shared" si="21"/>
        <v>1924.7220000000002</v>
      </c>
      <c r="I28" s="40">
        <f t="shared" si="1"/>
        <v>160.07565404160002</v>
      </c>
      <c r="J28" s="40">
        <f t="shared" si="18"/>
        <v>0</v>
      </c>
      <c r="K28" s="40">
        <f t="shared" si="2"/>
        <v>0</v>
      </c>
      <c r="L28" s="40">
        <f t="shared" si="9"/>
        <v>2084.7976540416003</v>
      </c>
      <c r="M28" s="40">
        <f t="shared" si="10"/>
        <v>23299.698581568926</v>
      </c>
      <c r="N28" s="40">
        <f t="shared" si="4"/>
        <v>23.299698581568926</v>
      </c>
      <c r="O28" s="40">
        <v>10651.8</v>
      </c>
      <c r="P28" s="51">
        <f t="shared" si="11"/>
        <v>10.6518</v>
      </c>
      <c r="Q28" s="40">
        <f t="shared" si="13"/>
        <v>3697.4803738317755</v>
      </c>
      <c r="R28" s="40">
        <f t="shared" si="14"/>
        <v>387.19923930741157</v>
      </c>
      <c r="S28" s="40">
        <f t="shared" si="3"/>
        <v>708.83120237414414</v>
      </c>
      <c r="T28" s="58">
        <f t="shared" si="16"/>
        <v>-12.647898581568926</v>
      </c>
      <c r="U28" s="77">
        <f t="shared" si="15"/>
        <v>-16.377501430999523</v>
      </c>
    </row>
    <row r="29" spans="1:21" x14ac:dyDescent="0.25">
      <c r="A29" s="39">
        <v>27</v>
      </c>
      <c r="B29" s="40">
        <f t="shared" si="19"/>
        <v>11.176</v>
      </c>
      <c r="C29" s="40">
        <f t="shared" si="6"/>
        <v>190.88607999999994</v>
      </c>
      <c r="D29" s="40">
        <v>0</v>
      </c>
      <c r="E29" s="40">
        <v>25</v>
      </c>
      <c r="F29" s="40">
        <f t="shared" si="12"/>
        <v>11.176</v>
      </c>
      <c r="G29" s="40">
        <f t="shared" si="7"/>
        <v>0</v>
      </c>
      <c r="H29" s="40">
        <f t="shared" si="21"/>
        <v>1924.7220000000002</v>
      </c>
      <c r="I29" s="40">
        <f t="shared" si="1"/>
        <v>160.07565404160002</v>
      </c>
      <c r="J29" s="40">
        <f t="shared" si="18"/>
        <v>0</v>
      </c>
      <c r="K29" s="40">
        <f t="shared" si="2"/>
        <v>0</v>
      </c>
      <c r="L29" s="40">
        <f t="shared" si="9"/>
        <v>2084.7976540416003</v>
      </c>
      <c r="M29" s="40">
        <f t="shared" si="10"/>
        <v>23299.698581568926</v>
      </c>
      <c r="N29" s="40">
        <f t="shared" si="4"/>
        <v>23.299698581568926</v>
      </c>
      <c r="O29" s="40">
        <v>10651.8</v>
      </c>
      <c r="P29" s="51">
        <f t="shared" si="11"/>
        <v>10.6518</v>
      </c>
      <c r="Q29" s="40">
        <f t="shared" si="13"/>
        <v>3697.4803738317755</v>
      </c>
      <c r="R29" s="40">
        <f t="shared" si="14"/>
        <v>387.19923930741157</v>
      </c>
      <c r="S29" s="40">
        <f t="shared" si="3"/>
        <v>708.83120237414414</v>
      </c>
      <c r="T29" s="58">
        <f>P29-N29</f>
        <v>-12.647898581568926</v>
      </c>
      <c r="U29" s="77">
        <f t="shared" si="15"/>
        <v>-29.025400012568447</v>
      </c>
    </row>
    <row r="30" spans="1:21" ht="15.75" thickBot="1" x14ac:dyDescent="0.3">
      <c r="A30" s="74">
        <v>28</v>
      </c>
      <c r="B30" s="75">
        <f t="shared" si="19"/>
        <v>11.176</v>
      </c>
      <c r="C30" s="75">
        <f t="shared" si="6"/>
        <v>202.06207999999992</v>
      </c>
      <c r="D30" s="75">
        <v>0</v>
      </c>
      <c r="E30" s="75">
        <v>25</v>
      </c>
      <c r="F30" s="75">
        <f t="shared" si="12"/>
        <v>11.176</v>
      </c>
      <c r="G30" s="75">
        <f t="shared" si="7"/>
        <v>0</v>
      </c>
      <c r="H30" s="75">
        <f t="shared" si="21"/>
        <v>1924.7220000000002</v>
      </c>
      <c r="I30" s="75">
        <f t="shared" si="1"/>
        <v>160.07565404160002</v>
      </c>
      <c r="J30" s="75">
        <f t="shared" si="18"/>
        <v>0</v>
      </c>
      <c r="K30" s="75">
        <f t="shared" si="2"/>
        <v>0</v>
      </c>
      <c r="L30" s="75">
        <f t="shared" si="9"/>
        <v>2084.7976540416003</v>
      </c>
      <c r="M30" s="75">
        <f t="shared" si="10"/>
        <v>23299.698581568926</v>
      </c>
      <c r="N30" s="75">
        <f>M30/1000</f>
        <v>23.299698581568926</v>
      </c>
      <c r="O30" s="75">
        <v>10651.8</v>
      </c>
      <c r="P30" s="76">
        <f t="shared" si="11"/>
        <v>10.6518</v>
      </c>
      <c r="Q30" s="75">
        <f t="shared" si="13"/>
        <v>3697.4803738317755</v>
      </c>
      <c r="R30" s="75">
        <f t="shared" si="14"/>
        <v>387.19923930741157</v>
      </c>
      <c r="S30" s="75">
        <f t="shared" si="3"/>
        <v>708.83120237414414</v>
      </c>
      <c r="T30" s="70">
        <f t="shared" si="16"/>
        <v>-12.647898581568926</v>
      </c>
      <c r="U30" s="78">
        <f t="shared" si="15"/>
        <v>-41.673298594137371</v>
      </c>
    </row>
    <row r="31" spans="1:21" x14ac:dyDescent="0.25">
      <c r="A31" s="29">
        <v>29</v>
      </c>
      <c r="B31" s="5">
        <f t="shared" si="19"/>
        <v>10.28192</v>
      </c>
      <c r="C31" s="5">
        <f t="shared" si="6"/>
        <v>212.34399999999994</v>
      </c>
      <c r="D31" s="5">
        <v>2</v>
      </c>
      <c r="E31" s="5">
        <v>23</v>
      </c>
      <c r="F31" s="5">
        <f t="shared" si="12"/>
        <v>10.28192</v>
      </c>
      <c r="G31" s="5">
        <f t="shared" si="7"/>
        <v>-0.89408000000000065</v>
      </c>
      <c r="H31" s="5">
        <f t="shared" ref="H31:H52" si="22">$W$2*9.81*$W$14</f>
        <v>513.25920000000008</v>
      </c>
      <c r="I31" s="5">
        <f t="shared" si="1"/>
        <v>135.48803358081022</v>
      </c>
      <c r="J31" s="5">
        <f t="shared" si="18"/>
        <v>1240.1104510914408</v>
      </c>
      <c r="K31" s="5">
        <f t="shared" si="2"/>
        <v>-584.72832000000039</v>
      </c>
      <c r="L31" s="5">
        <f t="shared" si="9"/>
        <v>1304.1293646722509</v>
      </c>
      <c r="M31" s="5">
        <f t="shared" si="10"/>
        <v>13408.953797210908</v>
      </c>
      <c r="N31" s="5">
        <f t="shared" si="4"/>
        <v>13.408953797210909</v>
      </c>
      <c r="O31" s="5">
        <v>10651.8</v>
      </c>
      <c r="P31" s="52">
        <f t="shared" si="11"/>
        <v>10.6518</v>
      </c>
      <c r="Q31" s="5">
        <f t="shared" si="13"/>
        <v>3401.6819439252336</v>
      </c>
      <c r="R31" s="5">
        <f t="shared" si="14"/>
        <v>356.22330016281865</v>
      </c>
      <c r="S31" s="5">
        <f t="shared" si="3"/>
        <v>443.4039839885653</v>
      </c>
      <c r="T31" s="59">
        <f t="shared" si="16"/>
        <v>-2.7571537972109095</v>
      </c>
      <c r="U31" s="97">
        <f t="shared" si="15"/>
        <v>-44.430452391348283</v>
      </c>
    </row>
    <row r="32" spans="1:21" x14ac:dyDescent="0.25">
      <c r="A32" s="29">
        <v>30</v>
      </c>
      <c r="B32" s="5">
        <f t="shared" si="19"/>
        <v>9.8348800000000001</v>
      </c>
      <c r="C32" s="5">
        <f t="shared" si="6"/>
        <v>222.17887999999994</v>
      </c>
      <c r="D32" s="5">
        <v>5</v>
      </c>
      <c r="E32" s="5">
        <v>22</v>
      </c>
      <c r="F32" s="5">
        <f t="shared" si="12"/>
        <v>9.8348800000000001</v>
      </c>
      <c r="G32" s="5">
        <f t="shared" si="7"/>
        <v>-0.44703999999999944</v>
      </c>
      <c r="H32" s="5">
        <f t="shared" si="22"/>
        <v>513.25920000000008</v>
      </c>
      <c r="I32" s="5">
        <f t="shared" si="1"/>
        <v>123.96258648981505</v>
      </c>
      <c r="J32" s="5">
        <f t="shared" si="18"/>
        <v>1926.8279358015593</v>
      </c>
      <c r="K32" s="5">
        <f t="shared" si="2"/>
        <v>-292.36415999999963</v>
      </c>
      <c r="L32" s="5">
        <f t="shared" si="9"/>
        <v>2271.6855622913749</v>
      </c>
      <c r="M32" s="5">
        <f t="shared" si="10"/>
        <v>22341.754902868197</v>
      </c>
      <c r="N32" s="5">
        <f t="shared" si="4"/>
        <v>22.341754902868196</v>
      </c>
      <c r="O32" s="5">
        <v>10651.8</v>
      </c>
      <c r="P32" s="52">
        <f t="shared" si="11"/>
        <v>10.6518</v>
      </c>
      <c r="Q32" s="5">
        <f t="shared" si="13"/>
        <v>3253.7827289719626</v>
      </c>
      <c r="R32" s="5">
        <f t="shared" si="14"/>
        <v>340.73533059052227</v>
      </c>
      <c r="S32" s="5">
        <f t="shared" si="3"/>
        <v>772.3730911790675</v>
      </c>
      <c r="T32" s="59">
        <f t="shared" si="16"/>
        <v>-11.689954902868196</v>
      </c>
      <c r="U32" s="97">
        <f t="shared" si="15"/>
        <v>-56.120407294216477</v>
      </c>
    </row>
    <row r="33" spans="1:21" x14ac:dyDescent="0.25">
      <c r="A33" s="29">
        <v>31</v>
      </c>
      <c r="B33" s="5">
        <f t="shared" si="19"/>
        <v>9.8348800000000001</v>
      </c>
      <c r="C33" s="5">
        <f t="shared" si="6"/>
        <v>232.01375999999993</v>
      </c>
      <c r="D33" s="5">
        <v>5</v>
      </c>
      <c r="E33" s="5">
        <v>22</v>
      </c>
      <c r="F33" s="5">
        <f t="shared" si="12"/>
        <v>9.8348800000000001</v>
      </c>
      <c r="G33" s="5">
        <f t="shared" si="7"/>
        <v>0</v>
      </c>
      <c r="H33" s="5">
        <f t="shared" si="22"/>
        <v>513.25920000000008</v>
      </c>
      <c r="I33" s="5">
        <f t="shared" si="1"/>
        <v>123.96258648981505</v>
      </c>
      <c r="J33" s="5">
        <f t="shared" si="18"/>
        <v>0</v>
      </c>
      <c r="K33" s="5">
        <f t="shared" si="2"/>
        <v>0</v>
      </c>
      <c r="L33" s="5">
        <f t="shared" si="9"/>
        <v>637.22178648981514</v>
      </c>
      <c r="M33" s="5">
        <f t="shared" si="10"/>
        <v>6266.9998035129529</v>
      </c>
      <c r="N33" s="5">
        <f t="shared" si="4"/>
        <v>6.2669998035129533</v>
      </c>
      <c r="O33" s="5">
        <v>10651.8</v>
      </c>
      <c r="P33" s="52">
        <f t="shared" si="11"/>
        <v>10.6518</v>
      </c>
      <c r="Q33" s="5">
        <f t="shared" si="13"/>
        <v>3253.7827289719626</v>
      </c>
      <c r="R33" s="5">
        <f t="shared" si="14"/>
        <v>340.73533059052227</v>
      </c>
      <c r="S33" s="5">
        <f t="shared" si="3"/>
        <v>216.65540740653717</v>
      </c>
      <c r="T33" s="59">
        <f t="shared" si="16"/>
        <v>4.3848001964870464</v>
      </c>
      <c r="U33" s="97">
        <f t="shared" si="15"/>
        <v>-51.735607097729428</v>
      </c>
    </row>
    <row r="34" spans="1:21" x14ac:dyDescent="0.25">
      <c r="A34" s="29">
        <v>32</v>
      </c>
      <c r="B34" s="5">
        <f t="shared" si="19"/>
        <v>8.9407999999999994</v>
      </c>
      <c r="C34" s="5">
        <f t="shared" si="6"/>
        <v>240.95455999999993</v>
      </c>
      <c r="D34" s="5">
        <v>6</v>
      </c>
      <c r="E34" s="5">
        <v>20</v>
      </c>
      <c r="F34" s="5">
        <f t="shared" si="12"/>
        <v>8.9407999999999994</v>
      </c>
      <c r="G34" s="5">
        <f t="shared" si="7"/>
        <v>-0.89408000000000065</v>
      </c>
      <c r="H34" s="5">
        <f t="shared" si="22"/>
        <v>513.25920000000008</v>
      </c>
      <c r="I34" s="5">
        <f t="shared" si="1"/>
        <v>102.44841858662399</v>
      </c>
      <c r="J34" s="5">
        <f t="shared" si="18"/>
        <v>716.08489806076318</v>
      </c>
      <c r="K34" s="5">
        <f t="shared" si="2"/>
        <v>-584.72832000000039</v>
      </c>
      <c r="L34" s="5">
        <f t="shared" si="9"/>
        <v>747.06419664738701</v>
      </c>
      <c r="M34" s="5">
        <f t="shared" si="10"/>
        <v>6679.3515693849577</v>
      </c>
      <c r="N34" s="5">
        <f t="shared" si="4"/>
        <v>6.6793515693849574</v>
      </c>
      <c r="O34" s="5">
        <v>10651.8</v>
      </c>
      <c r="P34" s="52">
        <f t="shared" si="11"/>
        <v>10.6518</v>
      </c>
      <c r="Q34" s="5">
        <f t="shared" si="13"/>
        <v>2957.9842990654206</v>
      </c>
      <c r="R34" s="5">
        <f t="shared" si="14"/>
        <v>309.75939144592928</v>
      </c>
      <c r="S34" s="5">
        <f t="shared" si="3"/>
        <v>254.00182686011161</v>
      </c>
      <c r="T34" s="59">
        <f t="shared" si="16"/>
        <v>3.9724484306150423</v>
      </c>
      <c r="U34" s="97">
        <f t="shared" si="15"/>
        <v>-47.763158667114382</v>
      </c>
    </row>
    <row r="35" spans="1:21" x14ac:dyDescent="0.25">
      <c r="A35" s="29">
        <v>33</v>
      </c>
      <c r="B35" s="5">
        <f t="shared" si="19"/>
        <v>7.1526399999999999</v>
      </c>
      <c r="C35" s="5">
        <f t="shared" si="6"/>
        <v>248.10719999999992</v>
      </c>
      <c r="D35" s="5">
        <v>8</v>
      </c>
      <c r="E35" s="5">
        <v>16</v>
      </c>
      <c r="F35" s="5">
        <f t="shared" si="12"/>
        <v>7.1526399999999999</v>
      </c>
      <c r="G35" s="5">
        <f t="shared" si="7"/>
        <v>-1.7881599999999995</v>
      </c>
      <c r="H35" s="5">
        <f t="shared" si="22"/>
        <v>513.25920000000008</v>
      </c>
      <c r="I35" s="5">
        <f t="shared" ref="I35:I66" si="23">0.5*$W$5*$W$3*$W$6*(F35^2)</f>
        <v>65.566987895439368</v>
      </c>
      <c r="J35" s="5">
        <f t="shared" si="18"/>
        <v>1770.6645511199358</v>
      </c>
      <c r="K35" s="5">
        <f t="shared" ref="K35:K66" si="24">$W$2*G35</f>
        <v>-1169.4566399999997</v>
      </c>
      <c r="L35" s="5">
        <f t="shared" si="9"/>
        <v>1180.0340990153757</v>
      </c>
      <c r="M35" s="5">
        <f t="shared" si="10"/>
        <v>8440.3590979813362</v>
      </c>
      <c r="N35" s="5">
        <f t="shared" si="4"/>
        <v>8.4403590979813359</v>
      </c>
      <c r="O35" s="5">
        <v>10651.8</v>
      </c>
      <c r="P35" s="52">
        <f t="shared" si="11"/>
        <v>10.6518</v>
      </c>
      <c r="Q35" s="5">
        <f t="shared" ref="Q35:Q66" si="25">(F35/2.14)*60*11.8</f>
        <v>2366.3874392523367</v>
      </c>
      <c r="R35" s="5">
        <f t="shared" si="14"/>
        <v>247.80751315674345</v>
      </c>
      <c r="S35" s="5">
        <f t="shared" ref="S35:S66" si="26">L35*$W$4</f>
        <v>401.21159366522778</v>
      </c>
      <c r="T35" s="59">
        <f t="shared" si="16"/>
        <v>2.2114409020186638</v>
      </c>
      <c r="U35" s="97">
        <f t="shared" si="15"/>
        <v>-45.551717765095717</v>
      </c>
    </row>
    <row r="36" spans="1:21" x14ac:dyDescent="0.25">
      <c r="A36" s="29">
        <v>34</v>
      </c>
      <c r="B36" s="5">
        <f t="shared" si="19"/>
        <v>5.8115199999999998</v>
      </c>
      <c r="C36" s="5">
        <f t="shared" si="6"/>
        <v>253.91871999999992</v>
      </c>
      <c r="D36" s="5">
        <v>10</v>
      </c>
      <c r="E36" s="5">
        <v>13</v>
      </c>
      <c r="F36" s="5">
        <f t="shared" si="12"/>
        <v>5.8115199999999998</v>
      </c>
      <c r="G36" s="5">
        <f t="shared" si="7"/>
        <v>-1.3411200000000001</v>
      </c>
      <c r="H36" s="5">
        <f t="shared" si="22"/>
        <v>513.25920000000008</v>
      </c>
      <c r="I36" s="5">
        <f t="shared" si="23"/>
        <v>43.284456852848635</v>
      </c>
      <c r="J36" s="5">
        <f t="shared" si="18"/>
        <v>2164.6131598608167</v>
      </c>
      <c r="K36" s="5">
        <f t="shared" si="24"/>
        <v>-877.09248000000002</v>
      </c>
      <c r="L36" s="5">
        <f t="shared" si="9"/>
        <v>1844.0643367136656</v>
      </c>
      <c r="M36" s="5">
        <f t="shared" si="10"/>
        <v>10716.816774098203</v>
      </c>
      <c r="N36" s="5">
        <f t="shared" si="4"/>
        <v>10.716816774098202</v>
      </c>
      <c r="O36" s="5">
        <v>10651.8</v>
      </c>
      <c r="P36" s="52">
        <f t="shared" si="11"/>
        <v>10.6518</v>
      </c>
      <c r="Q36" s="5">
        <f t="shared" si="25"/>
        <v>1922.6897943925233</v>
      </c>
      <c r="R36" s="5">
        <f t="shared" si="14"/>
        <v>201.34360443985403</v>
      </c>
      <c r="S36" s="5">
        <f t="shared" si="26"/>
        <v>626.98187448264639</v>
      </c>
      <c r="T36" s="59">
        <f t="shared" si="16"/>
        <v>-6.501677409820239E-2</v>
      </c>
      <c r="U36" s="97">
        <f t="shared" si="15"/>
        <v>-45.616734539193921</v>
      </c>
    </row>
    <row r="37" spans="1:21" x14ac:dyDescent="0.25">
      <c r="A37" s="29">
        <v>35</v>
      </c>
      <c r="B37" s="5">
        <f t="shared" si="19"/>
        <v>4.4703999999999997</v>
      </c>
      <c r="C37" s="5">
        <f t="shared" si="6"/>
        <v>258.38911999999993</v>
      </c>
      <c r="D37" s="5">
        <v>12</v>
      </c>
      <c r="E37" s="5">
        <v>10</v>
      </c>
      <c r="F37" s="5">
        <f t="shared" si="12"/>
        <v>4.4703999999999997</v>
      </c>
      <c r="G37" s="5">
        <f t="shared" si="7"/>
        <v>-1.3411200000000001</v>
      </c>
      <c r="H37" s="5">
        <f t="shared" si="22"/>
        <v>513.25920000000008</v>
      </c>
      <c r="I37" s="5">
        <f t="shared" si="23"/>
        <v>25.612104646655997</v>
      </c>
      <c r="J37" s="5">
        <f t="shared" si="18"/>
        <v>2775.5223697270112</v>
      </c>
      <c r="K37" s="5">
        <f t="shared" si="24"/>
        <v>-877.09248000000002</v>
      </c>
      <c r="L37" s="5">
        <f t="shared" si="9"/>
        <v>2437.3011943736674</v>
      </c>
      <c r="M37" s="5">
        <f t="shared" si="10"/>
        <v>10895.711259328042</v>
      </c>
      <c r="N37" s="5">
        <f t="shared" si="4"/>
        <v>10.895711259328042</v>
      </c>
      <c r="O37" s="5">
        <v>10651.8</v>
      </c>
      <c r="P37" s="52">
        <f t="shared" si="11"/>
        <v>10.6518</v>
      </c>
      <c r="Q37" s="5">
        <f t="shared" si="25"/>
        <v>1478.9921495327103</v>
      </c>
      <c r="R37" s="5">
        <f t="shared" si="14"/>
        <v>154.87969572296464</v>
      </c>
      <c r="S37" s="5">
        <f t="shared" si="26"/>
        <v>828.68240608704696</v>
      </c>
      <c r="T37" s="59">
        <f t="shared" si="16"/>
        <v>-0.24391125932804236</v>
      </c>
      <c r="U37" s="97">
        <f t="shared" si="15"/>
        <v>-45.860645798521965</v>
      </c>
    </row>
    <row r="38" spans="1:21" x14ac:dyDescent="0.25">
      <c r="A38" s="29">
        <v>36</v>
      </c>
      <c r="B38" s="5">
        <f t="shared" si="19"/>
        <v>6.2585600000000001</v>
      </c>
      <c r="C38" s="5">
        <f t="shared" si="6"/>
        <v>264.64767999999992</v>
      </c>
      <c r="D38" s="5">
        <v>10</v>
      </c>
      <c r="E38" s="5">
        <v>14</v>
      </c>
      <c r="F38" s="5">
        <f t="shared" si="12"/>
        <v>6.2585600000000001</v>
      </c>
      <c r="G38" s="5">
        <f t="shared" si="7"/>
        <v>1.7881600000000004</v>
      </c>
      <c r="H38" s="5">
        <f t="shared" si="22"/>
        <v>513.25920000000008</v>
      </c>
      <c r="I38" s="5">
        <f t="shared" si="23"/>
        <v>50.199725107445765</v>
      </c>
      <c r="J38" s="5">
        <f t="shared" si="18"/>
        <v>-2015.5116256301658</v>
      </c>
      <c r="K38" s="5">
        <f t="shared" si="24"/>
        <v>1169.4566400000003</v>
      </c>
      <c r="L38" s="5">
        <f t="shared" si="9"/>
        <v>-282.59606052271965</v>
      </c>
      <c r="M38" s="5">
        <v>0</v>
      </c>
      <c r="N38" s="5">
        <f t="shared" si="4"/>
        <v>0</v>
      </c>
      <c r="O38" s="5">
        <v>10651.8</v>
      </c>
      <c r="P38" s="52">
        <f t="shared" si="11"/>
        <v>10.6518</v>
      </c>
      <c r="Q38" s="5">
        <f t="shared" si="25"/>
        <v>2070.5890093457942</v>
      </c>
      <c r="R38" s="5">
        <f t="shared" si="14"/>
        <v>216.8315740121505</v>
      </c>
      <c r="S38" s="5">
        <f t="shared" si="26"/>
        <v>-96.082660577724695</v>
      </c>
      <c r="T38" s="59">
        <f>P38-N38</f>
        <v>10.6518</v>
      </c>
      <c r="U38" s="97">
        <f t="shared" si="15"/>
        <v>-35.208845798521963</v>
      </c>
    </row>
    <row r="39" spans="1:21" x14ac:dyDescent="0.25">
      <c r="A39" s="29">
        <v>37</v>
      </c>
      <c r="B39" s="5">
        <f t="shared" si="19"/>
        <v>7.1526399999999999</v>
      </c>
      <c r="C39" s="5">
        <f t="shared" si="6"/>
        <v>271.80031999999994</v>
      </c>
      <c r="D39" s="5">
        <v>8</v>
      </c>
      <c r="E39" s="5">
        <v>16</v>
      </c>
      <c r="F39" s="5">
        <f t="shared" si="12"/>
        <v>7.1526399999999999</v>
      </c>
      <c r="G39" s="5">
        <f t="shared" si="7"/>
        <v>0.89407999999999976</v>
      </c>
      <c r="H39" s="5">
        <f t="shared" si="22"/>
        <v>513.25920000000008</v>
      </c>
      <c r="I39" s="5">
        <f t="shared" si="23"/>
        <v>65.566987895439368</v>
      </c>
      <c r="J39" s="5">
        <f t="shared" si="18"/>
        <v>-1770.6645511199358</v>
      </c>
      <c r="K39" s="5">
        <f t="shared" si="24"/>
        <v>584.72831999999983</v>
      </c>
      <c r="L39" s="5">
        <f>H39+I39+J39+K39</f>
        <v>-607.11004322449651</v>
      </c>
      <c r="M39" s="5">
        <v>0</v>
      </c>
      <c r="N39" s="5">
        <f>M39/1000</f>
        <v>0</v>
      </c>
      <c r="O39" s="5">
        <v>10651.8</v>
      </c>
      <c r="P39" s="52">
        <f t="shared" si="11"/>
        <v>10.6518</v>
      </c>
      <c r="Q39" s="5">
        <f t="shared" si="25"/>
        <v>2366.3874392523367</v>
      </c>
      <c r="R39" s="5">
        <f t="shared" si="14"/>
        <v>247.80751315674345</v>
      </c>
      <c r="S39" s="5">
        <f t="shared" si="26"/>
        <v>-206.41741469632882</v>
      </c>
      <c r="T39" s="59">
        <f t="shared" si="16"/>
        <v>10.6518</v>
      </c>
      <c r="U39" s="97">
        <f t="shared" si="15"/>
        <v>-24.557045798521962</v>
      </c>
    </row>
    <row r="40" spans="1:21" x14ac:dyDescent="0.25">
      <c r="A40" s="29">
        <v>38</v>
      </c>
      <c r="B40" s="5">
        <f t="shared" si="19"/>
        <v>8.0467200000000005</v>
      </c>
      <c r="C40" s="5">
        <f t="shared" si="6"/>
        <v>279.84703999999994</v>
      </c>
      <c r="D40" s="5">
        <v>6</v>
      </c>
      <c r="E40" s="5">
        <v>18</v>
      </c>
      <c r="F40" s="5">
        <f t="shared" si="12"/>
        <v>8.0467200000000005</v>
      </c>
      <c r="G40" s="5">
        <f t="shared" si="7"/>
        <v>0.89408000000000065</v>
      </c>
      <c r="H40" s="5">
        <f t="shared" si="22"/>
        <v>513.25920000000008</v>
      </c>
      <c r="I40" s="5">
        <f t="shared" si="23"/>
        <v>82.983219055165449</v>
      </c>
      <c r="J40" s="5">
        <f t="shared" si="18"/>
        <v>-1578.2547197567469</v>
      </c>
      <c r="K40" s="5">
        <f t="shared" si="24"/>
        <v>584.72832000000039</v>
      </c>
      <c r="L40" s="5">
        <f t="shared" si="9"/>
        <v>-397.28398070158096</v>
      </c>
      <c r="M40" s="5">
        <v>0</v>
      </c>
      <c r="N40" s="5">
        <f t="shared" si="4"/>
        <v>0</v>
      </c>
      <c r="O40" s="5">
        <v>10651.8</v>
      </c>
      <c r="P40" s="52">
        <f t="shared" si="11"/>
        <v>10.6518</v>
      </c>
      <c r="Q40" s="5">
        <f t="shared" si="25"/>
        <v>2662.1858691588786</v>
      </c>
      <c r="R40" s="5">
        <f t="shared" si="14"/>
        <v>278.78345230133635</v>
      </c>
      <c r="S40" s="5">
        <f t="shared" si="26"/>
        <v>-135.07655343853753</v>
      </c>
      <c r="T40" s="59">
        <f t="shared" si="16"/>
        <v>10.6518</v>
      </c>
      <c r="U40" s="97">
        <f t="shared" si="15"/>
        <v>-13.905245798521962</v>
      </c>
    </row>
    <row r="41" spans="1:21" x14ac:dyDescent="0.25">
      <c r="A41" s="29">
        <v>39</v>
      </c>
      <c r="B41" s="5">
        <f t="shared" si="19"/>
        <v>8.9407999999999994</v>
      </c>
      <c r="C41" s="5">
        <f t="shared" si="6"/>
        <v>288.78783999999996</v>
      </c>
      <c r="D41" s="5">
        <v>3</v>
      </c>
      <c r="E41" s="5">
        <v>20</v>
      </c>
      <c r="F41" s="5">
        <f t="shared" si="12"/>
        <v>8.9407999999999994</v>
      </c>
      <c r="G41" s="5">
        <f t="shared" si="7"/>
        <v>0.89407999999999888</v>
      </c>
      <c r="H41" s="5">
        <f t="shared" si="22"/>
        <v>513.25920000000008</v>
      </c>
      <c r="I41" s="5">
        <f t="shared" si="23"/>
        <v>102.44841858662399</v>
      </c>
      <c r="J41" s="5">
        <f t="shared" si="18"/>
        <v>-2112.5718039400922</v>
      </c>
      <c r="K41" s="5">
        <f t="shared" si="24"/>
        <v>584.72831999999926</v>
      </c>
      <c r="L41" s="5">
        <f t="shared" si="9"/>
        <v>-912.13586535346894</v>
      </c>
      <c r="M41" s="5">
        <v>0</v>
      </c>
      <c r="N41" s="5">
        <f t="shared" si="4"/>
        <v>0</v>
      </c>
      <c r="O41" s="5">
        <v>10651.8</v>
      </c>
      <c r="P41" s="52">
        <f t="shared" si="11"/>
        <v>10.6518</v>
      </c>
      <c r="Q41" s="5">
        <f t="shared" si="25"/>
        <v>2957.9842990654206</v>
      </c>
      <c r="R41" s="5">
        <f t="shared" si="14"/>
        <v>309.75939144592928</v>
      </c>
      <c r="S41" s="5">
        <f t="shared" si="26"/>
        <v>-310.12619422017946</v>
      </c>
      <c r="T41" s="59">
        <f t="shared" si="16"/>
        <v>10.6518</v>
      </c>
      <c r="U41" s="97">
        <f t="shared" si="15"/>
        <v>-3.2534457985219625</v>
      </c>
    </row>
    <row r="42" spans="1:21" x14ac:dyDescent="0.25">
      <c r="A42" s="29">
        <v>40</v>
      </c>
      <c r="B42" s="5">
        <f t="shared" si="19"/>
        <v>9.8348800000000001</v>
      </c>
      <c r="C42" s="5">
        <f t="shared" si="6"/>
        <v>298.62271999999996</v>
      </c>
      <c r="D42" s="5">
        <v>0</v>
      </c>
      <c r="E42" s="5">
        <v>22</v>
      </c>
      <c r="F42" s="5">
        <f t="shared" si="12"/>
        <v>9.8348800000000001</v>
      </c>
      <c r="G42" s="5">
        <f t="shared" si="7"/>
        <v>0.89408000000000065</v>
      </c>
      <c r="H42" s="5">
        <f t="shared" si="22"/>
        <v>513.25920000000008</v>
      </c>
      <c r="I42" s="5">
        <f t="shared" si="23"/>
        <v>123.96258648981505</v>
      </c>
      <c r="J42" s="5">
        <f t="shared" si="18"/>
        <v>-1926.8279358015593</v>
      </c>
      <c r="K42" s="5">
        <f t="shared" si="24"/>
        <v>584.72832000000039</v>
      </c>
      <c r="L42" s="5">
        <f t="shared" si="9"/>
        <v>-704.87782931174365</v>
      </c>
      <c r="M42" s="5">
        <v>0</v>
      </c>
      <c r="N42" s="5">
        <f t="shared" si="4"/>
        <v>0</v>
      </c>
      <c r="O42" s="5">
        <v>10651.8</v>
      </c>
      <c r="P42" s="52">
        <f t="shared" si="11"/>
        <v>10.6518</v>
      </c>
      <c r="Q42" s="5">
        <f t="shared" si="25"/>
        <v>3253.7827289719626</v>
      </c>
      <c r="R42" s="5">
        <f t="shared" si="14"/>
        <v>340.73533059052227</v>
      </c>
      <c r="S42" s="5">
        <f t="shared" si="26"/>
        <v>-239.65846196599287</v>
      </c>
      <c r="T42" s="59">
        <f t="shared" si="16"/>
        <v>10.6518</v>
      </c>
      <c r="U42" s="97">
        <f t="shared" si="15"/>
        <v>7.3983542014780372</v>
      </c>
    </row>
    <row r="43" spans="1:21" x14ac:dyDescent="0.25">
      <c r="A43" s="29">
        <v>41</v>
      </c>
      <c r="B43" s="5">
        <f t="shared" si="19"/>
        <v>10.728960000000001</v>
      </c>
      <c r="C43" s="5">
        <f t="shared" si="6"/>
        <v>309.35167999999999</v>
      </c>
      <c r="D43" s="5">
        <v>0</v>
      </c>
      <c r="E43" s="5">
        <v>24</v>
      </c>
      <c r="F43" s="5">
        <f t="shared" si="12"/>
        <v>10.728960000000001</v>
      </c>
      <c r="G43" s="5">
        <f t="shared" si="7"/>
        <v>0.89408000000000065</v>
      </c>
      <c r="H43" s="5">
        <f t="shared" si="22"/>
        <v>513.25920000000008</v>
      </c>
      <c r="I43" s="5">
        <f t="shared" si="23"/>
        <v>147.52572276473859</v>
      </c>
      <c r="J43" s="5">
        <f t="shared" ref="J43:J74" si="27">$W$2*9.81*SIN((D43-D42)/B43)</f>
        <v>0</v>
      </c>
      <c r="K43" s="5">
        <f t="shared" si="24"/>
        <v>584.72832000000039</v>
      </c>
      <c r="L43" s="5">
        <f t="shared" si="9"/>
        <v>1245.5132427647391</v>
      </c>
      <c r="M43" s="5">
        <f t="shared" si="10"/>
        <v>13363.061761093175</v>
      </c>
      <c r="N43" s="5">
        <f t="shared" si="4"/>
        <v>13.363061761093174</v>
      </c>
      <c r="O43" s="5">
        <v>10651.8</v>
      </c>
      <c r="P43" s="52">
        <f t="shared" si="11"/>
        <v>10.6518</v>
      </c>
      <c r="Q43" s="5">
        <f t="shared" si="25"/>
        <v>3549.581158878505</v>
      </c>
      <c r="R43" s="5">
        <f t="shared" si="14"/>
        <v>371.7112697351152</v>
      </c>
      <c r="S43" s="5">
        <f t="shared" si="26"/>
        <v>423.47450254001131</v>
      </c>
      <c r="T43" s="59">
        <f t="shared" si="16"/>
        <v>-2.7112617610931746</v>
      </c>
      <c r="U43" s="97">
        <f t="shared" si="15"/>
        <v>4.6870924403848626</v>
      </c>
    </row>
    <row r="44" spans="1:21" x14ac:dyDescent="0.25">
      <c r="A44" s="29">
        <v>42</v>
      </c>
      <c r="B44" s="5">
        <f t="shared" si="19"/>
        <v>11.176</v>
      </c>
      <c r="C44" s="5">
        <f t="shared" si="6"/>
        <v>320.52767999999998</v>
      </c>
      <c r="D44" s="5">
        <v>0</v>
      </c>
      <c r="E44" s="5">
        <v>25</v>
      </c>
      <c r="F44" s="5">
        <f t="shared" si="12"/>
        <v>11.176</v>
      </c>
      <c r="G44" s="5">
        <f t="shared" si="7"/>
        <v>0.44703999999999944</v>
      </c>
      <c r="H44" s="5">
        <f t="shared" si="22"/>
        <v>513.25920000000008</v>
      </c>
      <c r="I44" s="5">
        <f t="shared" si="23"/>
        <v>160.07565404160002</v>
      </c>
      <c r="J44" s="5">
        <f t="shared" si="27"/>
        <v>0</v>
      </c>
      <c r="K44" s="5">
        <f t="shared" si="24"/>
        <v>292.36415999999963</v>
      </c>
      <c r="L44" s="5">
        <f t="shared" si="9"/>
        <v>965.69901404159975</v>
      </c>
      <c r="M44" s="5">
        <f t="shared" si="10"/>
        <v>10792.652180928919</v>
      </c>
      <c r="N44" s="5">
        <f t="shared" si="4"/>
        <v>10.792652180928918</v>
      </c>
      <c r="O44" s="5">
        <v>10651.8</v>
      </c>
      <c r="P44" s="52">
        <f t="shared" si="11"/>
        <v>10.6518</v>
      </c>
      <c r="Q44" s="5">
        <f t="shared" si="25"/>
        <v>3697.4803738317755</v>
      </c>
      <c r="R44" s="5">
        <f t="shared" si="14"/>
        <v>387.19923930741157</v>
      </c>
      <c r="S44" s="5">
        <f t="shared" si="26"/>
        <v>328.33766477414395</v>
      </c>
      <c r="T44" s="59">
        <f t="shared" si="16"/>
        <v>-0.14085218092891871</v>
      </c>
      <c r="U44" s="97">
        <f t="shared" si="15"/>
        <v>4.5462402594559439</v>
      </c>
    </row>
    <row r="45" spans="1:21" x14ac:dyDescent="0.25">
      <c r="A45" s="29">
        <v>43</v>
      </c>
      <c r="B45" s="5">
        <f t="shared" si="19"/>
        <v>11.176</v>
      </c>
      <c r="C45" s="5">
        <f t="shared" si="6"/>
        <v>331.70367999999996</v>
      </c>
      <c r="D45" s="5">
        <v>0</v>
      </c>
      <c r="E45" s="5">
        <v>25</v>
      </c>
      <c r="F45" s="5">
        <f t="shared" si="12"/>
        <v>11.176</v>
      </c>
      <c r="G45" s="5">
        <f t="shared" si="7"/>
        <v>0</v>
      </c>
      <c r="H45" s="5">
        <f t="shared" si="22"/>
        <v>513.25920000000008</v>
      </c>
      <c r="I45" s="5">
        <f t="shared" si="23"/>
        <v>160.07565404160002</v>
      </c>
      <c r="J45" s="5">
        <f t="shared" si="27"/>
        <v>0</v>
      </c>
      <c r="K45" s="5">
        <f t="shared" si="24"/>
        <v>0</v>
      </c>
      <c r="L45" s="5">
        <f t="shared" si="9"/>
        <v>673.33485404160012</v>
      </c>
      <c r="M45" s="5">
        <f t="shared" si="10"/>
        <v>7525.1903287689229</v>
      </c>
      <c r="N45" s="5">
        <f t="shared" si="4"/>
        <v>7.5251903287689226</v>
      </c>
      <c r="O45" s="5">
        <v>10651.8</v>
      </c>
      <c r="P45" s="52">
        <f t="shared" si="11"/>
        <v>10.6518</v>
      </c>
      <c r="Q45" s="5">
        <f t="shared" si="25"/>
        <v>3697.4803738317755</v>
      </c>
      <c r="R45" s="5">
        <f t="shared" si="14"/>
        <v>387.19923930741157</v>
      </c>
      <c r="S45" s="5">
        <f t="shared" si="26"/>
        <v>228.93385037414407</v>
      </c>
      <c r="T45" s="59">
        <f t="shared" si="16"/>
        <v>3.1266096712310771</v>
      </c>
      <c r="U45" s="97">
        <f t="shared" si="15"/>
        <v>7.672849930687021</v>
      </c>
    </row>
    <row r="46" spans="1:21" x14ac:dyDescent="0.25">
      <c r="A46" s="29">
        <v>44</v>
      </c>
      <c r="B46" s="5">
        <f t="shared" si="19"/>
        <v>11.176</v>
      </c>
      <c r="C46" s="5">
        <f t="shared" si="6"/>
        <v>342.87967999999995</v>
      </c>
      <c r="D46" s="5">
        <v>0</v>
      </c>
      <c r="E46" s="5">
        <v>25</v>
      </c>
      <c r="F46" s="5">
        <f t="shared" si="12"/>
        <v>11.176</v>
      </c>
      <c r="G46" s="5">
        <f t="shared" si="7"/>
        <v>0</v>
      </c>
      <c r="H46" s="5">
        <f t="shared" si="22"/>
        <v>513.25920000000008</v>
      </c>
      <c r="I46" s="5">
        <f t="shared" si="23"/>
        <v>160.07565404160002</v>
      </c>
      <c r="J46" s="5">
        <f t="shared" si="27"/>
        <v>0</v>
      </c>
      <c r="K46" s="5">
        <f t="shared" si="24"/>
        <v>0</v>
      </c>
      <c r="L46" s="5">
        <f t="shared" si="9"/>
        <v>673.33485404160012</v>
      </c>
      <c r="M46" s="5">
        <f t="shared" si="10"/>
        <v>7525.1903287689229</v>
      </c>
      <c r="N46" s="5">
        <f t="shared" si="4"/>
        <v>7.5251903287689226</v>
      </c>
      <c r="O46" s="5">
        <v>10651.8</v>
      </c>
      <c r="P46" s="52">
        <f t="shared" si="11"/>
        <v>10.6518</v>
      </c>
      <c r="Q46" s="5">
        <f t="shared" si="25"/>
        <v>3697.4803738317755</v>
      </c>
      <c r="R46" s="5">
        <f t="shared" si="14"/>
        <v>387.19923930741157</v>
      </c>
      <c r="S46" s="5">
        <f t="shared" si="26"/>
        <v>228.93385037414407</v>
      </c>
      <c r="T46" s="59">
        <f t="shared" ref="T46:T69" si="28">P46-N46</f>
        <v>3.1266096712310771</v>
      </c>
      <c r="U46" s="97">
        <f t="shared" si="15"/>
        <v>10.799459601918098</v>
      </c>
    </row>
    <row r="47" spans="1:21" x14ac:dyDescent="0.25">
      <c r="A47" s="29">
        <v>45</v>
      </c>
      <c r="B47" s="5">
        <f t="shared" si="19"/>
        <v>11.176</v>
      </c>
      <c r="C47" s="5">
        <f t="shared" si="6"/>
        <v>354.05567999999994</v>
      </c>
      <c r="D47" s="5">
        <v>0</v>
      </c>
      <c r="E47" s="5">
        <v>25</v>
      </c>
      <c r="F47" s="5">
        <f t="shared" si="12"/>
        <v>11.176</v>
      </c>
      <c r="G47" s="5">
        <f t="shared" si="7"/>
        <v>0</v>
      </c>
      <c r="H47" s="5">
        <f t="shared" si="22"/>
        <v>513.25920000000008</v>
      </c>
      <c r="I47" s="5">
        <f t="shared" si="23"/>
        <v>160.07565404160002</v>
      </c>
      <c r="J47" s="5">
        <f t="shared" si="27"/>
        <v>0</v>
      </c>
      <c r="K47" s="5">
        <f t="shared" si="24"/>
        <v>0</v>
      </c>
      <c r="L47" s="5">
        <f t="shared" si="9"/>
        <v>673.33485404160012</v>
      </c>
      <c r="M47" s="5">
        <f t="shared" si="10"/>
        <v>7525.1903287689229</v>
      </c>
      <c r="N47" s="5">
        <f t="shared" si="4"/>
        <v>7.5251903287689226</v>
      </c>
      <c r="O47" s="5">
        <v>10651.8</v>
      </c>
      <c r="P47" s="52">
        <f t="shared" si="11"/>
        <v>10.6518</v>
      </c>
      <c r="Q47" s="5">
        <f t="shared" si="25"/>
        <v>3697.4803738317755</v>
      </c>
      <c r="R47" s="5">
        <f t="shared" si="14"/>
        <v>387.19923930741157</v>
      </c>
      <c r="S47" s="5">
        <f t="shared" si="26"/>
        <v>228.93385037414407</v>
      </c>
      <c r="T47" s="59">
        <f t="shared" si="28"/>
        <v>3.1266096712310771</v>
      </c>
      <c r="U47" s="97">
        <f t="shared" si="15"/>
        <v>13.926069273149174</v>
      </c>
    </row>
    <row r="48" spans="1:21" x14ac:dyDescent="0.25">
      <c r="A48" s="29">
        <v>46</v>
      </c>
      <c r="B48" s="5">
        <f t="shared" si="19"/>
        <v>11.176</v>
      </c>
      <c r="C48" s="5">
        <f t="shared" si="6"/>
        <v>365.23167999999993</v>
      </c>
      <c r="D48" s="5">
        <v>0</v>
      </c>
      <c r="E48" s="5">
        <v>25</v>
      </c>
      <c r="F48" s="5">
        <f t="shared" si="12"/>
        <v>11.176</v>
      </c>
      <c r="G48" s="5">
        <f t="shared" si="7"/>
        <v>0</v>
      </c>
      <c r="H48" s="5">
        <f t="shared" si="22"/>
        <v>513.25920000000008</v>
      </c>
      <c r="I48" s="5">
        <f t="shared" si="23"/>
        <v>160.07565404160002</v>
      </c>
      <c r="J48" s="5">
        <f t="shared" si="27"/>
        <v>0</v>
      </c>
      <c r="K48" s="5">
        <f t="shared" si="24"/>
        <v>0</v>
      </c>
      <c r="L48" s="5">
        <f t="shared" si="9"/>
        <v>673.33485404160012</v>
      </c>
      <c r="M48" s="5">
        <f t="shared" si="10"/>
        <v>7525.1903287689229</v>
      </c>
      <c r="N48" s="5">
        <f t="shared" si="4"/>
        <v>7.5251903287689226</v>
      </c>
      <c r="O48" s="5">
        <v>10651.8</v>
      </c>
      <c r="P48" s="52">
        <f t="shared" si="11"/>
        <v>10.6518</v>
      </c>
      <c r="Q48" s="5">
        <f t="shared" si="25"/>
        <v>3697.4803738317755</v>
      </c>
      <c r="R48" s="5">
        <f t="shared" si="14"/>
        <v>387.19923930741157</v>
      </c>
      <c r="S48" s="5">
        <f t="shared" si="26"/>
        <v>228.93385037414407</v>
      </c>
      <c r="T48" s="59">
        <f t="shared" si="28"/>
        <v>3.1266096712310771</v>
      </c>
      <c r="U48" s="97">
        <f t="shared" si="15"/>
        <v>17.052678944380251</v>
      </c>
    </row>
    <row r="49" spans="1:21" x14ac:dyDescent="0.25">
      <c r="A49" s="29">
        <v>47</v>
      </c>
      <c r="B49" s="5">
        <f t="shared" si="19"/>
        <v>11.176</v>
      </c>
      <c r="C49" s="5">
        <f t="shared" si="6"/>
        <v>376.40767999999991</v>
      </c>
      <c r="D49" s="5">
        <v>0</v>
      </c>
      <c r="E49" s="5">
        <v>25</v>
      </c>
      <c r="F49" s="5">
        <f t="shared" si="12"/>
        <v>11.176</v>
      </c>
      <c r="G49" s="5">
        <f t="shared" si="7"/>
        <v>0</v>
      </c>
      <c r="H49" s="5">
        <f t="shared" si="22"/>
        <v>513.25920000000008</v>
      </c>
      <c r="I49" s="5">
        <f t="shared" si="23"/>
        <v>160.07565404160002</v>
      </c>
      <c r="J49" s="5">
        <f t="shared" si="27"/>
        <v>0</v>
      </c>
      <c r="K49" s="5">
        <f t="shared" si="24"/>
        <v>0</v>
      </c>
      <c r="L49" s="5">
        <f t="shared" si="9"/>
        <v>673.33485404160012</v>
      </c>
      <c r="M49" s="5">
        <f t="shared" si="10"/>
        <v>7525.1903287689229</v>
      </c>
      <c r="N49" s="5">
        <f t="shared" si="4"/>
        <v>7.5251903287689226</v>
      </c>
      <c r="O49" s="5">
        <v>10651.8</v>
      </c>
      <c r="P49" s="52">
        <f t="shared" si="11"/>
        <v>10.6518</v>
      </c>
      <c r="Q49" s="5">
        <f t="shared" si="25"/>
        <v>3697.4803738317755</v>
      </c>
      <c r="R49" s="5">
        <f t="shared" si="14"/>
        <v>387.19923930741157</v>
      </c>
      <c r="S49" s="5">
        <f t="shared" si="26"/>
        <v>228.93385037414407</v>
      </c>
      <c r="T49" s="59">
        <f t="shared" si="28"/>
        <v>3.1266096712310771</v>
      </c>
      <c r="U49" s="97">
        <f t="shared" si="15"/>
        <v>20.179288615611327</v>
      </c>
    </row>
    <row r="50" spans="1:21" x14ac:dyDescent="0.25">
      <c r="A50" s="29">
        <v>48</v>
      </c>
      <c r="B50" s="5">
        <f t="shared" si="19"/>
        <v>10.28192</v>
      </c>
      <c r="C50" s="5">
        <f t="shared" si="6"/>
        <v>386.68959999999993</v>
      </c>
      <c r="D50" s="5">
        <v>2</v>
      </c>
      <c r="E50" s="5">
        <v>23</v>
      </c>
      <c r="F50" s="5">
        <f t="shared" si="12"/>
        <v>10.28192</v>
      </c>
      <c r="G50" s="5">
        <f t="shared" si="7"/>
        <v>-0.89408000000000065</v>
      </c>
      <c r="H50" s="5">
        <f t="shared" si="22"/>
        <v>513.25920000000008</v>
      </c>
      <c r="I50" s="5">
        <f t="shared" si="23"/>
        <v>135.48803358081022</v>
      </c>
      <c r="J50" s="5">
        <f t="shared" si="27"/>
        <v>1240.1104510914408</v>
      </c>
      <c r="K50" s="5">
        <f t="shared" si="24"/>
        <v>-584.72832000000039</v>
      </c>
      <c r="L50" s="5">
        <f t="shared" si="9"/>
        <v>1304.1293646722509</v>
      </c>
      <c r="M50" s="5">
        <f t="shared" si="10"/>
        <v>13408.953797210908</v>
      </c>
      <c r="N50" s="5">
        <f t="shared" si="4"/>
        <v>13.408953797210909</v>
      </c>
      <c r="O50" s="5">
        <v>10651.8</v>
      </c>
      <c r="P50" s="52">
        <f t="shared" si="11"/>
        <v>10.6518</v>
      </c>
      <c r="Q50" s="5">
        <f t="shared" si="25"/>
        <v>3401.6819439252336</v>
      </c>
      <c r="R50" s="5">
        <f t="shared" si="14"/>
        <v>356.22330016281865</v>
      </c>
      <c r="S50" s="5">
        <f t="shared" si="26"/>
        <v>443.4039839885653</v>
      </c>
      <c r="T50" s="59">
        <f t="shared" si="28"/>
        <v>-2.7571537972109095</v>
      </c>
      <c r="U50" s="97">
        <f t="shared" si="15"/>
        <v>17.422134818400416</v>
      </c>
    </row>
    <row r="51" spans="1:21" x14ac:dyDescent="0.25">
      <c r="A51" s="29">
        <v>49</v>
      </c>
      <c r="B51" s="5">
        <f t="shared" si="19"/>
        <v>8.9407999999999994</v>
      </c>
      <c r="C51" s="5">
        <f t="shared" si="6"/>
        <v>395.63039999999995</v>
      </c>
      <c r="D51" s="5">
        <v>6</v>
      </c>
      <c r="E51" s="5">
        <v>20</v>
      </c>
      <c r="F51" s="5">
        <f t="shared" si="12"/>
        <v>8.9407999999999994</v>
      </c>
      <c r="G51" s="5">
        <f t="shared" si="7"/>
        <v>-1.3411200000000001</v>
      </c>
      <c r="H51" s="5">
        <f t="shared" si="22"/>
        <v>513.25920000000008</v>
      </c>
      <c r="I51" s="5">
        <f t="shared" si="23"/>
        <v>102.44841858662399</v>
      </c>
      <c r="J51" s="5">
        <f t="shared" si="27"/>
        <v>2775.5223697270112</v>
      </c>
      <c r="K51" s="5">
        <f t="shared" si="24"/>
        <v>-877.09248000000002</v>
      </c>
      <c r="L51" s="5">
        <f t="shared" si="9"/>
        <v>2514.1375083136354</v>
      </c>
      <c r="M51" s="5">
        <f t="shared" si="10"/>
        <v>22478.400634330548</v>
      </c>
      <c r="N51" s="5">
        <f t="shared" si="4"/>
        <v>22.478400634330548</v>
      </c>
      <c r="O51" s="5">
        <v>10651.8</v>
      </c>
      <c r="P51" s="52">
        <f t="shared" si="11"/>
        <v>10.6518</v>
      </c>
      <c r="Q51" s="5">
        <f t="shared" si="25"/>
        <v>2957.9842990654206</v>
      </c>
      <c r="R51" s="5">
        <f t="shared" si="14"/>
        <v>309.75939144592928</v>
      </c>
      <c r="S51" s="5">
        <f t="shared" si="26"/>
        <v>854.80675282663606</v>
      </c>
      <c r="T51" s="59">
        <f t="shared" si="28"/>
        <v>-11.826600634330548</v>
      </c>
      <c r="U51" s="97">
        <f t="shared" si="15"/>
        <v>5.5955341840698676</v>
      </c>
    </row>
    <row r="52" spans="1:21" ht="15.75" thickBot="1" x14ac:dyDescent="0.3">
      <c r="A52" s="98">
        <v>50</v>
      </c>
      <c r="B52" s="99">
        <f t="shared" si="19"/>
        <v>8.0467200000000005</v>
      </c>
      <c r="C52" s="99">
        <f t="shared" si="6"/>
        <v>403.67711999999995</v>
      </c>
      <c r="D52" s="99">
        <v>7</v>
      </c>
      <c r="E52" s="99">
        <v>18</v>
      </c>
      <c r="F52" s="99">
        <f t="shared" si="12"/>
        <v>8.0467200000000005</v>
      </c>
      <c r="G52" s="99">
        <f t="shared" si="7"/>
        <v>-0.89407999999999888</v>
      </c>
      <c r="H52" s="99">
        <f t="shared" si="22"/>
        <v>513.25920000000008</v>
      </c>
      <c r="I52" s="99">
        <f t="shared" si="23"/>
        <v>82.983219055165449</v>
      </c>
      <c r="J52" s="99">
        <f t="shared" si="27"/>
        <v>795.26049627294731</v>
      </c>
      <c r="K52" s="99">
        <f t="shared" si="24"/>
        <v>-584.72831999999926</v>
      </c>
      <c r="L52" s="99">
        <f t="shared" si="9"/>
        <v>806.77459532811372</v>
      </c>
      <c r="M52" s="99">
        <f t="shared" si="10"/>
        <v>6491.88927171864</v>
      </c>
      <c r="N52" s="99">
        <f t="shared" si="4"/>
        <v>6.4918892717186401</v>
      </c>
      <c r="O52" s="99">
        <v>10651.8</v>
      </c>
      <c r="P52" s="100">
        <f t="shared" si="11"/>
        <v>10.6518</v>
      </c>
      <c r="Q52" s="99">
        <f t="shared" si="25"/>
        <v>2662.1858691588786</v>
      </c>
      <c r="R52" s="99">
        <f t="shared" si="14"/>
        <v>278.78345230133635</v>
      </c>
      <c r="S52" s="99">
        <f t="shared" si="26"/>
        <v>274.30336241155868</v>
      </c>
      <c r="T52" s="101">
        <f t="shared" si="28"/>
        <v>4.1599107282813597</v>
      </c>
      <c r="U52" s="102">
        <f>U51+T52</f>
        <v>9.7554449123512263</v>
      </c>
    </row>
    <row r="53" spans="1:21" x14ac:dyDescent="0.25">
      <c r="A53" s="33">
        <v>51</v>
      </c>
      <c r="B53" s="32">
        <f t="shared" si="19"/>
        <v>7.1526399999999999</v>
      </c>
      <c r="C53" s="32">
        <f t="shared" si="6"/>
        <v>410.82975999999996</v>
      </c>
      <c r="D53" s="32">
        <v>7</v>
      </c>
      <c r="E53" s="32">
        <v>16</v>
      </c>
      <c r="F53" s="32">
        <f t="shared" si="12"/>
        <v>7.1526399999999999</v>
      </c>
      <c r="G53" s="32">
        <f t="shared" si="7"/>
        <v>-0.89408000000000065</v>
      </c>
      <c r="H53" s="32">
        <f t="shared" ref="H53:H62" si="29">$W$2*9.81*$W$12</f>
        <v>1283.1480000000001</v>
      </c>
      <c r="I53" s="32">
        <f t="shared" si="23"/>
        <v>65.566987895439368</v>
      </c>
      <c r="J53" s="32">
        <f t="shared" si="27"/>
        <v>0</v>
      </c>
      <c r="K53" s="32">
        <f t="shared" si="24"/>
        <v>-584.72832000000039</v>
      </c>
      <c r="L53" s="32">
        <f t="shared" si="9"/>
        <v>763.98666789543904</v>
      </c>
      <c r="M53" s="32">
        <f t="shared" si="10"/>
        <v>5464.5216002556326</v>
      </c>
      <c r="N53" s="32">
        <f t="shared" si="4"/>
        <v>5.4645216002556323</v>
      </c>
      <c r="O53" s="32">
        <v>10651.8</v>
      </c>
      <c r="P53" s="53">
        <f t="shared" si="11"/>
        <v>10.6518</v>
      </c>
      <c r="Q53" s="32">
        <f t="shared" si="25"/>
        <v>2366.3874392523367</v>
      </c>
      <c r="R53" s="32">
        <f t="shared" si="14"/>
        <v>247.80751315674345</v>
      </c>
      <c r="S53" s="32">
        <f t="shared" si="26"/>
        <v>259.75546708444926</v>
      </c>
      <c r="T53" s="60">
        <f t="shared" si="28"/>
        <v>5.1872783997443674</v>
      </c>
      <c r="U53" s="83">
        <f t="shared" si="15"/>
        <v>14.942723312095595</v>
      </c>
    </row>
    <row r="54" spans="1:21" x14ac:dyDescent="0.25">
      <c r="A54" s="33">
        <v>52</v>
      </c>
      <c r="B54" s="32">
        <f t="shared" si="19"/>
        <v>7.1526399999999999</v>
      </c>
      <c r="C54" s="32">
        <f t="shared" si="6"/>
        <v>417.98239999999998</v>
      </c>
      <c r="D54" s="32">
        <v>7</v>
      </c>
      <c r="E54" s="32">
        <v>16</v>
      </c>
      <c r="F54" s="32">
        <f t="shared" si="12"/>
        <v>7.1526399999999999</v>
      </c>
      <c r="G54" s="32">
        <f t="shared" si="7"/>
        <v>0</v>
      </c>
      <c r="H54" s="32">
        <f t="shared" si="29"/>
        <v>1283.1480000000001</v>
      </c>
      <c r="I54" s="32">
        <f t="shared" si="23"/>
        <v>65.566987895439368</v>
      </c>
      <c r="J54" s="32">
        <f t="shared" si="27"/>
        <v>0</v>
      </c>
      <c r="K54" s="32">
        <f t="shared" si="24"/>
        <v>0</v>
      </c>
      <c r="L54" s="32">
        <f t="shared" si="9"/>
        <v>1348.7149878954394</v>
      </c>
      <c r="M54" s="32">
        <f t="shared" si="10"/>
        <v>9646.8727710204366</v>
      </c>
      <c r="N54" s="32">
        <f t="shared" si="4"/>
        <v>9.6468727710204369</v>
      </c>
      <c r="O54" s="32">
        <v>10651.8</v>
      </c>
      <c r="P54" s="53">
        <f t="shared" si="11"/>
        <v>10.6518</v>
      </c>
      <c r="Q54" s="32">
        <f t="shared" si="25"/>
        <v>2366.3874392523367</v>
      </c>
      <c r="R54" s="32">
        <f t="shared" si="14"/>
        <v>247.80751315674345</v>
      </c>
      <c r="S54" s="32">
        <f t="shared" si="26"/>
        <v>458.56309588444947</v>
      </c>
      <c r="T54" s="60">
        <f t="shared" si="28"/>
        <v>1.0049272289795628</v>
      </c>
      <c r="U54" s="83">
        <f t="shared" si="15"/>
        <v>15.947650541075157</v>
      </c>
    </row>
    <row r="55" spans="1:21" x14ac:dyDescent="0.25">
      <c r="A55" s="33">
        <v>53</v>
      </c>
      <c r="B55" s="32">
        <f t="shared" si="19"/>
        <v>8.0467200000000005</v>
      </c>
      <c r="C55" s="32">
        <f t="shared" si="6"/>
        <v>426.02911999999998</v>
      </c>
      <c r="D55" s="32">
        <v>6</v>
      </c>
      <c r="E55" s="32">
        <v>18</v>
      </c>
      <c r="F55" s="32">
        <f t="shared" si="12"/>
        <v>8.0467200000000005</v>
      </c>
      <c r="G55" s="32">
        <f t="shared" si="7"/>
        <v>0.89408000000000065</v>
      </c>
      <c r="H55" s="32">
        <f t="shared" si="29"/>
        <v>1283.1480000000001</v>
      </c>
      <c r="I55" s="32">
        <f t="shared" si="23"/>
        <v>82.983219055165449</v>
      </c>
      <c r="J55" s="32">
        <f t="shared" si="27"/>
        <v>-795.26049627294731</v>
      </c>
      <c r="K55" s="32">
        <f t="shared" si="24"/>
        <v>584.72832000000039</v>
      </c>
      <c r="L55" s="32">
        <f t="shared" si="9"/>
        <v>1155.5990427822185</v>
      </c>
      <c r="M55" s="32">
        <f t="shared" si="10"/>
        <v>9298.7819295365334</v>
      </c>
      <c r="N55" s="32">
        <f t="shared" si="4"/>
        <v>9.298781929536533</v>
      </c>
      <c r="O55" s="32">
        <v>10651.8</v>
      </c>
      <c r="P55" s="53">
        <f t="shared" si="11"/>
        <v>10.6518</v>
      </c>
      <c r="Q55" s="32">
        <f t="shared" si="25"/>
        <v>2662.1858691588786</v>
      </c>
      <c r="R55" s="32">
        <f t="shared" si="14"/>
        <v>278.78345230133635</v>
      </c>
      <c r="S55" s="32">
        <f t="shared" si="26"/>
        <v>392.90367454595429</v>
      </c>
      <c r="T55" s="60">
        <f t="shared" si="28"/>
        <v>1.3530180704634667</v>
      </c>
      <c r="U55" s="83">
        <f t="shared" si="15"/>
        <v>17.300668611538626</v>
      </c>
    </row>
    <row r="56" spans="1:21" x14ac:dyDescent="0.25">
      <c r="A56" s="33">
        <v>54</v>
      </c>
      <c r="B56" s="32">
        <f t="shared" si="19"/>
        <v>8.49376</v>
      </c>
      <c r="C56" s="32">
        <f t="shared" si="6"/>
        <v>434.52287999999999</v>
      </c>
      <c r="D56" s="32">
        <v>5</v>
      </c>
      <c r="E56" s="32">
        <v>19</v>
      </c>
      <c r="F56" s="32">
        <f t="shared" si="12"/>
        <v>8.49376</v>
      </c>
      <c r="G56" s="32">
        <f t="shared" si="7"/>
        <v>0.44703999999999944</v>
      </c>
      <c r="H56" s="32">
        <f t="shared" si="29"/>
        <v>1283.1480000000001</v>
      </c>
      <c r="I56" s="32">
        <f t="shared" si="23"/>
        <v>92.459697774428165</v>
      </c>
      <c r="J56" s="32">
        <f t="shared" si="27"/>
        <v>-753.60366358806277</v>
      </c>
      <c r="K56" s="32">
        <f t="shared" si="24"/>
        <v>292.36415999999963</v>
      </c>
      <c r="L56" s="32">
        <f t="shared" si="9"/>
        <v>914.36819418636514</v>
      </c>
      <c r="M56" s="32">
        <f t="shared" si="10"/>
        <v>7766.4239930523809</v>
      </c>
      <c r="N56" s="32">
        <f t="shared" si="4"/>
        <v>7.7664239930523813</v>
      </c>
      <c r="O56" s="32">
        <v>10651.8</v>
      </c>
      <c r="P56" s="53">
        <f t="shared" si="11"/>
        <v>10.6518</v>
      </c>
      <c r="Q56" s="32">
        <f t="shared" si="25"/>
        <v>2810.0850841121496</v>
      </c>
      <c r="R56" s="32">
        <f t="shared" si="14"/>
        <v>294.27142187363285</v>
      </c>
      <c r="S56" s="32">
        <f t="shared" si="26"/>
        <v>310.88518602336416</v>
      </c>
      <c r="T56" s="60">
        <f t="shared" si="28"/>
        <v>2.8853760069476184</v>
      </c>
      <c r="U56" s="83">
        <f t="shared" si="15"/>
        <v>20.186044618486243</v>
      </c>
    </row>
    <row r="57" spans="1:21" x14ac:dyDescent="0.25">
      <c r="A57" s="33">
        <v>55</v>
      </c>
      <c r="B57" s="32">
        <f t="shared" si="19"/>
        <v>9.8348800000000001</v>
      </c>
      <c r="C57" s="32">
        <f t="shared" si="6"/>
        <v>444.35775999999998</v>
      </c>
      <c r="D57" s="32">
        <v>4</v>
      </c>
      <c r="E57" s="32">
        <v>22</v>
      </c>
      <c r="F57" s="32">
        <f t="shared" si="12"/>
        <v>9.8348800000000001</v>
      </c>
      <c r="G57" s="32">
        <f t="shared" si="7"/>
        <v>1.3411200000000001</v>
      </c>
      <c r="H57" s="32">
        <f t="shared" si="29"/>
        <v>1283.1480000000001</v>
      </c>
      <c r="I57" s="32">
        <f t="shared" si="23"/>
        <v>123.96258648981505</v>
      </c>
      <c r="J57" s="32">
        <f t="shared" si="27"/>
        <v>-651.22205336164996</v>
      </c>
      <c r="K57" s="32">
        <f t="shared" si="24"/>
        <v>877.09248000000002</v>
      </c>
      <c r="L57" s="32">
        <f t="shared" si="9"/>
        <v>1632.9810131281652</v>
      </c>
      <c r="M57" s="32">
        <f t="shared" si="10"/>
        <v>16060.17230639393</v>
      </c>
      <c r="N57" s="32">
        <f t="shared" si="4"/>
        <v>16.06017230639393</v>
      </c>
      <c r="O57" s="32">
        <v>10651.8</v>
      </c>
      <c r="P57" s="53">
        <f t="shared" si="11"/>
        <v>10.6518</v>
      </c>
      <c r="Q57" s="32">
        <f t="shared" si="25"/>
        <v>3253.7827289719626</v>
      </c>
      <c r="R57" s="32">
        <f t="shared" si="14"/>
        <v>340.73533059052227</v>
      </c>
      <c r="S57" s="32">
        <f t="shared" si="26"/>
        <v>555.21354446357623</v>
      </c>
      <c r="T57" s="60">
        <f t="shared" si="28"/>
        <v>-5.4083723063939306</v>
      </c>
      <c r="U57" s="83">
        <f t="shared" si="15"/>
        <v>14.777672312092312</v>
      </c>
    </row>
    <row r="58" spans="1:21" x14ac:dyDescent="0.25">
      <c r="A58" s="33">
        <v>56</v>
      </c>
      <c r="B58" s="32">
        <f t="shared" si="19"/>
        <v>10.28192</v>
      </c>
      <c r="C58" s="32">
        <f t="shared" si="6"/>
        <v>454.63968</v>
      </c>
      <c r="D58" s="32">
        <v>3</v>
      </c>
      <c r="E58" s="32">
        <v>23</v>
      </c>
      <c r="F58" s="32">
        <f t="shared" si="12"/>
        <v>10.28192</v>
      </c>
      <c r="G58" s="32">
        <f t="shared" si="7"/>
        <v>0.44703999999999944</v>
      </c>
      <c r="H58" s="32">
        <f t="shared" si="29"/>
        <v>1283.1480000000001</v>
      </c>
      <c r="I58" s="32">
        <f t="shared" si="23"/>
        <v>135.48803358081022</v>
      </c>
      <c r="J58" s="32">
        <f t="shared" si="27"/>
        <v>-622.99942238974631</v>
      </c>
      <c r="K58" s="32">
        <f t="shared" si="24"/>
        <v>292.36415999999963</v>
      </c>
      <c r="L58" s="32">
        <f t="shared" si="9"/>
        <v>1088.0007711910637</v>
      </c>
      <c r="M58" s="32">
        <f t="shared" si="10"/>
        <v>11186.73688932482</v>
      </c>
      <c r="N58" s="32">
        <f t="shared" si="4"/>
        <v>11.18673688932482</v>
      </c>
      <c r="O58" s="32">
        <v>10651.8</v>
      </c>
      <c r="P58" s="53">
        <f t="shared" si="11"/>
        <v>10.6518</v>
      </c>
      <c r="Q58" s="32">
        <f t="shared" si="25"/>
        <v>3401.6819439252336</v>
      </c>
      <c r="R58" s="32">
        <f t="shared" si="14"/>
        <v>356.22330016281865</v>
      </c>
      <c r="S58" s="32">
        <f t="shared" si="26"/>
        <v>369.92026220496166</v>
      </c>
      <c r="T58" s="60">
        <f t="shared" si="28"/>
        <v>-0.53493688932482009</v>
      </c>
      <c r="U58" s="83">
        <f t="shared" si="15"/>
        <v>14.242735422767492</v>
      </c>
    </row>
    <row r="59" spans="1:21" x14ac:dyDescent="0.25">
      <c r="A59" s="33">
        <v>57</v>
      </c>
      <c r="B59" s="32">
        <f t="shared" si="19"/>
        <v>11.176</v>
      </c>
      <c r="C59" s="32">
        <f t="shared" si="6"/>
        <v>465.81567999999999</v>
      </c>
      <c r="D59" s="32">
        <v>2</v>
      </c>
      <c r="E59" s="32">
        <v>25</v>
      </c>
      <c r="F59" s="32">
        <f t="shared" si="12"/>
        <v>11.176</v>
      </c>
      <c r="G59" s="32">
        <f t="shared" si="7"/>
        <v>0.89408000000000065</v>
      </c>
      <c r="H59" s="32">
        <f t="shared" si="29"/>
        <v>1283.1480000000001</v>
      </c>
      <c r="I59" s="32">
        <f t="shared" si="23"/>
        <v>160.07565404160002</v>
      </c>
      <c r="J59" s="32">
        <f t="shared" si="27"/>
        <v>-573.29835911241173</v>
      </c>
      <c r="K59" s="32">
        <f t="shared" si="24"/>
        <v>584.72832000000039</v>
      </c>
      <c r="L59" s="32">
        <f t="shared" si="9"/>
        <v>1454.6536149291887</v>
      </c>
      <c r="M59" s="32">
        <f t="shared" si="10"/>
        <v>16257.208800448614</v>
      </c>
      <c r="N59" s="32">
        <f t="shared" si="4"/>
        <v>16.257208800448613</v>
      </c>
      <c r="O59" s="32">
        <v>10651.8</v>
      </c>
      <c r="P59" s="53">
        <f t="shared" si="11"/>
        <v>10.6518</v>
      </c>
      <c r="Q59" s="32">
        <f t="shared" si="25"/>
        <v>3697.4803738317755</v>
      </c>
      <c r="R59" s="32">
        <f t="shared" si="14"/>
        <v>387.19923930741157</v>
      </c>
      <c r="S59" s="32">
        <f t="shared" si="26"/>
        <v>494.5822290759242</v>
      </c>
      <c r="T59" s="60">
        <f t="shared" si="28"/>
        <v>-5.6054088004486129</v>
      </c>
      <c r="U59" s="83">
        <f t="shared" si="15"/>
        <v>8.6373266223188789</v>
      </c>
    </row>
    <row r="60" spans="1:21" x14ac:dyDescent="0.25">
      <c r="A60" s="33">
        <v>58</v>
      </c>
      <c r="B60" s="32">
        <f t="shared" si="19"/>
        <v>11.176</v>
      </c>
      <c r="C60" s="32">
        <f t="shared" si="6"/>
        <v>476.99167999999997</v>
      </c>
      <c r="D60" s="32">
        <v>2</v>
      </c>
      <c r="E60" s="32">
        <v>25</v>
      </c>
      <c r="F60" s="32">
        <f t="shared" si="12"/>
        <v>11.176</v>
      </c>
      <c r="G60" s="32">
        <f t="shared" si="7"/>
        <v>0</v>
      </c>
      <c r="H60" s="32">
        <f t="shared" si="29"/>
        <v>1283.1480000000001</v>
      </c>
      <c r="I60" s="32">
        <f t="shared" si="23"/>
        <v>160.07565404160002</v>
      </c>
      <c r="J60" s="32">
        <f t="shared" si="27"/>
        <v>0</v>
      </c>
      <c r="K60" s="32">
        <f t="shared" si="24"/>
        <v>0</v>
      </c>
      <c r="L60" s="32">
        <f t="shared" si="9"/>
        <v>1443.2236540416002</v>
      </c>
      <c r="M60" s="32">
        <f t="shared" si="10"/>
        <v>16129.467557568923</v>
      </c>
      <c r="N60" s="32">
        <f t="shared" si="4"/>
        <v>16.129467557568923</v>
      </c>
      <c r="O60" s="32">
        <v>10651.8</v>
      </c>
      <c r="P60" s="53">
        <f t="shared" si="11"/>
        <v>10.6518</v>
      </c>
      <c r="Q60" s="32">
        <f t="shared" si="25"/>
        <v>3697.4803738317755</v>
      </c>
      <c r="R60" s="32">
        <f t="shared" si="14"/>
        <v>387.19923930741157</v>
      </c>
      <c r="S60" s="32">
        <f t="shared" si="26"/>
        <v>490.6960423741441</v>
      </c>
      <c r="T60" s="60">
        <f t="shared" si="28"/>
        <v>-5.4776675575689229</v>
      </c>
      <c r="U60" s="83">
        <f t="shared" si="15"/>
        <v>3.1596590647499561</v>
      </c>
    </row>
    <row r="61" spans="1:21" x14ac:dyDescent="0.25">
      <c r="A61" s="33">
        <v>59</v>
      </c>
      <c r="B61" s="32">
        <f t="shared" si="19"/>
        <v>9.8348800000000001</v>
      </c>
      <c r="C61" s="32">
        <f t="shared" si="6"/>
        <v>486.82655999999997</v>
      </c>
      <c r="D61" s="32">
        <v>4</v>
      </c>
      <c r="E61" s="32">
        <v>22</v>
      </c>
      <c r="F61" s="32">
        <f t="shared" si="12"/>
        <v>9.8348800000000001</v>
      </c>
      <c r="G61" s="32">
        <f t="shared" si="7"/>
        <v>-1.3411200000000001</v>
      </c>
      <c r="H61" s="32">
        <f t="shared" si="29"/>
        <v>1283.1480000000001</v>
      </c>
      <c r="I61" s="32">
        <f t="shared" si="23"/>
        <v>123.96258648981505</v>
      </c>
      <c r="J61" s="32">
        <f t="shared" si="27"/>
        <v>1295.7171788673038</v>
      </c>
      <c r="K61" s="32">
        <f t="shared" si="24"/>
        <v>-877.09248000000002</v>
      </c>
      <c r="L61" s="32">
        <f t="shared" si="9"/>
        <v>1825.735285357119</v>
      </c>
      <c r="M61" s="32">
        <f t="shared" si="10"/>
        <v>17955.887443253021</v>
      </c>
      <c r="N61" s="32">
        <f t="shared" si="4"/>
        <v>17.955887443253022</v>
      </c>
      <c r="O61" s="32">
        <v>10651.8</v>
      </c>
      <c r="P61" s="53">
        <f t="shared" si="11"/>
        <v>10.6518</v>
      </c>
      <c r="Q61" s="32">
        <f t="shared" si="25"/>
        <v>3253.7827289719626</v>
      </c>
      <c r="R61" s="32">
        <f t="shared" si="14"/>
        <v>340.73533059052227</v>
      </c>
      <c r="S61" s="32">
        <f t="shared" si="26"/>
        <v>620.74999702142054</v>
      </c>
      <c r="T61" s="60">
        <f t="shared" si="28"/>
        <v>-7.3040874432530227</v>
      </c>
      <c r="U61" s="83">
        <f t="shared" si="15"/>
        <v>-4.1444283785030667</v>
      </c>
    </row>
    <row r="62" spans="1:21" ht="15.75" thickBot="1" x14ac:dyDescent="0.3">
      <c r="A62" s="79">
        <v>60</v>
      </c>
      <c r="B62" s="80">
        <f t="shared" si="19"/>
        <v>8.9407999999999994</v>
      </c>
      <c r="C62" s="80">
        <f t="shared" si="6"/>
        <v>495.76736</v>
      </c>
      <c r="D62" s="80">
        <v>5</v>
      </c>
      <c r="E62" s="80">
        <v>20</v>
      </c>
      <c r="F62" s="80">
        <f t="shared" si="12"/>
        <v>8.9407999999999994</v>
      </c>
      <c r="G62" s="80">
        <f t="shared" si="7"/>
        <v>-0.89408000000000065</v>
      </c>
      <c r="H62" s="80">
        <f t="shared" si="29"/>
        <v>1283.1480000000001</v>
      </c>
      <c r="I62" s="80">
        <f t="shared" si="23"/>
        <v>102.44841858662399</v>
      </c>
      <c r="J62" s="80">
        <f t="shared" si="27"/>
        <v>716.08489806076318</v>
      </c>
      <c r="K62" s="80">
        <f t="shared" si="24"/>
        <v>-584.72832000000039</v>
      </c>
      <c r="L62" s="80">
        <f t="shared" si="9"/>
        <v>1516.9529966473872</v>
      </c>
      <c r="M62" s="80">
        <f t="shared" si="10"/>
        <v>13562.773352424958</v>
      </c>
      <c r="N62" s="80">
        <f t="shared" si="4"/>
        <v>13.562773352424959</v>
      </c>
      <c r="O62" s="80">
        <v>10651.8</v>
      </c>
      <c r="P62" s="81">
        <f t="shared" si="11"/>
        <v>10.6518</v>
      </c>
      <c r="Q62" s="80">
        <f t="shared" si="25"/>
        <v>2957.9842990654206</v>
      </c>
      <c r="R62" s="80">
        <f t="shared" si="14"/>
        <v>309.75939144592928</v>
      </c>
      <c r="S62" s="80">
        <f t="shared" si="26"/>
        <v>515.76401886011172</v>
      </c>
      <c r="T62" s="82">
        <f t="shared" si="28"/>
        <v>-2.9109733524249588</v>
      </c>
      <c r="U62" s="84">
        <f t="shared" si="15"/>
        <v>-7.0554017309280255</v>
      </c>
    </row>
    <row r="63" spans="1:21" x14ac:dyDescent="0.25">
      <c r="A63" s="28">
        <v>61</v>
      </c>
      <c r="B63" s="7">
        <f t="shared" si="19"/>
        <v>8.0467200000000005</v>
      </c>
      <c r="C63" s="7">
        <f t="shared" si="6"/>
        <v>503.81407999999999</v>
      </c>
      <c r="D63" s="7">
        <v>6</v>
      </c>
      <c r="E63" s="7">
        <v>18</v>
      </c>
      <c r="F63" s="7">
        <f t="shared" si="12"/>
        <v>8.0467200000000005</v>
      </c>
      <c r="G63" s="7">
        <f t="shared" si="7"/>
        <v>-0.89407999999999888</v>
      </c>
      <c r="H63" s="7">
        <f t="shared" ref="H63:H80" si="30">$W$2*9.81*$W$15</f>
        <v>769.88880000000006</v>
      </c>
      <c r="I63" s="7">
        <f t="shared" si="23"/>
        <v>82.983219055165449</v>
      </c>
      <c r="J63" s="7">
        <f t="shared" si="27"/>
        <v>795.26049627294731</v>
      </c>
      <c r="K63" s="7">
        <f t="shared" si="24"/>
        <v>-584.72831999999926</v>
      </c>
      <c r="L63" s="7">
        <f t="shared" si="9"/>
        <v>1063.4041953281135</v>
      </c>
      <c r="M63" s="7">
        <f t="shared" si="10"/>
        <v>8556.9158066306372</v>
      </c>
      <c r="N63" s="7">
        <f t="shared" si="4"/>
        <v>8.5569158066306379</v>
      </c>
      <c r="O63" s="7">
        <v>10651.8</v>
      </c>
      <c r="P63" s="50">
        <f t="shared" si="11"/>
        <v>10.6518</v>
      </c>
      <c r="Q63" s="7">
        <f t="shared" si="25"/>
        <v>2662.1858691588786</v>
      </c>
      <c r="R63" s="7">
        <f t="shared" si="14"/>
        <v>278.78345230133635</v>
      </c>
      <c r="S63" s="7">
        <f t="shared" si="26"/>
        <v>361.55742641155859</v>
      </c>
      <c r="T63" s="57">
        <f t="shared" si="28"/>
        <v>2.0948841933693618</v>
      </c>
      <c r="U63" s="91">
        <f t="shared" si="15"/>
        <v>-4.9605175375586636</v>
      </c>
    </row>
    <row r="64" spans="1:21" x14ac:dyDescent="0.25">
      <c r="A64" s="28">
        <v>62</v>
      </c>
      <c r="B64" s="7">
        <f t="shared" si="19"/>
        <v>7.1526399999999999</v>
      </c>
      <c r="C64" s="7">
        <f t="shared" si="6"/>
        <v>510.96672000000001</v>
      </c>
      <c r="D64" s="7">
        <v>8</v>
      </c>
      <c r="E64" s="7">
        <v>16</v>
      </c>
      <c r="F64" s="7">
        <f t="shared" si="12"/>
        <v>7.1526399999999999</v>
      </c>
      <c r="G64" s="7">
        <f t="shared" si="7"/>
        <v>-0.89408000000000065</v>
      </c>
      <c r="H64" s="7">
        <f t="shared" si="30"/>
        <v>769.88880000000006</v>
      </c>
      <c r="I64" s="7">
        <f t="shared" si="23"/>
        <v>65.566987895439368</v>
      </c>
      <c r="J64" s="7">
        <f t="shared" si="27"/>
        <v>1770.6645511199358</v>
      </c>
      <c r="K64" s="7">
        <f t="shared" si="24"/>
        <v>-584.72832000000039</v>
      </c>
      <c r="L64" s="7">
        <f t="shared" si="9"/>
        <v>2021.3920190153747</v>
      </c>
      <c r="M64" s="7">
        <f t="shared" si="10"/>
        <v>14458.289410890129</v>
      </c>
      <c r="N64" s="7">
        <f t="shared" si="4"/>
        <v>14.45828941089013</v>
      </c>
      <c r="O64" s="7">
        <v>10651.8</v>
      </c>
      <c r="P64" s="50">
        <f t="shared" si="11"/>
        <v>10.6518</v>
      </c>
      <c r="Q64" s="7">
        <f t="shared" si="25"/>
        <v>2366.3874392523367</v>
      </c>
      <c r="R64" s="7">
        <f t="shared" si="14"/>
        <v>247.80751315674345</v>
      </c>
      <c r="S64" s="7">
        <f t="shared" si="26"/>
        <v>687.27328646522744</v>
      </c>
      <c r="T64" s="57">
        <f t="shared" si="28"/>
        <v>-3.8064894108901299</v>
      </c>
      <c r="U64" s="91">
        <f t="shared" si="15"/>
        <v>-8.7670069484487936</v>
      </c>
    </row>
    <row r="65" spans="1:21" x14ac:dyDescent="0.25">
      <c r="A65" s="28">
        <v>63</v>
      </c>
      <c r="B65" s="7">
        <f t="shared" si="19"/>
        <v>6.7055999999999996</v>
      </c>
      <c r="C65" s="7">
        <f t="shared" si="6"/>
        <v>517.67232000000001</v>
      </c>
      <c r="D65" s="7">
        <v>10</v>
      </c>
      <c r="E65" s="7">
        <v>15</v>
      </c>
      <c r="F65" s="7">
        <f t="shared" si="12"/>
        <v>6.7055999999999996</v>
      </c>
      <c r="G65" s="7">
        <f t="shared" si="7"/>
        <v>-0.44704000000000033</v>
      </c>
      <c r="H65" s="7">
        <f t="shared" si="30"/>
        <v>769.88880000000006</v>
      </c>
      <c r="I65" s="7">
        <f t="shared" si="23"/>
        <v>57.627235454975995</v>
      </c>
      <c r="J65" s="7">
        <f t="shared" si="27"/>
        <v>1885.3019459180755</v>
      </c>
      <c r="K65" s="7">
        <f t="shared" si="24"/>
        <v>-292.3641600000002</v>
      </c>
      <c r="L65" s="7">
        <f t="shared" si="9"/>
        <v>2420.4538213730516</v>
      </c>
      <c r="M65" s="7">
        <f t="shared" si="10"/>
        <v>16230.595144599134</v>
      </c>
      <c r="N65" s="7">
        <f t="shared" si="4"/>
        <v>16.230595144599135</v>
      </c>
      <c r="O65" s="7">
        <v>10651.8</v>
      </c>
      <c r="P65" s="50">
        <f t="shared" si="11"/>
        <v>10.6518</v>
      </c>
      <c r="Q65" s="7">
        <f t="shared" si="25"/>
        <v>2218.4882242990652</v>
      </c>
      <c r="R65" s="7">
        <f t="shared" si="14"/>
        <v>232.31954358444693</v>
      </c>
      <c r="S65" s="7">
        <f t="shared" si="26"/>
        <v>822.95429926683755</v>
      </c>
      <c r="T65" s="57">
        <f t="shared" si="28"/>
        <v>-5.5787951445991357</v>
      </c>
      <c r="U65" s="91">
        <f t="shared" si="15"/>
        <v>-14.345802093047929</v>
      </c>
    </row>
    <row r="66" spans="1:21" x14ac:dyDescent="0.25">
      <c r="A66" s="28">
        <v>64</v>
      </c>
      <c r="B66" s="7">
        <f t="shared" si="19"/>
        <v>6.7055999999999996</v>
      </c>
      <c r="C66" s="7">
        <f t="shared" si="6"/>
        <v>524.37792000000002</v>
      </c>
      <c r="D66" s="7">
        <v>12</v>
      </c>
      <c r="E66" s="7">
        <v>15</v>
      </c>
      <c r="F66" s="7">
        <f t="shared" si="12"/>
        <v>6.7055999999999996</v>
      </c>
      <c r="G66" s="7">
        <f t="shared" si="7"/>
        <v>0</v>
      </c>
      <c r="H66" s="7">
        <f t="shared" si="30"/>
        <v>769.88880000000006</v>
      </c>
      <c r="I66" s="7">
        <f t="shared" si="23"/>
        <v>57.627235454975995</v>
      </c>
      <c r="J66" s="7">
        <f t="shared" si="27"/>
        <v>1885.3019459180755</v>
      </c>
      <c r="K66" s="7">
        <f t="shared" si="24"/>
        <v>0</v>
      </c>
      <c r="L66" s="7">
        <f t="shared" si="9"/>
        <v>2712.8179813730517</v>
      </c>
      <c r="M66" s="7">
        <f t="shared" si="10"/>
        <v>18191.072255895135</v>
      </c>
      <c r="N66" s="7">
        <f t="shared" si="4"/>
        <v>18.191072255895136</v>
      </c>
      <c r="O66" s="7">
        <v>10651.8</v>
      </c>
      <c r="P66" s="50">
        <f t="shared" si="11"/>
        <v>10.6518</v>
      </c>
      <c r="Q66" s="7">
        <f t="shared" si="25"/>
        <v>2218.4882242990652</v>
      </c>
      <c r="R66" s="7">
        <f t="shared" si="14"/>
        <v>232.31954358444693</v>
      </c>
      <c r="S66" s="7">
        <f t="shared" si="26"/>
        <v>922.35811366683765</v>
      </c>
      <c r="T66" s="57">
        <f t="shared" si="28"/>
        <v>-7.5392722558951366</v>
      </c>
      <c r="U66" s="91">
        <f t="shared" si="15"/>
        <v>-21.885074348943064</v>
      </c>
    </row>
    <row r="67" spans="1:21" x14ac:dyDescent="0.25">
      <c r="A67" s="28">
        <v>65</v>
      </c>
      <c r="B67" s="7">
        <f t="shared" si="19"/>
        <v>6.2585600000000001</v>
      </c>
      <c r="C67" s="7">
        <f t="shared" si="6"/>
        <v>530.63648000000001</v>
      </c>
      <c r="D67" s="7">
        <v>13</v>
      </c>
      <c r="E67" s="7">
        <v>14</v>
      </c>
      <c r="F67" s="7">
        <f t="shared" si="12"/>
        <v>6.2585600000000001</v>
      </c>
      <c r="G67" s="7">
        <f t="shared" si="7"/>
        <v>-0.44703999999999944</v>
      </c>
      <c r="H67" s="7">
        <f t="shared" si="30"/>
        <v>769.88880000000006</v>
      </c>
      <c r="I67" s="7">
        <f t="shared" ref="I67:I98" si="31">0.5*$W$5*$W$3*$W$6*(F67^2)</f>
        <v>50.199725107445765</v>
      </c>
      <c r="J67" s="7">
        <f t="shared" si="27"/>
        <v>1020.7581026044952</v>
      </c>
      <c r="K67" s="7">
        <f t="shared" ref="K67:K98" si="32">$W$2*G67</f>
        <v>-292.36415999999963</v>
      </c>
      <c r="L67" s="7">
        <f t="shared" si="9"/>
        <v>1548.4824677119414</v>
      </c>
      <c r="M67" s="7">
        <f t="shared" si="10"/>
        <v>9691.2704331232471</v>
      </c>
      <c r="N67" s="7">
        <f t="shared" si="4"/>
        <v>9.6912704331232469</v>
      </c>
      <c r="O67" s="7">
        <v>10651.8</v>
      </c>
      <c r="P67" s="50">
        <f t="shared" si="11"/>
        <v>10.6518</v>
      </c>
      <c r="Q67" s="7">
        <f t="shared" ref="Q67:Q98" si="33">(F67/2.14)*60*11.8</f>
        <v>2070.5890093457942</v>
      </c>
      <c r="R67" s="7">
        <f t="shared" si="14"/>
        <v>216.8315740121505</v>
      </c>
      <c r="S67" s="7">
        <f t="shared" ref="S67:S98" si="34">L67*$W$4</f>
        <v>526.48403902206007</v>
      </c>
      <c r="T67" s="57">
        <f t="shared" si="28"/>
        <v>0.96052956687675284</v>
      </c>
      <c r="U67" s="91">
        <f t="shared" si="15"/>
        <v>-20.924544782066313</v>
      </c>
    </row>
    <row r="68" spans="1:21" x14ac:dyDescent="0.25">
      <c r="A68" s="28">
        <v>66</v>
      </c>
      <c r="B68" s="7">
        <f t="shared" si="19"/>
        <v>5.8115199999999998</v>
      </c>
      <c r="C68" s="7">
        <f t="shared" si="6"/>
        <v>536.44799999999998</v>
      </c>
      <c r="D68" s="7">
        <v>14</v>
      </c>
      <c r="E68" s="7">
        <v>13</v>
      </c>
      <c r="F68" s="7">
        <f t="shared" si="12"/>
        <v>5.8115199999999998</v>
      </c>
      <c r="G68" s="7">
        <f t="shared" si="7"/>
        <v>-0.44704000000000033</v>
      </c>
      <c r="H68" s="7">
        <f t="shared" si="30"/>
        <v>769.88880000000006</v>
      </c>
      <c r="I68" s="7">
        <f t="shared" si="31"/>
        <v>43.284456852848635</v>
      </c>
      <c r="J68" s="7">
        <f t="shared" si="27"/>
        <v>1098.5295524885987</v>
      </c>
      <c r="K68" s="7">
        <f t="shared" si="32"/>
        <v>-292.3641600000002</v>
      </c>
      <c r="L68" s="7">
        <f t="shared" ref="L68:L120" si="35">H68+I68+J68+K68</f>
        <v>1619.3386493414473</v>
      </c>
      <c r="M68" s="7">
        <f t="shared" ref="M68:M118" si="36">F68*L68</f>
        <v>9410.8189474208084</v>
      </c>
      <c r="N68" s="7">
        <f t="shared" ref="N68:N122" si="37">M68/1000</f>
        <v>9.4108189474208093</v>
      </c>
      <c r="O68" s="7">
        <v>10651.8</v>
      </c>
      <c r="P68" s="50">
        <f t="shared" ref="P68:P121" si="38">O68/1000</f>
        <v>10.6518</v>
      </c>
      <c r="Q68" s="7">
        <f t="shared" si="33"/>
        <v>1922.6897943925233</v>
      </c>
      <c r="R68" s="7">
        <f t="shared" ref="R68:R122" si="39">(Q68*(2*PI()))/60</f>
        <v>201.34360443985403</v>
      </c>
      <c r="S68" s="7">
        <f t="shared" si="34"/>
        <v>550.5751407760921</v>
      </c>
      <c r="T68" s="57">
        <f>P68-N68</f>
        <v>1.2409810525791904</v>
      </c>
      <c r="U68" s="91">
        <f t="shared" si="15"/>
        <v>-19.683563729487123</v>
      </c>
    </row>
    <row r="69" spans="1:21" x14ac:dyDescent="0.25">
      <c r="A69" s="28">
        <v>67</v>
      </c>
      <c r="B69" s="7">
        <f t="shared" si="19"/>
        <v>5.3644800000000004</v>
      </c>
      <c r="C69" s="7">
        <f t="shared" ref="C69:C122" si="40">B69+C68</f>
        <v>541.81247999999994</v>
      </c>
      <c r="D69" s="7">
        <v>16</v>
      </c>
      <c r="E69" s="7">
        <v>12</v>
      </c>
      <c r="F69" s="7">
        <f t="shared" si="12"/>
        <v>5.3644800000000004</v>
      </c>
      <c r="G69" s="7">
        <f t="shared" ref="G69:G122" si="41">(F69-F68)/1</f>
        <v>-0.44703999999999944</v>
      </c>
      <c r="H69" s="7">
        <f t="shared" si="30"/>
        <v>769.88880000000006</v>
      </c>
      <c r="I69" s="7">
        <f t="shared" si="31"/>
        <v>36.881430691184647</v>
      </c>
      <c r="J69" s="7">
        <f t="shared" si="27"/>
        <v>2336.9055953513639</v>
      </c>
      <c r="K69" s="7">
        <f t="shared" si="32"/>
        <v>-292.36415999999963</v>
      </c>
      <c r="L69" s="7">
        <f t="shared" si="35"/>
        <v>2851.3116660425489</v>
      </c>
      <c r="M69" s="7">
        <f t="shared" si="36"/>
        <v>15295.804406251935</v>
      </c>
      <c r="N69" s="7">
        <f t="shared" si="37"/>
        <v>15.295804406251936</v>
      </c>
      <c r="O69" s="7">
        <v>10651.8</v>
      </c>
      <c r="P69" s="50">
        <f t="shared" si="38"/>
        <v>10.6518</v>
      </c>
      <c r="Q69" s="7">
        <f t="shared" si="33"/>
        <v>1774.7905794392525</v>
      </c>
      <c r="R69" s="7">
        <f t="shared" si="39"/>
        <v>185.8556348675576</v>
      </c>
      <c r="S69" s="7">
        <f t="shared" si="34"/>
        <v>969.44596645446666</v>
      </c>
      <c r="T69" s="57">
        <f t="shared" si="28"/>
        <v>-4.6440044062519359</v>
      </c>
      <c r="U69" s="91">
        <f t="shared" ref="U69:U122" si="42">U68+T69</f>
        <v>-24.327568135739057</v>
      </c>
    </row>
    <row r="70" spans="1:21" x14ac:dyDescent="0.25">
      <c r="A70" s="28">
        <v>68</v>
      </c>
      <c r="B70" s="7">
        <f t="shared" si="19"/>
        <v>4.4703999999999997</v>
      </c>
      <c r="C70" s="7">
        <f t="shared" si="40"/>
        <v>546.28287999999998</v>
      </c>
      <c r="D70" s="7">
        <v>18</v>
      </c>
      <c r="E70" s="7">
        <v>10</v>
      </c>
      <c r="F70" s="7">
        <f t="shared" si="12"/>
        <v>4.4703999999999997</v>
      </c>
      <c r="G70" s="7">
        <f t="shared" si="41"/>
        <v>-0.89408000000000065</v>
      </c>
      <c r="H70" s="7">
        <f t="shared" si="30"/>
        <v>769.88880000000006</v>
      </c>
      <c r="I70" s="7">
        <f t="shared" si="31"/>
        <v>25.612104646655997</v>
      </c>
      <c r="J70" s="7">
        <f t="shared" si="27"/>
        <v>2775.5223697270112</v>
      </c>
      <c r="K70" s="7">
        <f t="shared" si="32"/>
        <v>-584.72832000000039</v>
      </c>
      <c r="L70" s="7">
        <f t="shared" si="35"/>
        <v>2986.2949543736668</v>
      </c>
      <c r="M70" s="7">
        <f t="shared" si="36"/>
        <v>13349.932964032039</v>
      </c>
      <c r="N70" s="7">
        <f t="shared" si="37"/>
        <v>13.349932964032039</v>
      </c>
      <c r="O70" s="7">
        <v>10651.8</v>
      </c>
      <c r="P70" s="50">
        <f t="shared" si="38"/>
        <v>10.6518</v>
      </c>
      <c r="Q70" s="7">
        <f t="shared" si="33"/>
        <v>1478.9921495327103</v>
      </c>
      <c r="R70" s="7">
        <f t="shared" si="39"/>
        <v>154.87969572296464</v>
      </c>
      <c r="S70" s="7">
        <f t="shared" si="34"/>
        <v>1015.3402844870468</v>
      </c>
      <c r="T70" s="57">
        <f t="shared" ref="T70:T89" si="43">P70-N70</f>
        <v>-2.6981329640320393</v>
      </c>
      <c r="U70" s="91">
        <f t="shared" si="42"/>
        <v>-27.025701099771098</v>
      </c>
    </row>
    <row r="71" spans="1:21" x14ac:dyDescent="0.25">
      <c r="A71" s="28">
        <v>69</v>
      </c>
      <c r="B71" s="7">
        <f t="shared" si="19"/>
        <v>4.4703999999999997</v>
      </c>
      <c r="C71" s="7">
        <f t="shared" si="40"/>
        <v>550.75328000000002</v>
      </c>
      <c r="D71" s="7">
        <v>20</v>
      </c>
      <c r="E71" s="7">
        <v>10</v>
      </c>
      <c r="F71" s="7">
        <f t="shared" si="12"/>
        <v>4.4703999999999997</v>
      </c>
      <c r="G71" s="7">
        <f t="shared" si="41"/>
        <v>0</v>
      </c>
      <c r="H71" s="7">
        <f t="shared" si="30"/>
        <v>769.88880000000006</v>
      </c>
      <c r="I71" s="7">
        <f t="shared" si="31"/>
        <v>25.612104646655997</v>
      </c>
      <c r="J71" s="7">
        <f t="shared" si="27"/>
        <v>2775.5223697270112</v>
      </c>
      <c r="K71" s="7">
        <f t="shared" si="32"/>
        <v>0</v>
      </c>
      <c r="L71" s="7">
        <f t="shared" si="35"/>
        <v>3571.0232743736674</v>
      </c>
      <c r="M71" s="7">
        <f t="shared" si="36"/>
        <v>15963.902445760041</v>
      </c>
      <c r="N71" s="7">
        <f t="shared" si="37"/>
        <v>15.963902445760041</v>
      </c>
      <c r="O71" s="7">
        <v>10651.8</v>
      </c>
      <c r="P71" s="50">
        <f t="shared" si="38"/>
        <v>10.6518</v>
      </c>
      <c r="Q71" s="7">
        <f t="shared" si="33"/>
        <v>1478.9921495327103</v>
      </c>
      <c r="R71" s="7">
        <f t="shared" si="39"/>
        <v>154.87969572296464</v>
      </c>
      <c r="S71" s="7">
        <f t="shared" si="34"/>
        <v>1214.147913287047</v>
      </c>
      <c r="T71" s="57">
        <f t="shared" si="43"/>
        <v>-5.3121024457600416</v>
      </c>
      <c r="U71" s="91">
        <f t="shared" si="42"/>
        <v>-32.337803545531138</v>
      </c>
    </row>
    <row r="72" spans="1:21" x14ac:dyDescent="0.25">
      <c r="A72" s="28">
        <v>70</v>
      </c>
      <c r="B72" s="7">
        <f t="shared" si="19"/>
        <v>5.3644800000000004</v>
      </c>
      <c r="C72" s="7">
        <f t="shared" si="40"/>
        <v>556.11775999999998</v>
      </c>
      <c r="D72" s="7">
        <v>20</v>
      </c>
      <c r="E72" s="7">
        <v>12</v>
      </c>
      <c r="F72" s="7">
        <f t="shared" si="12"/>
        <v>5.3644800000000004</v>
      </c>
      <c r="G72" s="7">
        <f t="shared" si="41"/>
        <v>0.89408000000000065</v>
      </c>
      <c r="H72" s="7">
        <f t="shared" si="30"/>
        <v>769.88880000000006</v>
      </c>
      <c r="I72" s="7">
        <f t="shared" si="31"/>
        <v>36.881430691184647</v>
      </c>
      <c r="J72" s="7">
        <f t="shared" si="27"/>
        <v>0</v>
      </c>
      <c r="K72" s="7">
        <f t="shared" si="32"/>
        <v>584.72832000000039</v>
      </c>
      <c r="L72" s="7">
        <f t="shared" si="35"/>
        <v>1391.4985506911851</v>
      </c>
      <c r="M72" s="7">
        <f t="shared" si="36"/>
        <v>7464.6661452118487</v>
      </c>
      <c r="N72" s="7">
        <f t="shared" si="37"/>
        <v>7.464666145211849</v>
      </c>
      <c r="O72" s="7">
        <v>10651.8</v>
      </c>
      <c r="P72" s="50">
        <f t="shared" si="38"/>
        <v>10.6518</v>
      </c>
      <c r="Q72" s="7">
        <f t="shared" si="33"/>
        <v>1774.7905794392525</v>
      </c>
      <c r="R72" s="7">
        <f t="shared" si="39"/>
        <v>185.8556348675576</v>
      </c>
      <c r="S72" s="7">
        <f t="shared" si="34"/>
        <v>473.10950723500298</v>
      </c>
      <c r="T72" s="57">
        <f t="shared" si="43"/>
        <v>3.1871338547881507</v>
      </c>
      <c r="U72" s="91">
        <f t="shared" si="42"/>
        <v>-29.150669690742987</v>
      </c>
    </row>
    <row r="73" spans="1:21" x14ac:dyDescent="0.25">
      <c r="A73" s="28">
        <v>71</v>
      </c>
      <c r="B73" s="7">
        <f t="shared" si="19"/>
        <v>6.2585600000000001</v>
      </c>
      <c r="C73" s="7">
        <f t="shared" si="40"/>
        <v>562.37631999999996</v>
      </c>
      <c r="D73" s="7">
        <v>20</v>
      </c>
      <c r="E73" s="7">
        <v>14</v>
      </c>
      <c r="F73" s="7">
        <f t="shared" si="12"/>
        <v>6.2585600000000001</v>
      </c>
      <c r="G73" s="7">
        <f t="shared" si="41"/>
        <v>0.89407999999999976</v>
      </c>
      <c r="H73" s="7">
        <f t="shared" si="30"/>
        <v>769.88880000000006</v>
      </c>
      <c r="I73" s="7">
        <f t="shared" si="31"/>
        <v>50.199725107445765</v>
      </c>
      <c r="J73" s="7">
        <f t="shared" si="27"/>
        <v>0</v>
      </c>
      <c r="K73" s="7">
        <f t="shared" si="32"/>
        <v>584.72831999999983</v>
      </c>
      <c r="L73" s="7">
        <f t="shared" si="35"/>
        <v>1404.8168451074457</v>
      </c>
      <c r="M73" s="7">
        <f t="shared" si="36"/>
        <v>8792.1305141156554</v>
      </c>
      <c r="N73" s="7">
        <f t="shared" si="37"/>
        <v>8.7921305141156552</v>
      </c>
      <c r="O73" s="7">
        <v>10651.8</v>
      </c>
      <c r="P73" s="50">
        <f t="shared" si="38"/>
        <v>10.6518</v>
      </c>
      <c r="Q73" s="7">
        <f t="shared" si="33"/>
        <v>2070.5890093457942</v>
      </c>
      <c r="R73" s="7">
        <f t="shared" si="39"/>
        <v>216.8315740121505</v>
      </c>
      <c r="S73" s="7">
        <f t="shared" si="34"/>
        <v>477.63772733653155</v>
      </c>
      <c r="T73" s="57">
        <f t="shared" si="43"/>
        <v>1.8596694858843446</v>
      </c>
      <c r="U73" s="91">
        <f t="shared" si="42"/>
        <v>-27.291000204858641</v>
      </c>
    </row>
    <row r="74" spans="1:21" x14ac:dyDescent="0.25">
      <c r="A74" s="28">
        <v>72</v>
      </c>
      <c r="B74" s="7">
        <f t="shared" si="19"/>
        <v>7.1526399999999999</v>
      </c>
      <c r="C74" s="7">
        <f t="shared" si="40"/>
        <v>569.52895999999998</v>
      </c>
      <c r="D74" s="7">
        <v>20</v>
      </c>
      <c r="E74" s="7">
        <v>16</v>
      </c>
      <c r="F74" s="7">
        <f t="shared" si="12"/>
        <v>7.1526399999999999</v>
      </c>
      <c r="G74" s="7">
        <f t="shared" si="41"/>
        <v>0.89407999999999976</v>
      </c>
      <c r="H74" s="7">
        <f t="shared" si="30"/>
        <v>769.88880000000006</v>
      </c>
      <c r="I74" s="7">
        <f t="shared" si="31"/>
        <v>65.566987895439368</v>
      </c>
      <c r="J74" s="7">
        <f t="shared" si="27"/>
        <v>0</v>
      </c>
      <c r="K74" s="7">
        <f t="shared" si="32"/>
        <v>584.72831999999983</v>
      </c>
      <c r="L74" s="7">
        <f t="shared" si="35"/>
        <v>1420.1841078954394</v>
      </c>
      <c r="M74" s="7">
        <f t="shared" si="36"/>
        <v>10158.065657497236</v>
      </c>
      <c r="N74" s="7">
        <f t="shared" si="37"/>
        <v>10.158065657497236</v>
      </c>
      <c r="O74" s="7">
        <v>10651.8</v>
      </c>
      <c r="P74" s="50">
        <f t="shared" si="38"/>
        <v>10.6518</v>
      </c>
      <c r="Q74" s="7">
        <f t="shared" si="33"/>
        <v>2366.3874392523367</v>
      </c>
      <c r="R74" s="7">
        <f t="shared" si="39"/>
        <v>247.80751315674345</v>
      </c>
      <c r="S74" s="7">
        <f t="shared" si="34"/>
        <v>482.86259668444944</v>
      </c>
      <c r="T74" s="57">
        <f t="shared" si="43"/>
        <v>0.49373434250276382</v>
      </c>
      <c r="U74" s="91">
        <f t="shared" si="42"/>
        <v>-26.797265862355879</v>
      </c>
    </row>
    <row r="75" spans="1:21" x14ac:dyDescent="0.25">
      <c r="A75" s="28">
        <v>73</v>
      </c>
      <c r="B75" s="7">
        <f t="shared" si="19"/>
        <v>8.0467200000000005</v>
      </c>
      <c r="C75" s="7">
        <f t="shared" si="40"/>
        <v>577.57568000000003</v>
      </c>
      <c r="D75" s="7">
        <v>20</v>
      </c>
      <c r="E75" s="7">
        <v>18</v>
      </c>
      <c r="F75" s="7">
        <f t="shared" si="12"/>
        <v>8.0467200000000005</v>
      </c>
      <c r="G75" s="7">
        <f t="shared" si="41"/>
        <v>0.89408000000000065</v>
      </c>
      <c r="H75" s="7">
        <f t="shared" si="30"/>
        <v>769.88880000000006</v>
      </c>
      <c r="I75" s="7">
        <f t="shared" si="31"/>
        <v>82.983219055165449</v>
      </c>
      <c r="J75" s="7">
        <f t="shared" ref="J75:J106" si="44">$W$2*9.81*SIN((D75-D74)/B75)</f>
        <v>0</v>
      </c>
      <c r="K75" s="7">
        <f t="shared" si="32"/>
        <v>584.72832000000039</v>
      </c>
      <c r="L75" s="7">
        <f t="shared" si="35"/>
        <v>1437.6003390551659</v>
      </c>
      <c r="M75" s="7">
        <f t="shared" si="36"/>
        <v>11567.967400281985</v>
      </c>
      <c r="N75" s="7">
        <f t="shared" si="37"/>
        <v>11.567967400281985</v>
      </c>
      <c r="O75" s="7">
        <v>10651.8</v>
      </c>
      <c r="P75" s="50">
        <f t="shared" si="38"/>
        <v>10.6518</v>
      </c>
      <c r="Q75" s="7">
        <f t="shared" si="33"/>
        <v>2662.1858691588786</v>
      </c>
      <c r="R75" s="7">
        <f t="shared" si="39"/>
        <v>278.78345230133635</v>
      </c>
      <c r="S75" s="7">
        <f t="shared" si="34"/>
        <v>488.78411527875647</v>
      </c>
      <c r="T75" s="57">
        <f t="shared" si="43"/>
        <v>-0.91616740028198507</v>
      </c>
      <c r="U75" s="91">
        <f t="shared" si="42"/>
        <v>-27.713433262637864</v>
      </c>
    </row>
    <row r="76" spans="1:21" x14ac:dyDescent="0.25">
      <c r="A76" s="28">
        <v>74</v>
      </c>
      <c r="B76" s="7">
        <f t="shared" si="19"/>
        <v>8.9407999999999994</v>
      </c>
      <c r="C76" s="7">
        <f t="shared" si="40"/>
        <v>586.51648</v>
      </c>
      <c r="D76" s="7">
        <v>20</v>
      </c>
      <c r="E76" s="7">
        <v>20</v>
      </c>
      <c r="F76" s="7">
        <f t="shared" si="12"/>
        <v>8.9407999999999994</v>
      </c>
      <c r="G76" s="7">
        <f t="shared" si="41"/>
        <v>0.89407999999999888</v>
      </c>
      <c r="H76" s="7">
        <f t="shared" si="30"/>
        <v>769.88880000000006</v>
      </c>
      <c r="I76" s="7">
        <f t="shared" si="31"/>
        <v>102.44841858662399</v>
      </c>
      <c r="J76" s="7">
        <f t="shared" si="44"/>
        <v>0</v>
      </c>
      <c r="K76" s="7">
        <f t="shared" si="32"/>
        <v>584.72831999999926</v>
      </c>
      <c r="L76" s="7">
        <f t="shared" si="35"/>
        <v>1457.0655385866235</v>
      </c>
      <c r="M76" s="7">
        <f t="shared" si="36"/>
        <v>13027.331567395282</v>
      </c>
      <c r="N76" s="7">
        <f t="shared" si="37"/>
        <v>13.027331567395281</v>
      </c>
      <c r="O76" s="7">
        <v>10651.8</v>
      </c>
      <c r="P76" s="50">
        <f t="shared" si="38"/>
        <v>10.6518</v>
      </c>
      <c r="Q76" s="7">
        <f t="shared" si="33"/>
        <v>2957.9842990654206</v>
      </c>
      <c r="R76" s="7">
        <f t="shared" si="39"/>
        <v>309.75939144592928</v>
      </c>
      <c r="S76" s="7">
        <f t="shared" si="34"/>
        <v>495.40228311945202</v>
      </c>
      <c r="T76" s="57">
        <f t="shared" si="43"/>
        <v>-2.3755315673952815</v>
      </c>
      <c r="U76" s="91">
        <f t="shared" si="42"/>
        <v>-30.088964830033145</v>
      </c>
    </row>
    <row r="77" spans="1:21" x14ac:dyDescent="0.25">
      <c r="A77" s="28">
        <v>75</v>
      </c>
      <c r="B77" s="7">
        <f t="shared" si="19"/>
        <v>8.0467200000000005</v>
      </c>
      <c r="C77" s="7">
        <f t="shared" si="40"/>
        <v>594.56320000000005</v>
      </c>
      <c r="D77" s="7">
        <v>21</v>
      </c>
      <c r="E77" s="7">
        <v>18</v>
      </c>
      <c r="F77" s="7">
        <f t="shared" si="12"/>
        <v>8.0467200000000005</v>
      </c>
      <c r="G77" s="7">
        <f t="shared" si="41"/>
        <v>-0.89407999999999888</v>
      </c>
      <c r="H77" s="7">
        <f t="shared" si="30"/>
        <v>769.88880000000006</v>
      </c>
      <c r="I77" s="7">
        <f t="shared" si="31"/>
        <v>82.983219055165449</v>
      </c>
      <c r="J77" s="7">
        <f t="shared" si="44"/>
        <v>795.26049627294731</v>
      </c>
      <c r="K77" s="7">
        <f t="shared" si="32"/>
        <v>-584.72831999999926</v>
      </c>
      <c r="L77" s="7">
        <f t="shared" si="35"/>
        <v>1063.4041953281135</v>
      </c>
      <c r="M77" s="7">
        <f t="shared" si="36"/>
        <v>8556.9158066306372</v>
      </c>
      <c r="N77" s="7">
        <f t="shared" si="37"/>
        <v>8.5569158066306379</v>
      </c>
      <c r="O77" s="7">
        <v>10651.8</v>
      </c>
      <c r="P77" s="50">
        <f t="shared" si="38"/>
        <v>10.6518</v>
      </c>
      <c r="Q77" s="7">
        <f t="shared" si="33"/>
        <v>2662.1858691588786</v>
      </c>
      <c r="R77" s="7">
        <f t="shared" si="39"/>
        <v>278.78345230133635</v>
      </c>
      <c r="S77" s="7">
        <f t="shared" si="34"/>
        <v>361.55742641155859</v>
      </c>
      <c r="T77" s="57">
        <f t="shared" si="43"/>
        <v>2.0948841933693618</v>
      </c>
      <c r="U77" s="91">
        <f t="shared" si="42"/>
        <v>-27.994080636663782</v>
      </c>
    </row>
    <row r="78" spans="1:21" x14ac:dyDescent="0.25">
      <c r="A78" s="28">
        <v>76</v>
      </c>
      <c r="B78" s="7">
        <f t="shared" si="19"/>
        <v>8.0467200000000005</v>
      </c>
      <c r="C78" s="7">
        <f t="shared" si="40"/>
        <v>602.6099200000001</v>
      </c>
      <c r="D78" s="7">
        <v>21</v>
      </c>
      <c r="E78" s="7">
        <v>18</v>
      </c>
      <c r="F78" s="7">
        <f>E78*0.44704</f>
        <v>8.0467200000000005</v>
      </c>
      <c r="G78" s="7">
        <f t="shared" si="41"/>
        <v>0</v>
      </c>
      <c r="H78" s="7">
        <f t="shared" si="30"/>
        <v>769.88880000000006</v>
      </c>
      <c r="I78" s="7">
        <f t="shared" si="31"/>
        <v>82.983219055165449</v>
      </c>
      <c r="J78" s="7">
        <f t="shared" si="44"/>
        <v>0</v>
      </c>
      <c r="K78" s="7">
        <f t="shared" si="32"/>
        <v>0</v>
      </c>
      <c r="L78" s="7">
        <f t="shared" si="35"/>
        <v>852.87201905516554</v>
      </c>
      <c r="M78" s="7">
        <f t="shared" si="36"/>
        <v>6862.8223331715817</v>
      </c>
      <c r="N78" s="7">
        <f t="shared" si="37"/>
        <v>6.8628223331715814</v>
      </c>
      <c r="O78" s="7">
        <v>10651.8</v>
      </c>
      <c r="P78" s="50">
        <f t="shared" si="38"/>
        <v>10.6518</v>
      </c>
      <c r="Q78" s="7">
        <f t="shared" si="33"/>
        <v>2662.1858691588786</v>
      </c>
      <c r="R78" s="7">
        <f t="shared" si="39"/>
        <v>278.78345230133635</v>
      </c>
      <c r="S78" s="7">
        <f t="shared" si="34"/>
        <v>289.97648647875633</v>
      </c>
      <c r="T78" s="57">
        <f t="shared" si="43"/>
        <v>3.7889776668284183</v>
      </c>
      <c r="U78" s="91">
        <f t="shared" si="42"/>
        <v>-24.205102969835362</v>
      </c>
    </row>
    <row r="79" spans="1:21" x14ac:dyDescent="0.25">
      <c r="A79" s="28">
        <v>77</v>
      </c>
      <c r="B79" s="7">
        <f t="shared" si="19"/>
        <v>8.0467200000000005</v>
      </c>
      <c r="C79" s="7">
        <f t="shared" si="40"/>
        <v>610.65664000000015</v>
      </c>
      <c r="D79" s="7">
        <v>21</v>
      </c>
      <c r="E79" s="7">
        <v>18</v>
      </c>
      <c r="F79" s="7">
        <f t="shared" si="12"/>
        <v>8.0467200000000005</v>
      </c>
      <c r="G79" s="7">
        <f t="shared" si="41"/>
        <v>0</v>
      </c>
      <c r="H79" s="7">
        <f t="shared" si="30"/>
        <v>769.88880000000006</v>
      </c>
      <c r="I79" s="7">
        <f t="shared" si="31"/>
        <v>82.983219055165449</v>
      </c>
      <c r="J79" s="7">
        <f t="shared" si="44"/>
        <v>0</v>
      </c>
      <c r="K79" s="7">
        <f t="shared" si="32"/>
        <v>0</v>
      </c>
      <c r="L79" s="7">
        <f t="shared" si="35"/>
        <v>852.87201905516554</v>
      </c>
      <c r="M79" s="7">
        <f t="shared" si="36"/>
        <v>6862.8223331715817</v>
      </c>
      <c r="N79" s="7">
        <f t="shared" si="37"/>
        <v>6.8628223331715814</v>
      </c>
      <c r="O79" s="7">
        <v>10651.8</v>
      </c>
      <c r="P79" s="50">
        <f t="shared" si="38"/>
        <v>10.6518</v>
      </c>
      <c r="Q79" s="7">
        <f t="shared" si="33"/>
        <v>2662.1858691588786</v>
      </c>
      <c r="R79" s="7">
        <f t="shared" si="39"/>
        <v>278.78345230133635</v>
      </c>
      <c r="S79" s="7">
        <f t="shared" si="34"/>
        <v>289.97648647875633</v>
      </c>
      <c r="T79" s="57">
        <f t="shared" si="43"/>
        <v>3.7889776668284183</v>
      </c>
      <c r="U79" s="91">
        <f t="shared" si="42"/>
        <v>-20.416125303006943</v>
      </c>
    </row>
    <row r="80" spans="1:21" ht="15.75" thickBot="1" x14ac:dyDescent="0.3">
      <c r="A80" s="92">
        <v>78</v>
      </c>
      <c r="B80" s="93">
        <f t="shared" si="19"/>
        <v>8.0467200000000005</v>
      </c>
      <c r="C80" s="93">
        <f t="shared" si="40"/>
        <v>618.7033600000002</v>
      </c>
      <c r="D80" s="93">
        <v>21</v>
      </c>
      <c r="E80" s="93">
        <v>18</v>
      </c>
      <c r="F80" s="93">
        <f t="shared" si="12"/>
        <v>8.0467200000000005</v>
      </c>
      <c r="G80" s="93">
        <f t="shared" si="41"/>
        <v>0</v>
      </c>
      <c r="H80" s="93">
        <f t="shared" si="30"/>
        <v>769.88880000000006</v>
      </c>
      <c r="I80" s="93">
        <f t="shared" si="31"/>
        <v>82.983219055165449</v>
      </c>
      <c r="J80" s="93">
        <f t="shared" si="44"/>
        <v>0</v>
      </c>
      <c r="K80" s="93">
        <f t="shared" si="32"/>
        <v>0</v>
      </c>
      <c r="L80" s="93">
        <f t="shared" si="35"/>
        <v>852.87201905516554</v>
      </c>
      <c r="M80" s="93">
        <f t="shared" si="36"/>
        <v>6862.8223331715817</v>
      </c>
      <c r="N80" s="93">
        <f t="shared" si="37"/>
        <v>6.8628223331715814</v>
      </c>
      <c r="O80" s="93">
        <v>10651.8</v>
      </c>
      <c r="P80" s="94">
        <f t="shared" si="38"/>
        <v>10.6518</v>
      </c>
      <c r="Q80" s="93">
        <f t="shared" si="33"/>
        <v>2662.1858691588786</v>
      </c>
      <c r="R80" s="93">
        <f t="shared" si="39"/>
        <v>278.78345230133635</v>
      </c>
      <c r="S80" s="93">
        <f t="shared" si="34"/>
        <v>289.97648647875633</v>
      </c>
      <c r="T80" s="95">
        <f t="shared" si="43"/>
        <v>3.7889776668284183</v>
      </c>
      <c r="U80" s="96">
        <f t="shared" si="42"/>
        <v>-16.627147636178524</v>
      </c>
    </row>
    <row r="81" spans="1:21" x14ac:dyDescent="0.25">
      <c r="A81" s="45">
        <v>79</v>
      </c>
      <c r="B81" s="46">
        <f t="shared" si="19"/>
        <v>8.9407999999999994</v>
      </c>
      <c r="C81" s="46">
        <f t="shared" si="40"/>
        <v>627.64416000000017</v>
      </c>
      <c r="D81" s="46">
        <v>20</v>
      </c>
      <c r="E81" s="46">
        <v>20</v>
      </c>
      <c r="F81" s="46">
        <f t="shared" si="12"/>
        <v>8.9407999999999994</v>
      </c>
      <c r="G81" s="46">
        <f t="shared" si="41"/>
        <v>0.89407999999999888</v>
      </c>
      <c r="H81" s="46">
        <f t="shared" ref="H81:H92" si="45">$W$2*9.81*$W$13</f>
        <v>1603.9350000000002</v>
      </c>
      <c r="I81" s="46">
        <f t="shared" si="31"/>
        <v>102.44841858662399</v>
      </c>
      <c r="J81" s="46">
        <f t="shared" si="44"/>
        <v>-716.08489806076318</v>
      </c>
      <c r="K81" s="46">
        <f t="shared" si="32"/>
        <v>584.72831999999926</v>
      </c>
      <c r="L81" s="46">
        <f t="shared" si="35"/>
        <v>1575.0268405258603</v>
      </c>
      <c r="M81" s="46">
        <f t="shared" si="36"/>
        <v>14081.999975773611</v>
      </c>
      <c r="N81" s="46">
        <f t="shared" si="37"/>
        <v>14.081999975773611</v>
      </c>
      <c r="O81" s="46">
        <v>10651.8</v>
      </c>
      <c r="P81" s="54">
        <f t="shared" si="38"/>
        <v>10.6518</v>
      </c>
      <c r="Q81" s="46">
        <f t="shared" si="33"/>
        <v>2957.9842990654206</v>
      </c>
      <c r="R81" s="46">
        <f t="shared" si="39"/>
        <v>309.75939144592928</v>
      </c>
      <c r="S81" s="46">
        <f t="shared" si="34"/>
        <v>535.50912577879251</v>
      </c>
      <c r="T81" s="61">
        <f t="shared" si="43"/>
        <v>-3.4301999757736112</v>
      </c>
      <c r="U81" s="89">
        <f t="shared" si="42"/>
        <v>-20.057347611952135</v>
      </c>
    </row>
    <row r="82" spans="1:21" x14ac:dyDescent="0.25">
      <c r="A82" s="45">
        <v>80</v>
      </c>
      <c r="B82" s="46">
        <f t="shared" si="19"/>
        <v>9.8348800000000001</v>
      </c>
      <c r="C82" s="46">
        <f t="shared" si="40"/>
        <v>637.47904000000017</v>
      </c>
      <c r="D82" s="46">
        <v>19</v>
      </c>
      <c r="E82" s="46">
        <v>22</v>
      </c>
      <c r="F82" s="46">
        <f t="shared" si="12"/>
        <v>9.8348800000000001</v>
      </c>
      <c r="G82" s="46">
        <f t="shared" si="41"/>
        <v>0.89408000000000065</v>
      </c>
      <c r="H82" s="46">
        <f t="shared" si="45"/>
        <v>1603.9350000000002</v>
      </c>
      <c r="I82" s="46">
        <f t="shared" si="31"/>
        <v>123.96258648981505</v>
      </c>
      <c r="J82" s="46">
        <f t="shared" si="44"/>
        <v>-651.22205336164996</v>
      </c>
      <c r="K82" s="46">
        <f t="shared" si="32"/>
        <v>584.72832000000039</v>
      </c>
      <c r="L82" s="46">
        <f t="shared" si="35"/>
        <v>1661.4038531281656</v>
      </c>
      <c r="M82" s="46">
        <f t="shared" si="36"/>
        <v>16339.707527053133</v>
      </c>
      <c r="N82" s="46">
        <f t="shared" si="37"/>
        <v>16.339707527053132</v>
      </c>
      <c r="O82" s="46">
        <v>10651.8</v>
      </c>
      <c r="P82" s="54">
        <f t="shared" si="38"/>
        <v>10.6518</v>
      </c>
      <c r="Q82" s="46">
        <f t="shared" si="33"/>
        <v>3253.7827289719626</v>
      </c>
      <c r="R82" s="46">
        <f t="shared" si="39"/>
        <v>340.73533059052227</v>
      </c>
      <c r="S82" s="46">
        <f t="shared" si="34"/>
        <v>564.87731006357637</v>
      </c>
      <c r="T82" s="61">
        <f t="shared" si="43"/>
        <v>-5.6879075270531327</v>
      </c>
      <c r="U82" s="89">
        <f t="shared" si="42"/>
        <v>-25.745255139005266</v>
      </c>
    </row>
    <row r="83" spans="1:21" x14ac:dyDescent="0.25">
      <c r="A83" s="45">
        <v>81</v>
      </c>
      <c r="B83" s="46">
        <f t="shared" si="19"/>
        <v>10.728960000000001</v>
      </c>
      <c r="C83" s="46">
        <f t="shared" si="40"/>
        <v>648.2080000000002</v>
      </c>
      <c r="D83" s="46">
        <v>18</v>
      </c>
      <c r="E83" s="46">
        <v>24</v>
      </c>
      <c r="F83" s="46">
        <f t="shared" si="12"/>
        <v>10.728960000000001</v>
      </c>
      <c r="G83" s="46">
        <f t="shared" si="41"/>
        <v>0.89408000000000065</v>
      </c>
      <c r="H83" s="46">
        <f t="shared" si="45"/>
        <v>1603.9350000000002</v>
      </c>
      <c r="I83" s="46">
        <f t="shared" si="31"/>
        <v>147.52572276473859</v>
      </c>
      <c r="J83" s="46">
        <f t="shared" si="44"/>
        <v>-597.11796787398794</v>
      </c>
      <c r="K83" s="46">
        <f t="shared" si="32"/>
        <v>584.72832000000039</v>
      </c>
      <c r="L83" s="46">
        <f t="shared" si="35"/>
        <v>1739.0710748907513</v>
      </c>
      <c r="M83" s="46">
        <f t="shared" si="36"/>
        <v>18658.423999659877</v>
      </c>
      <c r="N83" s="46">
        <f t="shared" si="37"/>
        <v>18.658423999659878</v>
      </c>
      <c r="O83" s="46">
        <v>10651.8</v>
      </c>
      <c r="P83" s="54">
        <f t="shared" si="38"/>
        <v>10.6518</v>
      </c>
      <c r="Q83" s="46">
        <f t="shared" si="33"/>
        <v>3549.581158878505</v>
      </c>
      <c r="R83" s="46">
        <f t="shared" si="39"/>
        <v>371.7112697351152</v>
      </c>
      <c r="S83" s="46">
        <f t="shared" si="34"/>
        <v>591.28416546285553</v>
      </c>
      <c r="T83" s="61">
        <f t="shared" si="43"/>
        <v>-8.0066239996598778</v>
      </c>
      <c r="U83" s="89">
        <f t="shared" si="42"/>
        <v>-33.751879138665146</v>
      </c>
    </row>
    <row r="84" spans="1:21" x14ac:dyDescent="0.25">
      <c r="A84" s="45">
        <v>82</v>
      </c>
      <c r="B84" s="46">
        <f t="shared" si="19"/>
        <v>11.176</v>
      </c>
      <c r="C84" s="46">
        <f t="shared" si="40"/>
        <v>659.38400000000024</v>
      </c>
      <c r="D84" s="46">
        <v>17</v>
      </c>
      <c r="E84" s="46">
        <v>25</v>
      </c>
      <c r="F84" s="46">
        <f t="shared" si="12"/>
        <v>11.176</v>
      </c>
      <c r="G84" s="46">
        <f t="shared" si="41"/>
        <v>0.44703999999999944</v>
      </c>
      <c r="H84" s="46">
        <f t="shared" si="45"/>
        <v>1603.9350000000002</v>
      </c>
      <c r="I84" s="46">
        <f t="shared" si="31"/>
        <v>160.07565404160002</v>
      </c>
      <c r="J84" s="46">
        <f t="shared" si="44"/>
        <v>-573.29835911241173</v>
      </c>
      <c r="K84" s="46">
        <f t="shared" si="32"/>
        <v>292.36415999999963</v>
      </c>
      <c r="L84" s="46">
        <f t="shared" si="35"/>
        <v>1483.076454929188</v>
      </c>
      <c r="M84" s="46">
        <f t="shared" si="36"/>
        <v>16574.862460288605</v>
      </c>
      <c r="N84" s="46">
        <f t="shared" si="37"/>
        <v>16.574862460288603</v>
      </c>
      <c r="O84" s="46">
        <v>10651.8</v>
      </c>
      <c r="P84" s="54">
        <f t="shared" si="38"/>
        <v>10.6518</v>
      </c>
      <c r="Q84" s="46">
        <f t="shared" si="33"/>
        <v>3697.4803738317755</v>
      </c>
      <c r="R84" s="46">
        <f t="shared" si="39"/>
        <v>387.19923930741157</v>
      </c>
      <c r="S84" s="46">
        <f t="shared" si="34"/>
        <v>504.24599467592395</v>
      </c>
      <c r="T84" s="61">
        <f>P84-N84</f>
        <v>-5.9230624602886035</v>
      </c>
      <c r="U84" s="89">
        <f t="shared" si="42"/>
        <v>-39.674941598953751</v>
      </c>
    </row>
    <row r="85" spans="1:21" x14ac:dyDescent="0.25">
      <c r="A85" s="45">
        <v>83</v>
      </c>
      <c r="B85" s="46">
        <f t="shared" si="19"/>
        <v>11.176</v>
      </c>
      <c r="C85" s="46">
        <f t="shared" si="40"/>
        <v>670.56000000000029</v>
      </c>
      <c r="D85" s="46">
        <v>16</v>
      </c>
      <c r="E85" s="46">
        <v>25</v>
      </c>
      <c r="F85" s="46">
        <f t="shared" si="12"/>
        <v>11.176</v>
      </c>
      <c r="G85" s="46">
        <f t="shared" si="41"/>
        <v>0</v>
      </c>
      <c r="H85" s="46">
        <f t="shared" si="45"/>
        <v>1603.9350000000002</v>
      </c>
      <c r="I85" s="46">
        <f t="shared" si="31"/>
        <v>160.07565404160002</v>
      </c>
      <c r="J85" s="46">
        <f t="shared" si="44"/>
        <v>-573.29835911241173</v>
      </c>
      <c r="K85" s="46">
        <f t="shared" si="32"/>
        <v>0</v>
      </c>
      <c r="L85" s="46">
        <f t="shared" si="35"/>
        <v>1190.7122949291884</v>
      </c>
      <c r="M85" s="46">
        <f t="shared" si="36"/>
        <v>13307.40060812861</v>
      </c>
      <c r="N85" s="46">
        <f t="shared" si="37"/>
        <v>13.30740060812861</v>
      </c>
      <c r="O85" s="46">
        <v>10651.8</v>
      </c>
      <c r="P85" s="54">
        <f t="shared" si="38"/>
        <v>10.6518</v>
      </c>
      <c r="Q85" s="46">
        <f t="shared" si="33"/>
        <v>3697.4803738317755</v>
      </c>
      <c r="R85" s="46">
        <f t="shared" si="39"/>
        <v>387.19923930741157</v>
      </c>
      <c r="S85" s="46">
        <f t="shared" si="34"/>
        <v>404.84218027592408</v>
      </c>
      <c r="T85" s="61">
        <f t="shared" si="43"/>
        <v>-2.6556006081286103</v>
      </c>
      <c r="U85" s="89">
        <f t="shared" si="42"/>
        <v>-42.33054220708236</v>
      </c>
    </row>
    <row r="86" spans="1:21" x14ac:dyDescent="0.25">
      <c r="A86" s="45">
        <v>84</v>
      </c>
      <c r="B86" s="46">
        <f t="shared" si="19"/>
        <v>11.176</v>
      </c>
      <c r="C86" s="46">
        <f t="shared" si="40"/>
        <v>681.73600000000033</v>
      </c>
      <c r="D86" s="46">
        <v>15</v>
      </c>
      <c r="E86" s="46">
        <v>25</v>
      </c>
      <c r="F86" s="46">
        <f t="shared" si="12"/>
        <v>11.176</v>
      </c>
      <c r="G86" s="46">
        <f t="shared" si="41"/>
        <v>0</v>
      </c>
      <c r="H86" s="46">
        <f t="shared" si="45"/>
        <v>1603.9350000000002</v>
      </c>
      <c r="I86" s="46">
        <f t="shared" si="31"/>
        <v>160.07565404160002</v>
      </c>
      <c r="J86" s="46">
        <f t="shared" si="44"/>
        <v>-573.29835911241173</v>
      </c>
      <c r="K86" s="46">
        <f t="shared" si="32"/>
        <v>0</v>
      </c>
      <c r="L86" s="46">
        <f t="shared" si="35"/>
        <v>1190.7122949291884</v>
      </c>
      <c r="M86" s="46">
        <f t="shared" si="36"/>
        <v>13307.40060812861</v>
      </c>
      <c r="N86" s="46">
        <f t="shared" si="37"/>
        <v>13.30740060812861</v>
      </c>
      <c r="O86" s="46">
        <v>10651.8</v>
      </c>
      <c r="P86" s="54">
        <f t="shared" si="38"/>
        <v>10.6518</v>
      </c>
      <c r="Q86" s="46">
        <f t="shared" si="33"/>
        <v>3697.4803738317755</v>
      </c>
      <c r="R86" s="46">
        <f t="shared" si="39"/>
        <v>387.19923930741157</v>
      </c>
      <c r="S86" s="46">
        <f t="shared" si="34"/>
        <v>404.84218027592408</v>
      </c>
      <c r="T86" s="61">
        <f t="shared" si="43"/>
        <v>-2.6556006081286103</v>
      </c>
      <c r="U86" s="89">
        <f t="shared" si="42"/>
        <v>-44.986142815210968</v>
      </c>
    </row>
    <row r="87" spans="1:21" x14ac:dyDescent="0.25">
      <c r="A87" s="45">
        <v>85</v>
      </c>
      <c r="B87" s="46">
        <f t="shared" si="19"/>
        <v>11.176</v>
      </c>
      <c r="C87" s="46">
        <f t="shared" si="40"/>
        <v>692.91200000000038</v>
      </c>
      <c r="D87" s="46">
        <v>14</v>
      </c>
      <c r="E87" s="46">
        <v>25</v>
      </c>
      <c r="F87" s="46">
        <f t="shared" si="12"/>
        <v>11.176</v>
      </c>
      <c r="G87" s="46">
        <f t="shared" si="41"/>
        <v>0</v>
      </c>
      <c r="H87" s="46">
        <f t="shared" si="45"/>
        <v>1603.9350000000002</v>
      </c>
      <c r="I87" s="46">
        <f t="shared" si="31"/>
        <v>160.07565404160002</v>
      </c>
      <c r="J87" s="46">
        <f t="shared" si="44"/>
        <v>-573.29835911241173</v>
      </c>
      <c r="K87" s="46">
        <f t="shared" si="32"/>
        <v>0</v>
      </c>
      <c r="L87" s="46">
        <f t="shared" si="35"/>
        <v>1190.7122949291884</v>
      </c>
      <c r="M87" s="46">
        <f t="shared" si="36"/>
        <v>13307.40060812861</v>
      </c>
      <c r="N87" s="46">
        <f t="shared" si="37"/>
        <v>13.30740060812861</v>
      </c>
      <c r="O87" s="46">
        <v>10651.8</v>
      </c>
      <c r="P87" s="54">
        <f t="shared" si="38"/>
        <v>10.6518</v>
      </c>
      <c r="Q87" s="46">
        <f t="shared" si="33"/>
        <v>3697.4803738317755</v>
      </c>
      <c r="R87" s="46">
        <f t="shared" si="39"/>
        <v>387.19923930741157</v>
      </c>
      <c r="S87" s="46">
        <f t="shared" si="34"/>
        <v>404.84218027592408</v>
      </c>
      <c r="T87" s="61">
        <f t="shared" si="43"/>
        <v>-2.6556006081286103</v>
      </c>
      <c r="U87" s="89">
        <f t="shared" si="42"/>
        <v>-47.641743423339577</v>
      </c>
    </row>
    <row r="88" spans="1:21" x14ac:dyDescent="0.25">
      <c r="A88" s="45">
        <v>86</v>
      </c>
      <c r="B88" s="46">
        <f t="shared" si="19"/>
        <v>11.176</v>
      </c>
      <c r="C88" s="46">
        <f t="shared" si="40"/>
        <v>704.08800000000042</v>
      </c>
      <c r="D88" s="46">
        <v>13</v>
      </c>
      <c r="E88" s="46">
        <v>25</v>
      </c>
      <c r="F88" s="46">
        <f t="shared" si="12"/>
        <v>11.176</v>
      </c>
      <c r="G88" s="46">
        <f t="shared" si="41"/>
        <v>0</v>
      </c>
      <c r="H88" s="46">
        <f t="shared" si="45"/>
        <v>1603.9350000000002</v>
      </c>
      <c r="I88" s="46">
        <f t="shared" si="31"/>
        <v>160.07565404160002</v>
      </c>
      <c r="J88" s="46">
        <f t="shared" si="44"/>
        <v>-573.29835911241173</v>
      </c>
      <c r="K88" s="46">
        <f t="shared" si="32"/>
        <v>0</v>
      </c>
      <c r="L88" s="46">
        <f t="shared" si="35"/>
        <v>1190.7122949291884</v>
      </c>
      <c r="M88" s="46">
        <f t="shared" si="36"/>
        <v>13307.40060812861</v>
      </c>
      <c r="N88" s="46">
        <f t="shared" si="37"/>
        <v>13.30740060812861</v>
      </c>
      <c r="O88" s="46">
        <v>10651.8</v>
      </c>
      <c r="P88" s="54">
        <f t="shared" si="38"/>
        <v>10.6518</v>
      </c>
      <c r="Q88" s="46">
        <f t="shared" si="33"/>
        <v>3697.4803738317755</v>
      </c>
      <c r="R88" s="46">
        <f t="shared" si="39"/>
        <v>387.19923930741157</v>
      </c>
      <c r="S88" s="46">
        <f t="shared" si="34"/>
        <v>404.84218027592408</v>
      </c>
      <c r="T88" s="61">
        <f t="shared" si="43"/>
        <v>-2.6556006081286103</v>
      </c>
      <c r="U88" s="89">
        <f t="shared" si="42"/>
        <v>-50.297344031468185</v>
      </c>
    </row>
    <row r="89" spans="1:21" x14ac:dyDescent="0.25">
      <c r="A89" s="45">
        <v>87</v>
      </c>
      <c r="B89" s="46">
        <f t="shared" si="19"/>
        <v>11.176</v>
      </c>
      <c r="C89" s="46">
        <f t="shared" si="40"/>
        <v>715.26400000000046</v>
      </c>
      <c r="D89" s="46">
        <v>11</v>
      </c>
      <c r="E89" s="46">
        <v>25</v>
      </c>
      <c r="F89" s="46">
        <f t="shared" si="12"/>
        <v>11.176</v>
      </c>
      <c r="G89" s="46">
        <f t="shared" si="41"/>
        <v>0</v>
      </c>
      <c r="H89" s="46">
        <f t="shared" si="45"/>
        <v>1603.9350000000002</v>
      </c>
      <c r="I89" s="46">
        <f t="shared" si="31"/>
        <v>160.07565404160002</v>
      </c>
      <c r="J89" s="46">
        <f t="shared" si="44"/>
        <v>-1142.0098301959933</v>
      </c>
      <c r="K89" s="46">
        <f t="shared" si="32"/>
        <v>0</v>
      </c>
      <c r="L89" s="46">
        <f t="shared" si="35"/>
        <v>622.00082384560687</v>
      </c>
      <c r="M89" s="46">
        <f t="shared" si="36"/>
        <v>6951.4812072985023</v>
      </c>
      <c r="N89" s="46">
        <f t="shared" si="37"/>
        <v>6.9514812072985022</v>
      </c>
      <c r="O89" s="46">
        <v>10651.8</v>
      </c>
      <c r="P89" s="54">
        <f t="shared" si="38"/>
        <v>10.6518</v>
      </c>
      <c r="Q89" s="46">
        <f t="shared" si="33"/>
        <v>3697.4803738317755</v>
      </c>
      <c r="R89" s="46">
        <f t="shared" si="39"/>
        <v>387.19923930741157</v>
      </c>
      <c r="S89" s="46">
        <f t="shared" si="34"/>
        <v>211.48028010750636</v>
      </c>
      <c r="T89" s="61">
        <f t="shared" si="43"/>
        <v>3.7003187927014976</v>
      </c>
      <c r="U89" s="89">
        <f t="shared" si="42"/>
        <v>-46.59702523876669</v>
      </c>
    </row>
    <row r="90" spans="1:21" x14ac:dyDescent="0.25">
      <c r="A90" s="45">
        <v>88</v>
      </c>
      <c r="B90" s="46">
        <f t="shared" si="19"/>
        <v>11.176</v>
      </c>
      <c r="C90" s="46">
        <f t="shared" si="40"/>
        <v>726.44000000000051</v>
      </c>
      <c r="D90" s="46">
        <v>8</v>
      </c>
      <c r="E90" s="46">
        <v>25</v>
      </c>
      <c r="F90" s="46">
        <f t="shared" si="12"/>
        <v>11.176</v>
      </c>
      <c r="G90" s="46">
        <f t="shared" si="41"/>
        <v>0</v>
      </c>
      <c r="H90" s="46">
        <f t="shared" si="45"/>
        <v>1603.9350000000002</v>
      </c>
      <c r="I90" s="46">
        <f t="shared" si="31"/>
        <v>160.07565404160002</v>
      </c>
      <c r="J90" s="46">
        <f t="shared" si="44"/>
        <v>-1701.5842243358304</v>
      </c>
      <c r="K90" s="46">
        <f t="shared" si="32"/>
        <v>0</v>
      </c>
      <c r="L90" s="46">
        <f t="shared" si="35"/>
        <v>62.426429705769806</v>
      </c>
      <c r="M90" s="46">
        <f t="shared" si="36"/>
        <v>697.67777839168332</v>
      </c>
      <c r="N90" s="46">
        <f t="shared" si="37"/>
        <v>0.69767777839168332</v>
      </c>
      <c r="O90" s="46">
        <v>10651.8</v>
      </c>
      <c r="P90" s="54">
        <f t="shared" si="38"/>
        <v>10.6518</v>
      </c>
      <c r="Q90" s="46">
        <f t="shared" si="33"/>
        <v>3697.4803738317755</v>
      </c>
      <c r="R90" s="46">
        <f t="shared" si="39"/>
        <v>387.19923930741157</v>
      </c>
      <c r="S90" s="46">
        <f t="shared" si="34"/>
        <v>21.224986099961736</v>
      </c>
      <c r="T90" s="61">
        <f>P90-N90</f>
        <v>9.9541222216083156</v>
      </c>
      <c r="U90" s="89">
        <f t="shared" si="42"/>
        <v>-36.642903017158375</v>
      </c>
    </row>
    <row r="91" spans="1:21" x14ac:dyDescent="0.25">
      <c r="A91" s="45">
        <v>89</v>
      </c>
      <c r="B91" s="46">
        <f t="shared" si="19"/>
        <v>11.176</v>
      </c>
      <c r="C91" s="46">
        <f t="shared" si="40"/>
        <v>737.61600000000055</v>
      </c>
      <c r="D91" s="46">
        <v>5</v>
      </c>
      <c r="E91" s="46">
        <v>25</v>
      </c>
      <c r="F91" s="46">
        <f t="shared" si="12"/>
        <v>11.176</v>
      </c>
      <c r="G91" s="46">
        <f t="shared" si="41"/>
        <v>0</v>
      </c>
      <c r="H91" s="46">
        <f t="shared" si="45"/>
        <v>1603.9350000000002</v>
      </c>
      <c r="I91" s="46">
        <f t="shared" si="31"/>
        <v>160.07565404160002</v>
      </c>
      <c r="J91" s="46">
        <f t="shared" si="44"/>
        <v>-1701.5842243358304</v>
      </c>
      <c r="K91" s="46">
        <f t="shared" si="32"/>
        <v>0</v>
      </c>
      <c r="L91" s="46">
        <f t="shared" si="35"/>
        <v>62.426429705769806</v>
      </c>
      <c r="M91" s="46">
        <f t="shared" si="36"/>
        <v>697.67777839168332</v>
      </c>
      <c r="N91" s="46">
        <f t="shared" si="37"/>
        <v>0.69767777839168332</v>
      </c>
      <c r="O91" s="46">
        <v>10651.8</v>
      </c>
      <c r="P91" s="54">
        <f t="shared" si="38"/>
        <v>10.6518</v>
      </c>
      <c r="Q91" s="46">
        <f t="shared" si="33"/>
        <v>3697.4803738317755</v>
      </c>
      <c r="R91" s="46">
        <f t="shared" si="39"/>
        <v>387.19923930741157</v>
      </c>
      <c r="S91" s="46">
        <f t="shared" si="34"/>
        <v>21.224986099961736</v>
      </c>
      <c r="T91" s="61">
        <f t="shared" ref="T91:T108" si="46">P91-N91</f>
        <v>9.9541222216083156</v>
      </c>
      <c r="U91" s="89">
        <f t="shared" si="42"/>
        <v>-26.688780795550059</v>
      </c>
    </row>
    <row r="92" spans="1:21" ht="15.75" thickBot="1" x14ac:dyDescent="0.3">
      <c r="A92" s="85">
        <v>90</v>
      </c>
      <c r="B92" s="86">
        <f t="shared" si="19"/>
        <v>11.176</v>
      </c>
      <c r="C92" s="86">
        <f t="shared" si="40"/>
        <v>748.7920000000006</v>
      </c>
      <c r="D92" s="86">
        <v>5</v>
      </c>
      <c r="E92" s="86">
        <v>25</v>
      </c>
      <c r="F92" s="86">
        <f t="shared" si="12"/>
        <v>11.176</v>
      </c>
      <c r="G92" s="86">
        <f t="shared" si="41"/>
        <v>0</v>
      </c>
      <c r="H92" s="86">
        <f t="shared" si="45"/>
        <v>1603.9350000000002</v>
      </c>
      <c r="I92" s="86">
        <f t="shared" si="31"/>
        <v>160.07565404160002</v>
      </c>
      <c r="J92" s="86">
        <f t="shared" si="44"/>
        <v>0</v>
      </c>
      <c r="K92" s="86">
        <f t="shared" si="32"/>
        <v>0</v>
      </c>
      <c r="L92" s="86">
        <f t="shared" si="35"/>
        <v>1764.0106540416002</v>
      </c>
      <c r="M92" s="86">
        <f t="shared" si="36"/>
        <v>19714.583069568926</v>
      </c>
      <c r="N92" s="86">
        <f t="shared" si="37"/>
        <v>19.714583069568924</v>
      </c>
      <c r="O92" s="86">
        <v>10651.8</v>
      </c>
      <c r="P92" s="87">
        <f t="shared" si="38"/>
        <v>10.6518</v>
      </c>
      <c r="Q92" s="86">
        <f t="shared" si="33"/>
        <v>3697.4803738317755</v>
      </c>
      <c r="R92" s="86">
        <f t="shared" si="39"/>
        <v>387.19923930741157</v>
      </c>
      <c r="S92" s="86">
        <f t="shared" si="34"/>
        <v>599.76362237414412</v>
      </c>
      <c r="T92" s="88">
        <f t="shared" si="46"/>
        <v>-9.0627830695689244</v>
      </c>
      <c r="U92" s="90">
        <f t="shared" si="42"/>
        <v>-35.751563865118982</v>
      </c>
    </row>
    <row r="93" spans="1:21" x14ac:dyDescent="0.25">
      <c r="A93" s="33">
        <v>91</v>
      </c>
      <c r="B93" s="32">
        <f t="shared" si="19"/>
        <v>11.176</v>
      </c>
      <c r="C93" s="32">
        <f t="shared" si="40"/>
        <v>759.96800000000064</v>
      </c>
      <c r="D93" s="32">
        <v>5</v>
      </c>
      <c r="E93" s="32">
        <v>25</v>
      </c>
      <c r="F93" s="32">
        <f t="shared" si="12"/>
        <v>11.176</v>
      </c>
      <c r="G93" s="32">
        <f t="shared" si="41"/>
        <v>0</v>
      </c>
      <c r="H93" s="32">
        <f t="shared" ref="H93:H102" si="47">$W$2*9.81*$W$12</f>
        <v>1283.1480000000001</v>
      </c>
      <c r="I93" s="32">
        <f t="shared" si="31"/>
        <v>160.07565404160002</v>
      </c>
      <c r="J93" s="32">
        <f t="shared" si="44"/>
        <v>0</v>
      </c>
      <c r="K93" s="32">
        <f t="shared" si="32"/>
        <v>0</v>
      </c>
      <c r="L93" s="32">
        <f t="shared" si="35"/>
        <v>1443.2236540416002</v>
      </c>
      <c r="M93" s="32">
        <f t="shared" si="36"/>
        <v>16129.467557568923</v>
      </c>
      <c r="N93" s="32">
        <f t="shared" si="37"/>
        <v>16.129467557568923</v>
      </c>
      <c r="O93" s="32">
        <v>10651.8</v>
      </c>
      <c r="P93" s="53">
        <f t="shared" si="38"/>
        <v>10.6518</v>
      </c>
      <c r="Q93" s="32">
        <f t="shared" si="33"/>
        <v>3697.4803738317755</v>
      </c>
      <c r="R93" s="32">
        <f t="shared" si="39"/>
        <v>387.19923930741157</v>
      </c>
      <c r="S93" s="32">
        <f t="shared" si="34"/>
        <v>490.6960423741441</v>
      </c>
      <c r="T93" s="60">
        <f t="shared" si="46"/>
        <v>-5.4776675575689229</v>
      </c>
      <c r="U93" s="83">
        <f t="shared" si="42"/>
        <v>-41.229231422687903</v>
      </c>
    </row>
    <row r="94" spans="1:21" x14ac:dyDescent="0.25">
      <c r="A94" s="33">
        <v>92</v>
      </c>
      <c r="B94" s="32">
        <f t="shared" si="19"/>
        <v>10.28192</v>
      </c>
      <c r="C94" s="32">
        <f t="shared" si="40"/>
        <v>770.24992000000066</v>
      </c>
      <c r="D94" s="32">
        <v>5</v>
      </c>
      <c r="E94" s="32">
        <v>23</v>
      </c>
      <c r="F94" s="32">
        <f t="shared" si="12"/>
        <v>10.28192</v>
      </c>
      <c r="G94" s="32">
        <f t="shared" si="41"/>
        <v>-0.89408000000000065</v>
      </c>
      <c r="H94" s="32">
        <f t="shared" si="47"/>
        <v>1283.1480000000001</v>
      </c>
      <c r="I94" s="32">
        <f t="shared" si="31"/>
        <v>135.48803358081022</v>
      </c>
      <c r="J94" s="32">
        <f t="shared" si="44"/>
        <v>0</v>
      </c>
      <c r="K94" s="32">
        <f t="shared" si="32"/>
        <v>-584.72832000000039</v>
      </c>
      <c r="L94" s="32">
        <f t="shared" si="35"/>
        <v>833.90771358080997</v>
      </c>
      <c r="M94" s="32">
        <f t="shared" si="36"/>
        <v>8574.172398420802</v>
      </c>
      <c r="N94" s="32">
        <f t="shared" si="37"/>
        <v>8.5741723984208011</v>
      </c>
      <c r="O94" s="32">
        <v>10651.8</v>
      </c>
      <c r="P94" s="53">
        <f t="shared" si="38"/>
        <v>10.6518</v>
      </c>
      <c r="Q94" s="32">
        <f t="shared" si="33"/>
        <v>3401.6819439252336</v>
      </c>
      <c r="R94" s="32">
        <f t="shared" si="39"/>
        <v>356.22330016281865</v>
      </c>
      <c r="S94" s="32">
        <f t="shared" si="34"/>
        <v>283.52862261747543</v>
      </c>
      <c r="T94" s="60">
        <f t="shared" si="46"/>
        <v>2.0776276015791986</v>
      </c>
      <c r="U94" s="83">
        <f t="shared" si="42"/>
        <v>-39.151603821108708</v>
      </c>
    </row>
    <row r="95" spans="1:21" x14ac:dyDescent="0.25">
      <c r="A95" s="33">
        <v>93</v>
      </c>
      <c r="B95" s="32">
        <f t="shared" si="19"/>
        <v>9.3878400000000006</v>
      </c>
      <c r="C95" s="32">
        <f t="shared" si="40"/>
        <v>779.63776000000064</v>
      </c>
      <c r="D95" s="32">
        <v>5</v>
      </c>
      <c r="E95" s="32">
        <v>21</v>
      </c>
      <c r="F95" s="32">
        <f t="shared" si="12"/>
        <v>9.3878400000000006</v>
      </c>
      <c r="G95" s="32">
        <f t="shared" si="41"/>
        <v>-0.89407999999999888</v>
      </c>
      <c r="H95" s="32">
        <f t="shared" si="47"/>
        <v>1283.1480000000001</v>
      </c>
      <c r="I95" s="32">
        <f t="shared" si="31"/>
        <v>112.94938149175299</v>
      </c>
      <c r="J95" s="32">
        <f t="shared" si="44"/>
        <v>0</v>
      </c>
      <c r="K95" s="32">
        <f t="shared" si="32"/>
        <v>-584.72831999999926</v>
      </c>
      <c r="L95" s="32">
        <f t="shared" si="35"/>
        <v>811.36906149175388</v>
      </c>
      <c r="M95" s="32">
        <f t="shared" si="36"/>
        <v>7617.0029302347475</v>
      </c>
      <c r="N95" s="32">
        <f t="shared" si="37"/>
        <v>7.6170029302347473</v>
      </c>
      <c r="O95" s="32">
        <v>10651.8</v>
      </c>
      <c r="P95" s="53">
        <f t="shared" si="38"/>
        <v>10.6518</v>
      </c>
      <c r="Q95" s="32">
        <f t="shared" si="33"/>
        <v>3105.883514018692</v>
      </c>
      <c r="R95" s="32">
        <f t="shared" si="39"/>
        <v>325.24736101822583</v>
      </c>
      <c r="S95" s="32">
        <f t="shared" si="34"/>
        <v>275.86548090719634</v>
      </c>
      <c r="T95" s="60">
        <f t="shared" si="46"/>
        <v>3.0347970697652524</v>
      </c>
      <c r="U95" s="83">
        <f t="shared" si="42"/>
        <v>-36.116806751343454</v>
      </c>
    </row>
    <row r="96" spans="1:21" x14ac:dyDescent="0.25">
      <c r="A96" s="33">
        <v>94</v>
      </c>
      <c r="B96" s="32">
        <f t="shared" si="19"/>
        <v>9.3878400000000006</v>
      </c>
      <c r="C96" s="32">
        <f t="shared" si="40"/>
        <v>789.02560000000062</v>
      </c>
      <c r="D96" s="32">
        <v>5</v>
      </c>
      <c r="E96" s="32">
        <v>21</v>
      </c>
      <c r="F96" s="32">
        <f t="shared" si="12"/>
        <v>9.3878400000000006</v>
      </c>
      <c r="G96" s="32">
        <f t="shared" si="41"/>
        <v>0</v>
      </c>
      <c r="H96" s="32">
        <f t="shared" si="47"/>
        <v>1283.1480000000001</v>
      </c>
      <c r="I96" s="32">
        <f t="shared" si="31"/>
        <v>112.94938149175299</v>
      </c>
      <c r="J96" s="32">
        <f t="shared" si="44"/>
        <v>0</v>
      </c>
      <c r="K96" s="32">
        <f t="shared" si="32"/>
        <v>0</v>
      </c>
      <c r="L96" s="32">
        <f t="shared" si="35"/>
        <v>1396.0973814917531</v>
      </c>
      <c r="M96" s="32">
        <f t="shared" si="36"/>
        <v>13106.33884186354</v>
      </c>
      <c r="N96" s="32">
        <f t="shared" si="37"/>
        <v>13.10633884186354</v>
      </c>
      <c r="O96" s="32">
        <v>10651.8</v>
      </c>
      <c r="P96" s="53">
        <f t="shared" si="38"/>
        <v>10.6518</v>
      </c>
      <c r="Q96" s="32">
        <f t="shared" si="33"/>
        <v>3105.883514018692</v>
      </c>
      <c r="R96" s="32">
        <f t="shared" si="39"/>
        <v>325.24736101822583</v>
      </c>
      <c r="S96" s="32">
        <f t="shared" si="34"/>
        <v>474.67310970719609</v>
      </c>
      <c r="T96" s="60">
        <f t="shared" si="46"/>
        <v>-2.4545388418635401</v>
      </c>
      <c r="U96" s="83">
        <f t="shared" si="42"/>
        <v>-38.571345593206992</v>
      </c>
    </row>
    <row r="97" spans="1:21" x14ac:dyDescent="0.25">
      <c r="A97" s="33">
        <v>95</v>
      </c>
      <c r="B97" s="32">
        <f t="shared" si="19"/>
        <v>9.3878400000000006</v>
      </c>
      <c r="C97" s="32">
        <f t="shared" si="40"/>
        <v>798.41344000000061</v>
      </c>
      <c r="D97" s="32">
        <v>5</v>
      </c>
      <c r="E97" s="32">
        <v>21</v>
      </c>
      <c r="F97" s="32">
        <f t="shared" si="12"/>
        <v>9.3878400000000006</v>
      </c>
      <c r="G97" s="32">
        <f t="shared" si="41"/>
        <v>0</v>
      </c>
      <c r="H97" s="32">
        <f t="shared" si="47"/>
        <v>1283.1480000000001</v>
      </c>
      <c r="I97" s="32">
        <f t="shared" si="31"/>
        <v>112.94938149175299</v>
      </c>
      <c r="J97" s="32">
        <f t="shared" si="44"/>
        <v>0</v>
      </c>
      <c r="K97" s="32">
        <f t="shared" si="32"/>
        <v>0</v>
      </c>
      <c r="L97" s="32">
        <f t="shared" si="35"/>
        <v>1396.0973814917531</v>
      </c>
      <c r="M97" s="32">
        <f t="shared" si="36"/>
        <v>13106.33884186354</v>
      </c>
      <c r="N97" s="32">
        <f t="shared" si="37"/>
        <v>13.10633884186354</v>
      </c>
      <c r="O97" s="32">
        <v>10651.8</v>
      </c>
      <c r="P97" s="53">
        <f t="shared" si="38"/>
        <v>10.6518</v>
      </c>
      <c r="Q97" s="32">
        <f t="shared" si="33"/>
        <v>3105.883514018692</v>
      </c>
      <c r="R97" s="32">
        <f t="shared" si="39"/>
        <v>325.24736101822583</v>
      </c>
      <c r="S97" s="32">
        <f t="shared" si="34"/>
        <v>474.67310970719609</v>
      </c>
      <c r="T97" s="60">
        <f t="shared" si="46"/>
        <v>-2.4545388418635401</v>
      </c>
      <c r="U97" s="83">
        <f t="shared" si="42"/>
        <v>-41.02588443507053</v>
      </c>
    </row>
    <row r="98" spans="1:21" x14ac:dyDescent="0.25">
      <c r="A98" s="33">
        <v>96</v>
      </c>
      <c r="B98" s="32">
        <f t="shared" si="19"/>
        <v>8.9407999999999994</v>
      </c>
      <c r="C98" s="32">
        <f t="shared" si="40"/>
        <v>807.35424000000057</v>
      </c>
      <c r="D98" s="32">
        <v>5</v>
      </c>
      <c r="E98" s="32">
        <v>20</v>
      </c>
      <c r="F98" s="32">
        <f t="shared" si="12"/>
        <v>8.9407999999999994</v>
      </c>
      <c r="G98" s="32">
        <f t="shared" si="41"/>
        <v>-0.44704000000000121</v>
      </c>
      <c r="H98" s="32">
        <f t="shared" si="47"/>
        <v>1283.1480000000001</v>
      </c>
      <c r="I98" s="32">
        <f t="shared" si="31"/>
        <v>102.44841858662399</v>
      </c>
      <c r="J98" s="32">
        <f t="shared" si="44"/>
        <v>0</v>
      </c>
      <c r="K98" s="32">
        <f t="shared" si="32"/>
        <v>-292.36416000000077</v>
      </c>
      <c r="L98" s="32">
        <f t="shared" si="35"/>
        <v>1093.2322585866234</v>
      </c>
      <c r="M98" s="32">
        <f t="shared" si="36"/>
        <v>9774.3709775712814</v>
      </c>
      <c r="N98" s="32">
        <f t="shared" si="37"/>
        <v>9.7743709775712819</v>
      </c>
      <c r="O98" s="32">
        <v>10651.8</v>
      </c>
      <c r="P98" s="53">
        <f t="shared" si="38"/>
        <v>10.6518</v>
      </c>
      <c r="Q98" s="32">
        <f t="shared" si="33"/>
        <v>2957.9842990654206</v>
      </c>
      <c r="R98" s="32">
        <f t="shared" si="39"/>
        <v>309.75939144592928</v>
      </c>
      <c r="S98" s="32">
        <f t="shared" si="34"/>
        <v>371.698967919452</v>
      </c>
      <c r="T98" s="60">
        <f t="shared" si="46"/>
        <v>0.87742902242871779</v>
      </c>
      <c r="U98" s="83">
        <f t="shared" si="42"/>
        <v>-40.148455412641809</v>
      </c>
    </row>
    <row r="99" spans="1:21" x14ac:dyDescent="0.25">
      <c r="A99" s="33">
        <v>97</v>
      </c>
      <c r="B99" s="32">
        <f t="shared" si="19"/>
        <v>8.9407999999999994</v>
      </c>
      <c r="C99" s="32">
        <f t="shared" si="40"/>
        <v>816.29504000000054</v>
      </c>
      <c r="D99" s="32">
        <v>5</v>
      </c>
      <c r="E99" s="32">
        <v>20</v>
      </c>
      <c r="F99" s="32">
        <f t="shared" si="12"/>
        <v>8.9407999999999994</v>
      </c>
      <c r="G99" s="32">
        <f t="shared" si="41"/>
        <v>0</v>
      </c>
      <c r="H99" s="32">
        <f t="shared" si="47"/>
        <v>1283.1480000000001</v>
      </c>
      <c r="I99" s="32">
        <f t="shared" ref="I99:I122" si="48">0.5*$W$5*$W$3*$W$6*(F99^2)</f>
        <v>102.44841858662399</v>
      </c>
      <c r="J99" s="32">
        <f t="shared" si="44"/>
        <v>0</v>
      </c>
      <c r="K99" s="32">
        <f t="shared" ref="K99:K122" si="49">$W$2*G99</f>
        <v>0</v>
      </c>
      <c r="L99" s="32">
        <f t="shared" si="35"/>
        <v>1385.5964185866242</v>
      </c>
      <c r="M99" s="32">
        <f t="shared" si="36"/>
        <v>12388.340459299288</v>
      </c>
      <c r="N99" s="32">
        <f t="shared" si="37"/>
        <v>12.388340459299288</v>
      </c>
      <c r="O99" s="32">
        <v>10651.8</v>
      </c>
      <c r="P99" s="53">
        <f t="shared" si="38"/>
        <v>10.6518</v>
      </c>
      <c r="Q99" s="32">
        <f t="shared" ref="Q99:Q122" si="50">(F99/2.14)*60*11.8</f>
        <v>2957.9842990654206</v>
      </c>
      <c r="R99" s="32">
        <f t="shared" si="39"/>
        <v>309.75939144592928</v>
      </c>
      <c r="S99" s="32">
        <f t="shared" ref="S99:S122" si="51">L99*$W$4</f>
        <v>471.10278231945227</v>
      </c>
      <c r="T99" s="60">
        <f t="shared" si="46"/>
        <v>-1.7365404592992881</v>
      </c>
      <c r="U99" s="83">
        <f t="shared" si="42"/>
        <v>-41.884995871941101</v>
      </c>
    </row>
    <row r="100" spans="1:21" x14ac:dyDescent="0.25">
      <c r="A100" s="33">
        <v>98</v>
      </c>
      <c r="B100" s="32">
        <f t="shared" si="19"/>
        <v>8.9407999999999994</v>
      </c>
      <c r="C100" s="32">
        <f t="shared" si="40"/>
        <v>825.23584000000051</v>
      </c>
      <c r="D100" s="32">
        <v>5</v>
      </c>
      <c r="E100" s="32">
        <v>20</v>
      </c>
      <c r="F100" s="32">
        <f t="shared" si="12"/>
        <v>8.9407999999999994</v>
      </c>
      <c r="G100" s="32">
        <f t="shared" si="41"/>
        <v>0</v>
      </c>
      <c r="H100" s="32">
        <f t="shared" si="47"/>
        <v>1283.1480000000001</v>
      </c>
      <c r="I100" s="32">
        <f t="shared" si="48"/>
        <v>102.44841858662399</v>
      </c>
      <c r="J100" s="32">
        <f t="shared" si="44"/>
        <v>0</v>
      </c>
      <c r="K100" s="32">
        <f t="shared" si="49"/>
        <v>0</v>
      </c>
      <c r="L100" s="32">
        <f t="shared" si="35"/>
        <v>1385.5964185866242</v>
      </c>
      <c r="M100" s="32">
        <f t="shared" si="36"/>
        <v>12388.340459299288</v>
      </c>
      <c r="N100" s="32">
        <f t="shared" si="37"/>
        <v>12.388340459299288</v>
      </c>
      <c r="O100" s="32">
        <v>10651.8</v>
      </c>
      <c r="P100" s="53">
        <f t="shared" si="38"/>
        <v>10.6518</v>
      </c>
      <c r="Q100" s="32">
        <f t="shared" si="50"/>
        <v>2957.9842990654206</v>
      </c>
      <c r="R100" s="32">
        <f t="shared" si="39"/>
        <v>309.75939144592928</v>
      </c>
      <c r="S100" s="32">
        <f t="shared" si="51"/>
        <v>471.10278231945227</v>
      </c>
      <c r="T100" s="60">
        <f t="shared" si="46"/>
        <v>-1.7365404592992881</v>
      </c>
      <c r="U100" s="83">
        <f t="shared" si="42"/>
        <v>-43.621536331240392</v>
      </c>
    </row>
    <row r="101" spans="1:21" x14ac:dyDescent="0.25">
      <c r="A101" s="33">
        <v>99</v>
      </c>
      <c r="B101" s="32">
        <f t="shared" si="19"/>
        <v>8.9407999999999994</v>
      </c>
      <c r="C101" s="32">
        <f t="shared" si="40"/>
        <v>834.17664000000048</v>
      </c>
      <c r="D101" s="32">
        <v>5</v>
      </c>
      <c r="E101" s="32">
        <v>20</v>
      </c>
      <c r="F101" s="32">
        <f t="shared" si="12"/>
        <v>8.9407999999999994</v>
      </c>
      <c r="G101" s="32">
        <f t="shared" si="41"/>
        <v>0</v>
      </c>
      <c r="H101" s="32">
        <f t="shared" si="47"/>
        <v>1283.1480000000001</v>
      </c>
      <c r="I101" s="32">
        <f t="shared" si="48"/>
        <v>102.44841858662399</v>
      </c>
      <c r="J101" s="32">
        <f t="shared" si="44"/>
        <v>0</v>
      </c>
      <c r="K101" s="32">
        <f t="shared" si="49"/>
        <v>0</v>
      </c>
      <c r="L101" s="32">
        <f t="shared" si="35"/>
        <v>1385.5964185866242</v>
      </c>
      <c r="M101" s="32">
        <f t="shared" si="36"/>
        <v>12388.340459299288</v>
      </c>
      <c r="N101" s="32">
        <f t="shared" si="37"/>
        <v>12.388340459299288</v>
      </c>
      <c r="O101" s="32">
        <v>10651.8</v>
      </c>
      <c r="P101" s="53">
        <f t="shared" si="38"/>
        <v>10.6518</v>
      </c>
      <c r="Q101" s="32">
        <f t="shared" si="50"/>
        <v>2957.9842990654206</v>
      </c>
      <c r="R101" s="32">
        <f t="shared" si="39"/>
        <v>309.75939144592928</v>
      </c>
      <c r="S101" s="32">
        <f t="shared" si="51"/>
        <v>471.10278231945227</v>
      </c>
      <c r="T101" s="60">
        <f t="shared" si="46"/>
        <v>-1.7365404592992881</v>
      </c>
      <c r="U101" s="83">
        <f t="shared" si="42"/>
        <v>-45.358076790539684</v>
      </c>
    </row>
    <row r="102" spans="1:21" ht="15.75" thickBot="1" x14ac:dyDescent="0.3">
      <c r="A102" s="79">
        <v>100</v>
      </c>
      <c r="B102" s="80">
        <f t="shared" si="19"/>
        <v>8.9407999999999994</v>
      </c>
      <c r="C102" s="80">
        <f t="shared" si="40"/>
        <v>843.11744000000044</v>
      </c>
      <c r="D102" s="80">
        <v>5</v>
      </c>
      <c r="E102" s="80">
        <v>20</v>
      </c>
      <c r="F102" s="80">
        <f t="shared" si="12"/>
        <v>8.9407999999999994</v>
      </c>
      <c r="G102" s="80">
        <f t="shared" si="41"/>
        <v>0</v>
      </c>
      <c r="H102" s="80">
        <f t="shared" si="47"/>
        <v>1283.1480000000001</v>
      </c>
      <c r="I102" s="80">
        <f t="shared" si="48"/>
        <v>102.44841858662399</v>
      </c>
      <c r="J102" s="80">
        <f t="shared" si="44"/>
        <v>0</v>
      </c>
      <c r="K102" s="80">
        <f t="shared" si="49"/>
        <v>0</v>
      </c>
      <c r="L102" s="80">
        <f t="shared" si="35"/>
        <v>1385.5964185866242</v>
      </c>
      <c r="M102" s="80">
        <f t="shared" si="36"/>
        <v>12388.340459299288</v>
      </c>
      <c r="N102" s="80">
        <f t="shared" si="37"/>
        <v>12.388340459299288</v>
      </c>
      <c r="O102" s="80">
        <v>10651.8</v>
      </c>
      <c r="P102" s="81">
        <f t="shared" si="38"/>
        <v>10.6518</v>
      </c>
      <c r="Q102" s="80">
        <f t="shared" si="50"/>
        <v>2957.9842990654206</v>
      </c>
      <c r="R102" s="80">
        <f t="shared" si="39"/>
        <v>309.75939144592928</v>
      </c>
      <c r="S102" s="80">
        <f t="shared" si="51"/>
        <v>471.10278231945227</v>
      </c>
      <c r="T102" s="82">
        <f t="shared" si="46"/>
        <v>-1.7365404592992881</v>
      </c>
      <c r="U102" s="84">
        <f t="shared" si="42"/>
        <v>-47.094617249838976</v>
      </c>
    </row>
    <row r="103" spans="1:21" x14ac:dyDescent="0.25">
      <c r="A103" s="39">
        <v>101</v>
      </c>
      <c r="B103" s="40">
        <f t="shared" si="19"/>
        <v>8.0467200000000005</v>
      </c>
      <c r="C103" s="40">
        <f t="shared" si="40"/>
        <v>851.16416000000049</v>
      </c>
      <c r="D103" s="40">
        <v>6</v>
      </c>
      <c r="E103" s="40">
        <v>18</v>
      </c>
      <c r="F103" s="40">
        <f t="shared" si="12"/>
        <v>8.0467200000000005</v>
      </c>
      <c r="G103" s="40">
        <f t="shared" si="41"/>
        <v>-0.89407999999999888</v>
      </c>
      <c r="H103" s="40">
        <f t="shared" ref="H103:H112" si="52">$W$2*9.81*$W$11</f>
        <v>1924.7220000000002</v>
      </c>
      <c r="I103" s="40">
        <f t="shared" si="48"/>
        <v>82.983219055165449</v>
      </c>
      <c r="J103" s="40">
        <f t="shared" si="44"/>
        <v>795.26049627294731</v>
      </c>
      <c r="K103" s="40">
        <f t="shared" si="49"/>
        <v>-584.72831999999926</v>
      </c>
      <c r="L103" s="40">
        <f t="shared" si="35"/>
        <v>2218.2373953281135</v>
      </c>
      <c r="M103" s="40">
        <f t="shared" si="36"/>
        <v>17849.535213734638</v>
      </c>
      <c r="N103" s="40">
        <f t="shared" si="37"/>
        <v>17.849535213734637</v>
      </c>
      <c r="O103" s="40">
        <v>10651.8</v>
      </c>
      <c r="P103" s="51">
        <f t="shared" si="38"/>
        <v>10.6518</v>
      </c>
      <c r="Q103" s="40">
        <f t="shared" si="50"/>
        <v>2662.1858691588786</v>
      </c>
      <c r="R103" s="40">
        <f t="shared" si="39"/>
        <v>278.78345230133635</v>
      </c>
      <c r="S103" s="40">
        <f t="shared" si="51"/>
        <v>754.20071441155869</v>
      </c>
      <c r="T103" s="58">
        <f t="shared" si="46"/>
        <v>-7.1977352137346369</v>
      </c>
      <c r="U103" s="77">
        <f t="shared" si="42"/>
        <v>-54.292352463573614</v>
      </c>
    </row>
    <row r="104" spans="1:21" x14ac:dyDescent="0.25">
      <c r="A104" s="39">
        <v>102</v>
      </c>
      <c r="B104" s="40">
        <f t="shared" si="19"/>
        <v>7.1526399999999999</v>
      </c>
      <c r="C104" s="40">
        <f t="shared" si="40"/>
        <v>858.31680000000051</v>
      </c>
      <c r="D104" s="40">
        <v>8</v>
      </c>
      <c r="E104" s="40">
        <v>16</v>
      </c>
      <c r="F104" s="40">
        <f t="shared" si="12"/>
        <v>7.1526399999999999</v>
      </c>
      <c r="G104" s="40">
        <f t="shared" si="41"/>
        <v>-0.89408000000000065</v>
      </c>
      <c r="H104" s="40">
        <f t="shared" si="52"/>
        <v>1924.7220000000002</v>
      </c>
      <c r="I104" s="40">
        <f t="shared" si="48"/>
        <v>65.566987895439368</v>
      </c>
      <c r="J104" s="40">
        <f t="shared" si="44"/>
        <v>1770.6645511199358</v>
      </c>
      <c r="K104" s="40">
        <f t="shared" si="49"/>
        <v>-584.72832000000039</v>
      </c>
      <c r="L104" s="40">
        <f t="shared" si="35"/>
        <v>3176.2252190153749</v>
      </c>
      <c r="M104" s="40">
        <f t="shared" si="36"/>
        <v>22718.395550538131</v>
      </c>
      <c r="N104" s="40">
        <f t="shared" si="37"/>
        <v>22.71839555053813</v>
      </c>
      <c r="O104" s="40">
        <v>10651.8</v>
      </c>
      <c r="P104" s="51">
        <f t="shared" si="38"/>
        <v>10.6518</v>
      </c>
      <c r="Q104" s="40">
        <f t="shared" si="50"/>
        <v>2366.3874392523367</v>
      </c>
      <c r="R104" s="40">
        <f t="shared" si="39"/>
        <v>247.80751315674345</v>
      </c>
      <c r="S104" s="40">
        <f t="shared" si="51"/>
        <v>1079.9165744652275</v>
      </c>
      <c r="T104" s="58">
        <f t="shared" si="46"/>
        <v>-12.06659555053813</v>
      </c>
      <c r="U104" s="77">
        <f t="shared" si="42"/>
        <v>-66.358948014111746</v>
      </c>
    </row>
    <row r="105" spans="1:21" x14ac:dyDescent="0.25">
      <c r="A105" s="39">
        <v>103</v>
      </c>
      <c r="B105" s="40">
        <f t="shared" si="19"/>
        <v>5.8115199999999998</v>
      </c>
      <c r="C105" s="40">
        <f t="shared" si="40"/>
        <v>864.12832000000049</v>
      </c>
      <c r="D105" s="40">
        <v>10</v>
      </c>
      <c r="E105" s="40">
        <v>13</v>
      </c>
      <c r="F105" s="40">
        <f t="shared" si="12"/>
        <v>5.8115199999999998</v>
      </c>
      <c r="G105" s="40">
        <f t="shared" si="41"/>
        <v>-1.3411200000000001</v>
      </c>
      <c r="H105" s="40">
        <f t="shared" si="52"/>
        <v>1924.7220000000002</v>
      </c>
      <c r="I105" s="40">
        <f t="shared" si="48"/>
        <v>43.284456852848635</v>
      </c>
      <c r="J105" s="40">
        <f t="shared" si="44"/>
        <v>2164.6131598608167</v>
      </c>
      <c r="K105" s="40">
        <f t="shared" si="49"/>
        <v>-877.09248000000002</v>
      </c>
      <c r="L105" s="40">
        <f t="shared" si="35"/>
        <v>3255.5271367136656</v>
      </c>
      <c r="M105" s="40">
        <f t="shared" si="36"/>
        <v>18919.5610655542</v>
      </c>
      <c r="N105" s="40">
        <f t="shared" si="37"/>
        <v>18.919561065554202</v>
      </c>
      <c r="O105" s="40">
        <v>10651.8</v>
      </c>
      <c r="P105" s="51">
        <f t="shared" si="38"/>
        <v>10.6518</v>
      </c>
      <c r="Q105" s="40">
        <f t="shared" si="50"/>
        <v>1922.6897943925233</v>
      </c>
      <c r="R105" s="40">
        <f t="shared" si="39"/>
        <v>201.34360443985403</v>
      </c>
      <c r="S105" s="40">
        <f t="shared" si="51"/>
        <v>1106.8792264826463</v>
      </c>
      <c r="T105" s="58">
        <f t="shared" si="46"/>
        <v>-8.2677610655542022</v>
      </c>
      <c r="U105" s="77">
        <f t="shared" si="42"/>
        <v>-74.626709079665943</v>
      </c>
    </row>
    <row r="106" spans="1:21" x14ac:dyDescent="0.25">
      <c r="A106" s="39">
        <v>104</v>
      </c>
      <c r="B106" s="40">
        <f t="shared" si="19"/>
        <v>5.8115199999999998</v>
      </c>
      <c r="C106" s="40">
        <f t="shared" si="40"/>
        <v>869.93984000000046</v>
      </c>
      <c r="D106" s="40">
        <v>10</v>
      </c>
      <c r="E106" s="40">
        <v>13</v>
      </c>
      <c r="F106" s="40">
        <f t="shared" si="12"/>
        <v>5.8115199999999998</v>
      </c>
      <c r="G106" s="40">
        <f t="shared" si="41"/>
        <v>0</v>
      </c>
      <c r="H106" s="40">
        <f t="shared" si="52"/>
        <v>1924.7220000000002</v>
      </c>
      <c r="I106" s="40">
        <f t="shared" si="48"/>
        <v>43.284456852848635</v>
      </c>
      <c r="J106" s="40">
        <f t="shared" si="44"/>
        <v>0</v>
      </c>
      <c r="K106" s="40">
        <f t="shared" si="49"/>
        <v>0</v>
      </c>
      <c r="L106" s="40">
        <f t="shared" si="35"/>
        <v>1968.0064568528489</v>
      </c>
      <c r="M106" s="40">
        <f t="shared" si="36"/>
        <v>11437.108884129468</v>
      </c>
      <c r="N106" s="40">
        <f t="shared" si="37"/>
        <v>11.437108884129469</v>
      </c>
      <c r="O106" s="40">
        <v>10651.8</v>
      </c>
      <c r="P106" s="51">
        <f t="shared" si="38"/>
        <v>10.6518</v>
      </c>
      <c r="Q106" s="40">
        <f t="shared" si="50"/>
        <v>1922.6897943925233</v>
      </c>
      <c r="R106" s="40">
        <f t="shared" si="39"/>
        <v>201.34360443985403</v>
      </c>
      <c r="S106" s="40">
        <f t="shared" si="51"/>
        <v>669.12219532996869</v>
      </c>
      <c r="T106" s="58">
        <f t="shared" si="46"/>
        <v>-0.78530888412946886</v>
      </c>
      <c r="U106" s="77">
        <f t="shared" si="42"/>
        <v>-75.412017963795407</v>
      </c>
    </row>
    <row r="107" spans="1:21" x14ac:dyDescent="0.25">
      <c r="A107" s="39">
        <v>105</v>
      </c>
      <c r="B107" s="40">
        <f t="shared" si="19"/>
        <v>6.7055999999999996</v>
      </c>
      <c r="C107" s="40">
        <f t="shared" si="40"/>
        <v>876.64544000000046</v>
      </c>
      <c r="D107" s="40">
        <v>10</v>
      </c>
      <c r="E107" s="40">
        <v>15</v>
      </c>
      <c r="F107" s="40">
        <f t="shared" si="12"/>
        <v>6.7055999999999996</v>
      </c>
      <c r="G107" s="40">
        <f t="shared" si="41"/>
        <v>0.89407999999999976</v>
      </c>
      <c r="H107" s="40">
        <f t="shared" si="52"/>
        <v>1924.7220000000002</v>
      </c>
      <c r="I107" s="40">
        <f t="shared" si="48"/>
        <v>57.627235454975995</v>
      </c>
      <c r="J107" s="40">
        <f t="shared" ref="J107:J119" si="53">$W$2*9.81*SIN((D107-D106)/B107)</f>
        <v>0</v>
      </c>
      <c r="K107" s="40">
        <f t="shared" si="49"/>
        <v>584.72831999999983</v>
      </c>
      <c r="L107" s="40">
        <f t="shared" si="35"/>
        <v>2567.0775554549759</v>
      </c>
      <c r="M107" s="40">
        <f t="shared" si="36"/>
        <v>17213.795255858884</v>
      </c>
      <c r="N107" s="40">
        <f t="shared" si="37"/>
        <v>17.213795255858884</v>
      </c>
      <c r="O107" s="40">
        <v>10651.8</v>
      </c>
      <c r="P107" s="51">
        <f t="shared" si="38"/>
        <v>10.6518</v>
      </c>
      <c r="Q107" s="40">
        <f t="shared" si="50"/>
        <v>2218.4882242990652</v>
      </c>
      <c r="R107" s="40">
        <f t="shared" si="39"/>
        <v>232.31954358444693</v>
      </c>
      <c r="S107" s="40">
        <f t="shared" si="51"/>
        <v>872.80636885469187</v>
      </c>
      <c r="T107" s="58">
        <f>P107-N107</f>
        <v>-6.5619952558588839</v>
      </c>
      <c r="U107" s="77">
        <f t="shared" si="42"/>
        <v>-81.974013219654296</v>
      </c>
    </row>
    <row r="108" spans="1:21" x14ac:dyDescent="0.25">
      <c r="A108" s="39">
        <v>106</v>
      </c>
      <c r="B108" s="40">
        <f t="shared" si="19"/>
        <v>8.0467200000000005</v>
      </c>
      <c r="C108" s="40">
        <f t="shared" si="40"/>
        <v>884.69216000000051</v>
      </c>
      <c r="D108" s="40">
        <v>7</v>
      </c>
      <c r="E108" s="40">
        <v>18</v>
      </c>
      <c r="F108" s="40">
        <f t="shared" si="12"/>
        <v>8.0467200000000005</v>
      </c>
      <c r="G108" s="40">
        <f t="shared" si="41"/>
        <v>1.341120000000001</v>
      </c>
      <c r="H108" s="40">
        <f t="shared" si="52"/>
        <v>1924.7220000000002</v>
      </c>
      <c r="I108" s="40">
        <f t="shared" si="48"/>
        <v>82.983219055165449</v>
      </c>
      <c r="J108" s="40">
        <f t="shared" si="53"/>
        <v>-2336.9055953513639</v>
      </c>
      <c r="K108" s="40">
        <f t="shared" si="49"/>
        <v>877.09248000000059</v>
      </c>
      <c r="L108" s="40">
        <f t="shared" si="35"/>
        <v>547.89210370380226</v>
      </c>
      <c r="M108" s="40">
        <f t="shared" si="36"/>
        <v>4408.7343487154603</v>
      </c>
      <c r="N108" s="40">
        <f t="shared" si="37"/>
        <v>4.40873434871546</v>
      </c>
      <c r="O108" s="40">
        <v>10651.8</v>
      </c>
      <c r="P108" s="51">
        <f t="shared" si="38"/>
        <v>10.6518</v>
      </c>
      <c r="Q108" s="40">
        <f t="shared" si="50"/>
        <v>2662.1858691588786</v>
      </c>
      <c r="R108" s="40">
        <f t="shared" si="39"/>
        <v>278.78345230133635</v>
      </c>
      <c r="S108" s="40">
        <f t="shared" si="51"/>
        <v>186.28331525929278</v>
      </c>
      <c r="T108" s="58">
        <f t="shared" si="46"/>
        <v>6.2430656512845397</v>
      </c>
      <c r="U108" s="77">
        <f t="shared" si="42"/>
        <v>-75.730947568369757</v>
      </c>
    </row>
    <row r="109" spans="1:21" x14ac:dyDescent="0.25">
      <c r="A109" s="39">
        <v>107</v>
      </c>
      <c r="B109" s="40">
        <f t="shared" si="19"/>
        <v>8.9407999999999994</v>
      </c>
      <c r="C109" s="40">
        <f t="shared" si="40"/>
        <v>893.63296000000048</v>
      </c>
      <c r="D109" s="40">
        <v>5</v>
      </c>
      <c r="E109" s="40">
        <v>20</v>
      </c>
      <c r="F109" s="40">
        <f t="shared" si="12"/>
        <v>8.9407999999999994</v>
      </c>
      <c r="G109" s="40">
        <f t="shared" si="41"/>
        <v>0.89407999999999888</v>
      </c>
      <c r="H109" s="40">
        <f t="shared" si="52"/>
        <v>1924.7220000000002</v>
      </c>
      <c r="I109" s="40">
        <f t="shared" si="48"/>
        <v>102.44841858662399</v>
      </c>
      <c r="J109" s="40">
        <f t="shared" si="53"/>
        <v>-1423.2211163769239</v>
      </c>
      <c r="K109" s="40">
        <f t="shared" si="49"/>
        <v>584.72831999999926</v>
      </c>
      <c r="L109" s="40">
        <f t="shared" si="35"/>
        <v>1188.6776222096996</v>
      </c>
      <c r="M109" s="40">
        <f>F109*L109</f>
        <v>10627.728884652483</v>
      </c>
      <c r="N109" s="40">
        <f t="shared" si="37"/>
        <v>10.627728884652482</v>
      </c>
      <c r="O109" s="40">
        <v>10651.8</v>
      </c>
      <c r="P109" s="51">
        <f t="shared" si="38"/>
        <v>10.6518</v>
      </c>
      <c r="Q109" s="40">
        <f t="shared" si="50"/>
        <v>2957.9842990654206</v>
      </c>
      <c r="R109" s="40">
        <f t="shared" si="39"/>
        <v>309.75939144592928</v>
      </c>
      <c r="S109" s="40">
        <f t="shared" si="51"/>
        <v>404.1503915512979</v>
      </c>
      <c r="T109" s="58">
        <f>P109-N109</f>
        <v>2.4071115347517491E-2</v>
      </c>
      <c r="U109" s="77">
        <f t="shared" si="42"/>
        <v>-75.706876453022232</v>
      </c>
    </row>
    <row r="110" spans="1:21" x14ac:dyDescent="0.25">
      <c r="A110" s="39">
        <v>108</v>
      </c>
      <c r="B110" s="40">
        <f t="shared" si="19"/>
        <v>9.8348800000000001</v>
      </c>
      <c r="C110" s="40">
        <f t="shared" si="40"/>
        <v>903.46784000000048</v>
      </c>
      <c r="D110" s="40">
        <v>3</v>
      </c>
      <c r="E110" s="40">
        <v>22</v>
      </c>
      <c r="F110" s="40">
        <f t="shared" si="12"/>
        <v>9.8348800000000001</v>
      </c>
      <c r="G110" s="40">
        <f t="shared" si="41"/>
        <v>0.89408000000000065</v>
      </c>
      <c r="H110" s="40">
        <f t="shared" si="52"/>
        <v>1924.7220000000002</v>
      </c>
      <c r="I110" s="40">
        <f t="shared" si="48"/>
        <v>123.96258648981505</v>
      </c>
      <c r="J110" s="40">
        <f t="shared" si="53"/>
        <v>-1295.7171788673038</v>
      </c>
      <c r="K110" s="40">
        <f t="shared" si="49"/>
        <v>584.72832000000039</v>
      </c>
      <c r="L110" s="40">
        <f t="shared" si="35"/>
        <v>1337.6957276225116</v>
      </c>
      <c r="M110" s="40">
        <f t="shared" si="36"/>
        <v>13156.076957680087</v>
      </c>
      <c r="N110" s="40">
        <f t="shared" si="37"/>
        <v>13.156076957680087</v>
      </c>
      <c r="O110" s="40">
        <v>10651.8</v>
      </c>
      <c r="P110" s="51">
        <f t="shared" si="38"/>
        <v>10.6518</v>
      </c>
      <c r="Q110" s="40">
        <f t="shared" si="50"/>
        <v>3253.7827289719626</v>
      </c>
      <c r="R110" s="40">
        <f t="shared" si="39"/>
        <v>340.73533059052227</v>
      </c>
      <c r="S110" s="40">
        <f t="shared" si="51"/>
        <v>454.81654739165401</v>
      </c>
      <c r="T110" s="58">
        <f>P110-N110</f>
        <v>-2.5042769576800872</v>
      </c>
      <c r="U110" s="77">
        <f t="shared" si="42"/>
        <v>-78.211153410702323</v>
      </c>
    </row>
    <row r="111" spans="1:21" x14ac:dyDescent="0.25">
      <c r="A111" s="39">
        <v>109</v>
      </c>
      <c r="B111" s="40">
        <f t="shared" si="19"/>
        <v>10.28192</v>
      </c>
      <c r="C111" s="40">
        <f t="shared" si="40"/>
        <v>913.74976000000049</v>
      </c>
      <c r="D111" s="40">
        <v>1</v>
      </c>
      <c r="E111" s="40">
        <v>23</v>
      </c>
      <c r="F111" s="40">
        <f t="shared" si="12"/>
        <v>10.28192</v>
      </c>
      <c r="G111" s="40">
        <f t="shared" si="41"/>
        <v>0.44703999999999944</v>
      </c>
      <c r="H111" s="40">
        <f t="shared" si="52"/>
        <v>1924.7220000000002</v>
      </c>
      <c r="I111" s="40">
        <f t="shared" si="48"/>
        <v>135.48803358081022</v>
      </c>
      <c r="J111" s="40">
        <f t="shared" si="53"/>
        <v>-1240.1104510914408</v>
      </c>
      <c r="K111" s="40">
        <f t="shared" si="49"/>
        <v>292.36415999999963</v>
      </c>
      <c r="L111" s="40">
        <f t="shared" si="35"/>
        <v>1112.4637424893692</v>
      </c>
      <c r="M111" s="40">
        <f t="shared" si="36"/>
        <v>11438.263203176295</v>
      </c>
      <c r="N111" s="40">
        <f t="shared" si="37"/>
        <v>11.438263203176295</v>
      </c>
      <c r="O111" s="40">
        <v>10651.8</v>
      </c>
      <c r="P111" s="51">
        <f t="shared" si="38"/>
        <v>10.6518</v>
      </c>
      <c r="Q111" s="40">
        <f t="shared" si="50"/>
        <v>3401.6819439252336</v>
      </c>
      <c r="R111" s="40">
        <f t="shared" si="39"/>
        <v>356.22330016281865</v>
      </c>
      <c r="S111" s="40">
        <f t="shared" si="51"/>
        <v>378.23767244638555</v>
      </c>
      <c r="T111" s="58">
        <f t="shared" ref="T111:T121" si="54">P111-N111</f>
        <v>-0.78646320317629481</v>
      </c>
      <c r="U111" s="77">
        <f t="shared" si="42"/>
        <v>-78.99761661387862</v>
      </c>
    </row>
    <row r="112" spans="1:21" ht="15.75" thickBot="1" x14ac:dyDescent="0.3">
      <c r="A112" s="74">
        <v>110</v>
      </c>
      <c r="B112" s="75">
        <f t="shared" si="19"/>
        <v>9.3878400000000006</v>
      </c>
      <c r="C112" s="75">
        <f t="shared" si="40"/>
        <v>923.13760000000048</v>
      </c>
      <c r="D112" s="75">
        <v>0</v>
      </c>
      <c r="E112" s="75">
        <v>21</v>
      </c>
      <c r="F112" s="75">
        <f t="shared" si="12"/>
        <v>9.3878400000000006</v>
      </c>
      <c r="G112" s="75">
        <f t="shared" si="41"/>
        <v>-0.89407999999999888</v>
      </c>
      <c r="H112" s="75">
        <f t="shared" si="52"/>
        <v>1924.7220000000002</v>
      </c>
      <c r="I112" s="75">
        <f t="shared" si="48"/>
        <v>112.94938149175299</v>
      </c>
      <c r="J112" s="75">
        <f t="shared" si="53"/>
        <v>-682.11793071673856</v>
      </c>
      <c r="K112" s="75">
        <f t="shared" si="49"/>
        <v>-584.72831999999926</v>
      </c>
      <c r="L112" s="75">
        <f t="shared" si="35"/>
        <v>770.8251307750154</v>
      </c>
      <c r="M112" s="75">
        <f t="shared" si="36"/>
        <v>7236.3829956949212</v>
      </c>
      <c r="N112" s="75">
        <f>M112/1000</f>
        <v>7.236382995694921</v>
      </c>
      <c r="O112" s="75">
        <v>10651.8</v>
      </c>
      <c r="P112" s="76">
        <f t="shared" si="38"/>
        <v>10.6518</v>
      </c>
      <c r="Q112" s="75">
        <f t="shared" si="50"/>
        <v>3105.883514018692</v>
      </c>
      <c r="R112" s="75">
        <f t="shared" si="39"/>
        <v>325.24736101822583</v>
      </c>
      <c r="S112" s="75">
        <f t="shared" si="51"/>
        <v>262.08054446350525</v>
      </c>
      <c r="T112" s="70">
        <f t="shared" si="54"/>
        <v>3.4154170043050787</v>
      </c>
      <c r="U112" s="78">
        <f t="shared" si="42"/>
        <v>-75.582199609573536</v>
      </c>
    </row>
    <row r="113" spans="1:21" x14ac:dyDescent="0.25">
      <c r="A113" s="24">
        <v>111</v>
      </c>
      <c r="B113" s="21">
        <f t="shared" si="19"/>
        <v>8.9407999999999994</v>
      </c>
      <c r="C113" s="21">
        <f t="shared" si="40"/>
        <v>932.07840000000044</v>
      </c>
      <c r="D113" s="21">
        <v>0</v>
      </c>
      <c r="E113" s="21">
        <v>20</v>
      </c>
      <c r="F113" s="21">
        <f t="shared" si="12"/>
        <v>8.9407999999999994</v>
      </c>
      <c r="G113" s="21">
        <f t="shared" si="41"/>
        <v>-0.44704000000000121</v>
      </c>
      <c r="H113" s="21">
        <f t="shared" ref="H113:H122" si="55">$W$2*9.81*$W$16</f>
        <v>38.494440000000004</v>
      </c>
      <c r="I113" s="21">
        <f t="shared" si="48"/>
        <v>102.44841858662399</v>
      </c>
      <c r="J113" s="21">
        <f t="shared" si="53"/>
        <v>0</v>
      </c>
      <c r="K113" s="21">
        <f t="shared" si="49"/>
        <v>-292.36416000000077</v>
      </c>
      <c r="L113" s="21">
        <f t="shared" si="35"/>
        <v>-151.42130141337677</v>
      </c>
      <c r="M113" s="21">
        <v>0</v>
      </c>
      <c r="N113" s="21">
        <f t="shared" si="37"/>
        <v>0</v>
      </c>
      <c r="O113" s="21">
        <v>10651.8</v>
      </c>
      <c r="P113" s="48">
        <f t="shared" si="38"/>
        <v>10.6518</v>
      </c>
      <c r="Q113" s="21">
        <f t="shared" si="50"/>
        <v>2957.9842990654206</v>
      </c>
      <c r="R113" s="21">
        <f t="shared" si="39"/>
        <v>309.75939144592928</v>
      </c>
      <c r="S113" s="21">
        <f t="shared" si="51"/>
        <v>-51.483242480548107</v>
      </c>
      <c r="T113" s="72">
        <f t="shared" si="54"/>
        <v>10.6518</v>
      </c>
      <c r="U113" s="69">
        <f t="shared" si="42"/>
        <v>-64.930399609573541</v>
      </c>
    </row>
    <row r="114" spans="1:21" x14ac:dyDescent="0.25">
      <c r="A114" s="24">
        <v>112</v>
      </c>
      <c r="B114" s="21">
        <f t="shared" si="19"/>
        <v>8.0467200000000005</v>
      </c>
      <c r="C114" s="21">
        <f t="shared" si="40"/>
        <v>940.12512000000049</v>
      </c>
      <c r="D114" s="21">
        <v>0</v>
      </c>
      <c r="E114" s="21">
        <v>18</v>
      </c>
      <c r="F114" s="21">
        <f t="shared" si="12"/>
        <v>8.0467200000000005</v>
      </c>
      <c r="G114" s="21">
        <f t="shared" si="41"/>
        <v>-0.89407999999999888</v>
      </c>
      <c r="H114" s="21">
        <f t="shared" si="55"/>
        <v>38.494440000000004</v>
      </c>
      <c r="I114" s="21">
        <f t="shared" si="48"/>
        <v>82.983219055165449</v>
      </c>
      <c r="J114" s="21">
        <f t="shared" si="53"/>
        <v>0</v>
      </c>
      <c r="K114" s="21">
        <f t="shared" si="49"/>
        <v>-584.72831999999926</v>
      </c>
      <c r="L114" s="21">
        <f t="shared" si="35"/>
        <v>-463.25066094483384</v>
      </c>
      <c r="M114" s="21">
        <v>0</v>
      </c>
      <c r="N114" s="21">
        <f t="shared" si="37"/>
        <v>0</v>
      </c>
      <c r="O114" s="21">
        <v>10651.8</v>
      </c>
      <c r="P114" s="48">
        <f t="shared" si="38"/>
        <v>10.6518</v>
      </c>
      <c r="Q114" s="21">
        <f t="shared" si="50"/>
        <v>2662.1858691588786</v>
      </c>
      <c r="R114" s="21">
        <f t="shared" si="39"/>
        <v>278.78345230133635</v>
      </c>
      <c r="S114" s="21">
        <f t="shared" si="51"/>
        <v>-157.50522472124351</v>
      </c>
      <c r="T114" s="72">
        <f t="shared" si="54"/>
        <v>10.6518</v>
      </c>
      <c r="U114" s="69">
        <f t="shared" si="42"/>
        <v>-54.27859960957354</v>
      </c>
    </row>
    <row r="115" spans="1:21" x14ac:dyDescent="0.25">
      <c r="A115" s="24">
        <v>113</v>
      </c>
      <c r="B115" s="21">
        <f t="shared" si="19"/>
        <v>7.1526399999999999</v>
      </c>
      <c r="C115" s="21">
        <f t="shared" si="40"/>
        <v>947.27776000000051</v>
      </c>
      <c r="D115" s="21">
        <v>0</v>
      </c>
      <c r="E115" s="21">
        <v>16</v>
      </c>
      <c r="F115" s="21">
        <f t="shared" si="12"/>
        <v>7.1526399999999999</v>
      </c>
      <c r="G115" s="21">
        <f t="shared" si="41"/>
        <v>-0.89408000000000065</v>
      </c>
      <c r="H115" s="21">
        <f t="shared" si="55"/>
        <v>38.494440000000004</v>
      </c>
      <c r="I115" s="21">
        <f t="shared" si="48"/>
        <v>65.566987895439368</v>
      </c>
      <c r="J115" s="21">
        <f t="shared" si="53"/>
        <v>0</v>
      </c>
      <c r="K115" s="21">
        <f t="shared" si="49"/>
        <v>-584.72832000000039</v>
      </c>
      <c r="L115" s="21">
        <f t="shared" si="35"/>
        <v>-480.66689210456104</v>
      </c>
      <c r="M115" s="21">
        <v>0</v>
      </c>
      <c r="N115" s="21">
        <f t="shared" si="37"/>
        <v>0</v>
      </c>
      <c r="O115" s="21">
        <v>10651.8</v>
      </c>
      <c r="P115" s="48">
        <f t="shared" si="38"/>
        <v>10.6518</v>
      </c>
      <c r="Q115" s="21">
        <f t="shared" si="50"/>
        <v>2366.3874392523367</v>
      </c>
      <c r="R115" s="21">
        <f t="shared" si="39"/>
        <v>247.80751315674345</v>
      </c>
      <c r="S115" s="21">
        <f t="shared" si="51"/>
        <v>-163.42674331555077</v>
      </c>
      <c r="T115" s="72">
        <f t="shared" si="54"/>
        <v>10.6518</v>
      </c>
      <c r="U115" s="69">
        <f t="shared" si="42"/>
        <v>-43.626799609573538</v>
      </c>
    </row>
    <row r="116" spans="1:21" x14ac:dyDescent="0.25">
      <c r="A116" s="24">
        <v>114</v>
      </c>
      <c r="B116" s="21">
        <f t="shared" si="19"/>
        <v>7.5996800000000002</v>
      </c>
      <c r="C116" s="21">
        <f t="shared" si="40"/>
        <v>954.87744000000055</v>
      </c>
      <c r="D116" s="21">
        <v>2</v>
      </c>
      <c r="E116" s="21">
        <v>17</v>
      </c>
      <c r="F116" s="21">
        <f t="shared" si="12"/>
        <v>7.5996800000000002</v>
      </c>
      <c r="G116" s="21">
        <f t="shared" si="41"/>
        <v>0.44704000000000033</v>
      </c>
      <c r="H116" s="21">
        <f t="shared" si="55"/>
        <v>38.494440000000004</v>
      </c>
      <c r="I116" s="21">
        <f t="shared" si="48"/>
        <v>74.018982428835841</v>
      </c>
      <c r="J116" s="21">
        <f t="shared" si="53"/>
        <v>1669.0016522267813</v>
      </c>
      <c r="K116" s="21">
        <f t="shared" si="49"/>
        <v>292.3641600000002</v>
      </c>
      <c r="L116" s="21">
        <f t="shared" si="35"/>
        <v>2073.8792346556174</v>
      </c>
      <c r="M116" s="21">
        <f t="shared" si="36"/>
        <v>15760.818542027604</v>
      </c>
      <c r="N116" s="21">
        <f t="shared" si="37"/>
        <v>15.760818542027604</v>
      </c>
      <c r="O116" s="21">
        <v>10651.8</v>
      </c>
      <c r="P116" s="48">
        <f t="shared" si="38"/>
        <v>10.6518</v>
      </c>
      <c r="Q116" s="21">
        <f t="shared" si="50"/>
        <v>2514.2866542056076</v>
      </c>
      <c r="R116" s="21">
        <f t="shared" si="39"/>
        <v>263.29548272903992</v>
      </c>
      <c r="S116" s="21">
        <f t="shared" si="51"/>
        <v>705.11893978290993</v>
      </c>
      <c r="T116" s="72">
        <f t="shared" si="54"/>
        <v>-5.109018542027604</v>
      </c>
      <c r="U116" s="69">
        <f t="shared" si="42"/>
        <v>-48.735818151601144</v>
      </c>
    </row>
    <row r="117" spans="1:21" x14ac:dyDescent="0.25">
      <c r="A117" s="24">
        <v>115</v>
      </c>
      <c r="B117" s="21">
        <f t="shared" si="19"/>
        <v>5.8115199999999998</v>
      </c>
      <c r="C117" s="21">
        <f t="shared" si="40"/>
        <v>960.68896000000052</v>
      </c>
      <c r="D117" s="21">
        <v>4</v>
      </c>
      <c r="E117" s="21">
        <v>13</v>
      </c>
      <c r="F117" s="21">
        <f t="shared" si="12"/>
        <v>5.8115199999999998</v>
      </c>
      <c r="G117" s="21">
        <f t="shared" si="41"/>
        <v>-1.7881600000000004</v>
      </c>
      <c r="H117" s="21">
        <f t="shared" si="55"/>
        <v>38.494440000000004</v>
      </c>
      <c r="I117" s="21">
        <f t="shared" si="48"/>
        <v>43.284456852848635</v>
      </c>
      <c r="J117" s="21">
        <f t="shared" si="53"/>
        <v>2164.6131598608167</v>
      </c>
      <c r="K117" s="21">
        <f t="shared" si="49"/>
        <v>-1169.4566400000003</v>
      </c>
      <c r="L117" s="21">
        <f t="shared" si="35"/>
        <v>1076.9354167136648</v>
      </c>
      <c r="M117" s="21">
        <f t="shared" si="36"/>
        <v>6258.6317129397976</v>
      </c>
      <c r="N117" s="21">
        <f t="shared" si="37"/>
        <v>6.2586317129397973</v>
      </c>
      <c r="O117" s="21">
        <v>10651.8</v>
      </c>
      <c r="P117" s="48">
        <f t="shared" si="38"/>
        <v>10.6518</v>
      </c>
      <c r="Q117" s="21">
        <f t="shared" si="50"/>
        <v>1922.6897943925233</v>
      </c>
      <c r="R117" s="21">
        <f t="shared" si="39"/>
        <v>201.34360443985403</v>
      </c>
      <c r="S117" s="21">
        <f t="shared" si="51"/>
        <v>366.15804168264606</v>
      </c>
      <c r="T117" s="72">
        <f t="shared" si="54"/>
        <v>4.3931682870602025</v>
      </c>
      <c r="U117" s="69">
        <f t="shared" si="42"/>
        <v>-44.342649864540945</v>
      </c>
    </row>
    <row r="118" spans="1:21" x14ac:dyDescent="0.25">
      <c r="A118" s="24">
        <v>116</v>
      </c>
      <c r="B118" s="21">
        <f t="shared" si="19"/>
        <v>4.0233600000000003</v>
      </c>
      <c r="C118" s="21">
        <f t="shared" si="40"/>
        <v>964.71232000000055</v>
      </c>
      <c r="D118" s="21">
        <v>6</v>
      </c>
      <c r="E118" s="21">
        <v>9</v>
      </c>
      <c r="F118" s="21">
        <f t="shared" si="12"/>
        <v>4.0233600000000003</v>
      </c>
      <c r="G118" s="21">
        <f t="shared" si="41"/>
        <v>-1.7881599999999995</v>
      </c>
      <c r="H118" s="21">
        <f t="shared" si="55"/>
        <v>38.494440000000004</v>
      </c>
      <c r="I118" s="21">
        <f t="shared" si="48"/>
        <v>20.745804763791362</v>
      </c>
      <c r="J118" s="21">
        <f t="shared" si="53"/>
        <v>3059.5115251082248</v>
      </c>
      <c r="K118" s="21">
        <f t="shared" si="49"/>
        <v>-1169.4566399999997</v>
      </c>
      <c r="L118" s="21">
        <f t="shared" si="35"/>
        <v>1949.2951298720166</v>
      </c>
      <c r="M118" s="21">
        <f t="shared" si="36"/>
        <v>7842.716053721877</v>
      </c>
      <c r="N118" s="21">
        <f t="shared" si="37"/>
        <v>7.842716053721877</v>
      </c>
      <c r="O118" s="21">
        <v>10651.8</v>
      </c>
      <c r="P118" s="48">
        <f t="shared" si="38"/>
        <v>10.6518</v>
      </c>
      <c r="Q118" s="21">
        <f t="shared" si="50"/>
        <v>1331.0929345794393</v>
      </c>
      <c r="R118" s="21">
        <f t="shared" si="39"/>
        <v>139.39172615066818</v>
      </c>
      <c r="S118" s="21">
        <f t="shared" si="51"/>
        <v>662.76034415648564</v>
      </c>
      <c r="T118" s="72">
        <f t="shared" si="54"/>
        <v>2.8090839462781227</v>
      </c>
      <c r="U118" s="69">
        <f t="shared" si="42"/>
        <v>-41.533565918262823</v>
      </c>
    </row>
    <row r="119" spans="1:21" x14ac:dyDescent="0.25">
      <c r="A119" s="24">
        <v>117</v>
      </c>
      <c r="B119" s="21">
        <f t="shared" si="19"/>
        <v>2.2351999999999999</v>
      </c>
      <c r="C119" s="21">
        <f t="shared" si="40"/>
        <v>966.94752000000051</v>
      </c>
      <c r="D119" s="21">
        <v>6</v>
      </c>
      <c r="E119" s="21">
        <v>5</v>
      </c>
      <c r="F119" s="21">
        <f t="shared" si="12"/>
        <v>2.2351999999999999</v>
      </c>
      <c r="G119" s="21">
        <f t="shared" si="41"/>
        <v>-1.7881600000000004</v>
      </c>
      <c r="H119" s="21">
        <f t="shared" si="55"/>
        <v>38.494440000000004</v>
      </c>
      <c r="I119" s="21">
        <f t="shared" si="48"/>
        <v>6.4030261616639992</v>
      </c>
      <c r="J119" s="21">
        <f t="shared" si="53"/>
        <v>0</v>
      </c>
      <c r="K119" s="21">
        <f t="shared" si="49"/>
        <v>-1169.4566400000003</v>
      </c>
      <c r="L119" s="21">
        <f t="shared" si="35"/>
        <v>-1124.5591738383364</v>
      </c>
      <c r="M119" s="21">
        <v>0</v>
      </c>
      <c r="N119" s="21">
        <f t="shared" si="37"/>
        <v>0</v>
      </c>
      <c r="O119" s="21">
        <v>10651.8</v>
      </c>
      <c r="P119" s="48">
        <f t="shared" si="38"/>
        <v>10.6518</v>
      </c>
      <c r="Q119" s="21">
        <f t="shared" si="50"/>
        <v>739.49607476635515</v>
      </c>
      <c r="R119" s="21">
        <f t="shared" si="39"/>
        <v>77.43984786148232</v>
      </c>
      <c r="S119" s="21">
        <f t="shared" si="51"/>
        <v>-382.35011910503442</v>
      </c>
      <c r="T119" s="72">
        <f t="shared" si="54"/>
        <v>10.6518</v>
      </c>
      <c r="U119" s="69">
        <f t="shared" si="42"/>
        <v>-30.881765918262822</v>
      </c>
    </row>
    <row r="120" spans="1:21" x14ac:dyDescent="0.25">
      <c r="A120" s="24">
        <v>118</v>
      </c>
      <c r="B120" s="21">
        <f>F120*1</f>
        <v>1.3411200000000001</v>
      </c>
      <c r="C120" s="21">
        <f t="shared" si="40"/>
        <v>968.28864000000056</v>
      </c>
      <c r="D120" s="21">
        <v>3</v>
      </c>
      <c r="E120" s="21">
        <v>3</v>
      </c>
      <c r="F120" s="21">
        <f t="shared" si="12"/>
        <v>1.3411200000000001</v>
      </c>
      <c r="G120" s="21">
        <f t="shared" si="41"/>
        <v>-0.89407999999999976</v>
      </c>
      <c r="H120" s="21">
        <f t="shared" si="55"/>
        <v>38.494440000000004</v>
      </c>
      <c r="I120" s="21">
        <f t="shared" si="48"/>
        <v>2.3050894181990405</v>
      </c>
      <c r="J120" s="21">
        <f>$W$2*9.81*SIN((D120-D119)/B120)</f>
        <v>-5044.1372174217722</v>
      </c>
      <c r="K120" s="21">
        <f t="shared" si="49"/>
        <v>-584.72831999999983</v>
      </c>
      <c r="L120" s="21">
        <f t="shared" si="35"/>
        <v>-5588.0660080035732</v>
      </c>
      <c r="M120" s="21">
        <v>0</v>
      </c>
      <c r="N120" s="21">
        <f t="shared" si="37"/>
        <v>0</v>
      </c>
      <c r="O120" s="21">
        <v>10651.8</v>
      </c>
      <c r="P120" s="48">
        <f t="shared" si="38"/>
        <v>10.6518</v>
      </c>
      <c r="Q120" s="21">
        <f t="shared" si="50"/>
        <v>443.69764485981312</v>
      </c>
      <c r="R120" s="21">
        <f t="shared" si="39"/>
        <v>46.463908716889399</v>
      </c>
      <c r="S120" s="21">
        <f t="shared" si="51"/>
        <v>-1899.942442721215</v>
      </c>
      <c r="T120" s="72">
        <f t="shared" si="54"/>
        <v>10.6518</v>
      </c>
      <c r="U120" s="69">
        <f t="shared" si="42"/>
        <v>-20.22996591826282</v>
      </c>
    </row>
    <row r="121" spans="1:21" x14ac:dyDescent="0.25">
      <c r="A121" s="24">
        <v>119</v>
      </c>
      <c r="B121" s="21">
        <f>F121*1</f>
        <v>0.89407999999999999</v>
      </c>
      <c r="C121" s="21">
        <f t="shared" si="40"/>
        <v>969.18272000000059</v>
      </c>
      <c r="D121" s="21">
        <v>1</v>
      </c>
      <c r="E121" s="21">
        <v>2</v>
      </c>
      <c r="F121" s="21">
        <f>E121*0.44704</f>
        <v>0.89407999999999999</v>
      </c>
      <c r="G121" s="21">
        <f t="shared" si="41"/>
        <v>-0.4470400000000001</v>
      </c>
      <c r="H121" s="21">
        <f t="shared" si="55"/>
        <v>38.494440000000004</v>
      </c>
      <c r="I121" s="21">
        <f t="shared" si="48"/>
        <v>1.0244841858662401</v>
      </c>
      <c r="J121" s="21">
        <f>$W$2*9.81*SIN((D121-D120)/B121)</f>
        <v>-5044.1372174217704</v>
      </c>
      <c r="K121" s="21">
        <f t="shared" si="49"/>
        <v>-292.36416000000008</v>
      </c>
      <c r="L121" s="21">
        <f>H121+I121+J121+K121</f>
        <v>-5296.9824532359044</v>
      </c>
      <c r="M121" s="21">
        <v>0</v>
      </c>
      <c r="N121" s="21">
        <f t="shared" si="37"/>
        <v>0</v>
      </c>
      <c r="O121" s="21">
        <v>10651.8</v>
      </c>
      <c r="P121" s="48">
        <f t="shared" si="38"/>
        <v>10.6518</v>
      </c>
      <c r="Q121" s="21">
        <f t="shared" si="50"/>
        <v>295.79842990654208</v>
      </c>
      <c r="R121" s="21">
        <f t="shared" si="39"/>
        <v>30.975939144592932</v>
      </c>
      <c r="S121" s="21">
        <f>L121*$W$4</f>
        <v>-1800.9740341002075</v>
      </c>
      <c r="T121" s="72">
        <f t="shared" si="54"/>
        <v>10.6518</v>
      </c>
      <c r="U121" s="69">
        <f t="shared" si="42"/>
        <v>-9.5781659182628207</v>
      </c>
    </row>
    <row r="122" spans="1:21" ht="15.75" thickBot="1" x14ac:dyDescent="0.3">
      <c r="A122" s="25">
        <v>120</v>
      </c>
      <c r="B122" s="26">
        <f t="shared" si="19"/>
        <v>0.44703999999999999</v>
      </c>
      <c r="C122" s="26">
        <f t="shared" si="40"/>
        <v>969.6297600000006</v>
      </c>
      <c r="D122" s="26">
        <v>0</v>
      </c>
      <c r="E122" s="26">
        <v>1</v>
      </c>
      <c r="F122" s="26">
        <f>E122*0.44704</f>
        <v>0.44703999999999999</v>
      </c>
      <c r="G122" s="26">
        <f t="shared" si="41"/>
        <v>-0.44703999999999999</v>
      </c>
      <c r="H122" s="26">
        <f t="shared" si="55"/>
        <v>38.494440000000004</v>
      </c>
      <c r="I122" s="26">
        <f t="shared" si="48"/>
        <v>0.25612104646656003</v>
      </c>
      <c r="J122" s="26">
        <v>0</v>
      </c>
      <c r="K122" s="26">
        <f t="shared" si="49"/>
        <v>-292.36415999999997</v>
      </c>
      <c r="L122" s="26">
        <f>H122+I122+J122+K122</f>
        <v>-253.6135989535334</v>
      </c>
      <c r="M122" s="26">
        <v>0</v>
      </c>
      <c r="N122" s="26">
        <f t="shared" si="37"/>
        <v>0</v>
      </c>
      <c r="O122" s="26">
        <v>10651.8</v>
      </c>
      <c r="P122" s="55">
        <f>O122/1000</f>
        <v>10.6518</v>
      </c>
      <c r="Q122" s="26">
        <f t="shared" si="50"/>
        <v>147.89921495327104</v>
      </c>
      <c r="R122" s="26">
        <f t="shared" si="39"/>
        <v>15.487969572296466</v>
      </c>
      <c r="S122" s="26">
        <f t="shared" si="51"/>
        <v>-86.228623644201363</v>
      </c>
      <c r="T122" s="73">
        <f>P122-N122</f>
        <v>10.6518</v>
      </c>
      <c r="U122" s="71">
        <f t="shared" si="42"/>
        <v>1.073634081737179</v>
      </c>
    </row>
    <row r="123" spans="1:21" x14ac:dyDescent="0.25">
      <c r="A123" s="1"/>
      <c r="L123" s="36" t="s">
        <v>34</v>
      </c>
      <c r="M123" s="34">
        <f>SUM(M3:M122)</f>
        <v>1266490.5659182628</v>
      </c>
      <c r="N123" s="35"/>
    </row>
    <row r="124" spans="1:21" x14ac:dyDescent="0.25">
      <c r="A124" s="1"/>
      <c r="L124" s="36" t="s">
        <v>35</v>
      </c>
      <c r="M124" s="34">
        <f>M123/120</f>
        <v>10554.088049318856</v>
      </c>
    </row>
    <row r="125" spans="1:21" x14ac:dyDescent="0.25">
      <c r="A125" s="1"/>
      <c r="L125" t="s">
        <v>46</v>
      </c>
      <c r="M125">
        <f>M124/1000</f>
        <v>10.554088049318857</v>
      </c>
    </row>
    <row r="126" spans="1:21" x14ac:dyDescent="0.25">
      <c r="A126" s="1"/>
    </row>
    <row r="127" spans="1:21" x14ac:dyDescent="0.25">
      <c r="A127" s="1"/>
    </row>
    <row r="128" spans="1:21" x14ac:dyDescent="0.25">
      <c r="A128" s="1"/>
    </row>
  </sheetData>
  <sortState ref="A2:N122">
    <sortCondition ref="A113:A122"/>
  </sortState>
  <mergeCells count="3">
    <mergeCell ref="E1:F1"/>
    <mergeCell ref="M1:N1"/>
    <mergeCell ref="Q1:R1"/>
  </mergeCells>
  <pageMargins left="0.7" right="0.7" top="0.75" bottom="0.75" header="0.3" footer="0.3"/>
  <pageSetup orientation="portrait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 Dabrosz</dc:creator>
  <cp:lastModifiedBy>Mateusz Dabrosz (P146086)</cp:lastModifiedBy>
  <dcterms:created xsi:type="dcterms:W3CDTF">2017-11-14T15:55:07Z</dcterms:created>
  <dcterms:modified xsi:type="dcterms:W3CDTF">2018-03-21T10:56:58Z</dcterms:modified>
</cp:coreProperties>
</file>