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07"/>
  <workbookPr defaultThemeVersion="124226"/>
  <mc:AlternateContent xmlns:mc="http://schemas.openxmlformats.org/markup-compatibility/2006">
    <mc:Choice Requires="x15">
      <x15ac:absPath xmlns:x15ac="http://schemas.microsoft.com/office/spreadsheetml/2010/11/ac" url="\\doors-fs\FolderRedirection\Ethan Langdon\Documents\EL Personal\Uni\Materials and processes\"/>
    </mc:Choice>
  </mc:AlternateContent>
  <xr:revisionPtr revIDLastSave="122" documentId="13_ncr:1_{7D99CC12-6342-4B79-B162-C7A4C1C27074}" xr6:coauthVersionLast="47" xr6:coauthVersionMax="47" xr10:uidLastSave="{171A5344-A6D8-D546-B51E-0D49F71D239D}"/>
  <bookViews>
    <workbookView xWindow="22932" yWindow="-108" windowWidth="23256" windowHeight="12456" activeTab="3" xr2:uid="{00000000-000D-0000-FFFF-FFFF00000000}"/>
  </bookViews>
  <sheets>
    <sheet name="Experiment 1" sheetId="1" r:id="rId1"/>
    <sheet name="Experiment 2" sheetId="2" r:id="rId2"/>
    <sheet name="Experiment 3" sheetId="3" r:id="rId3"/>
    <sheet name="Averages" sheetId="4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C5" i="1"/>
  <c r="L31" i="4"/>
  <c r="I2" i="4"/>
  <c r="J27" i="4"/>
  <c r="D27" i="4"/>
  <c r="C2" i="4"/>
  <c r="E2" i="4"/>
  <c r="F2" i="4"/>
  <c r="G2" i="4"/>
  <c r="H2" i="4"/>
  <c r="K2" i="4"/>
  <c r="L2" i="4"/>
  <c r="B2" i="4"/>
  <c r="D2" i="4"/>
  <c r="G32" i="4"/>
  <c r="G33" i="4"/>
  <c r="A4" i="4"/>
  <c r="A5" i="4"/>
  <c r="J2" i="4"/>
  <c r="A6" i="4"/>
  <c r="F32" i="3"/>
  <c r="F33" i="3"/>
  <c r="I31" i="3"/>
  <c r="D26" i="3"/>
  <c r="C26" i="3"/>
  <c r="D25" i="3"/>
  <c r="C25" i="3"/>
  <c r="D24" i="3"/>
  <c r="C24" i="3"/>
  <c r="D23" i="3"/>
  <c r="C23" i="3"/>
  <c r="D22" i="3"/>
  <c r="C22" i="3"/>
  <c r="D21" i="3"/>
  <c r="C21" i="3"/>
  <c r="D20" i="3"/>
  <c r="C20" i="3"/>
  <c r="D19" i="3"/>
  <c r="C19" i="3"/>
  <c r="D18" i="3"/>
  <c r="C18" i="3"/>
  <c r="D17" i="3"/>
  <c r="C17" i="3"/>
  <c r="D16" i="3"/>
  <c r="C16" i="3"/>
  <c r="D15" i="3"/>
  <c r="C15" i="3"/>
  <c r="D14" i="3"/>
  <c r="C14" i="3"/>
  <c r="D13" i="3"/>
  <c r="C13" i="3"/>
  <c r="D12" i="3"/>
  <c r="C12" i="3"/>
  <c r="D11" i="3"/>
  <c r="C11" i="3"/>
  <c r="D10" i="3"/>
  <c r="C10" i="3"/>
  <c r="D9" i="3"/>
  <c r="C9" i="3"/>
  <c r="D8" i="3"/>
  <c r="C8" i="3"/>
  <c r="D7" i="3"/>
  <c r="C7" i="3"/>
  <c r="D6" i="3"/>
  <c r="C6" i="3"/>
  <c r="D5" i="3"/>
  <c r="C5" i="3"/>
  <c r="D4" i="3"/>
  <c r="C4" i="3"/>
  <c r="A4" i="3"/>
  <c r="F4" i="3"/>
  <c r="F3" i="3"/>
  <c r="I3" i="3"/>
  <c r="E3" i="3"/>
  <c r="H3" i="3"/>
  <c r="G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D3" i="3"/>
  <c r="C3" i="3"/>
  <c r="F32" i="2"/>
  <c r="F33" i="2"/>
  <c r="I31" i="2"/>
  <c r="D26" i="2"/>
  <c r="C26" i="2"/>
  <c r="D25" i="2"/>
  <c r="C25" i="2"/>
  <c r="D24" i="2"/>
  <c r="C24" i="2"/>
  <c r="D23" i="2"/>
  <c r="C23" i="2"/>
  <c r="D22" i="2"/>
  <c r="C22" i="2"/>
  <c r="D21" i="2"/>
  <c r="C21" i="2"/>
  <c r="D20" i="2"/>
  <c r="C20" i="2"/>
  <c r="D19" i="2"/>
  <c r="C19" i="2"/>
  <c r="D18" i="2"/>
  <c r="C18" i="2"/>
  <c r="D17" i="2"/>
  <c r="C17" i="2"/>
  <c r="D16" i="2"/>
  <c r="C16" i="2"/>
  <c r="D15" i="2"/>
  <c r="C15" i="2"/>
  <c r="D14" i="2"/>
  <c r="C14" i="2"/>
  <c r="D13" i="2"/>
  <c r="C13" i="2"/>
  <c r="D12" i="2"/>
  <c r="C12" i="2"/>
  <c r="D11" i="2"/>
  <c r="C11" i="2"/>
  <c r="D10" i="2"/>
  <c r="C10" i="2"/>
  <c r="D9" i="2"/>
  <c r="C9" i="2"/>
  <c r="D8" i="2"/>
  <c r="C8" i="2"/>
  <c r="D7" i="2"/>
  <c r="C7" i="2"/>
  <c r="D6" i="2"/>
  <c r="C6" i="2"/>
  <c r="D5" i="2"/>
  <c r="C5" i="2"/>
  <c r="A4" i="2"/>
  <c r="F4" i="2"/>
  <c r="G4" i="2"/>
  <c r="D4" i="2"/>
  <c r="C4" i="2"/>
  <c r="A5" i="2"/>
  <c r="F3" i="2"/>
  <c r="G3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D3" i="2"/>
  <c r="C3" i="2"/>
  <c r="F3" i="1"/>
  <c r="I3" i="1"/>
  <c r="E3" i="1"/>
  <c r="F32" i="1"/>
  <c r="F33" i="1"/>
  <c r="I31" i="1"/>
  <c r="D12" i="1"/>
  <c r="D13" i="1"/>
  <c r="E13" i="4"/>
  <c r="D14" i="1"/>
  <c r="D15" i="1"/>
  <c r="E15" i="4"/>
  <c r="D16" i="1"/>
  <c r="D17" i="1"/>
  <c r="E17" i="4"/>
  <c r="D18" i="1"/>
  <c r="E18" i="4"/>
  <c r="D19" i="1"/>
  <c r="E19" i="4"/>
  <c r="D20" i="1"/>
  <c r="D21" i="1"/>
  <c r="E21" i="4"/>
  <c r="D22" i="1"/>
  <c r="E22" i="4"/>
  <c r="D23" i="1"/>
  <c r="E23" i="4"/>
  <c r="D24" i="1"/>
  <c r="D25" i="1"/>
  <c r="E25" i="4"/>
  <c r="D26" i="1"/>
  <c r="E26" i="4"/>
  <c r="C4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D4" i="1"/>
  <c r="E4" i="4"/>
  <c r="D5" i="1"/>
  <c r="E5" i="4"/>
  <c r="D6" i="1"/>
  <c r="D7" i="1"/>
  <c r="E7" i="4"/>
  <c r="D8" i="1"/>
  <c r="E8" i="4"/>
  <c r="D9" i="1"/>
  <c r="E9" i="4"/>
  <c r="D10" i="1"/>
  <c r="D11" i="1"/>
  <c r="E11" i="4"/>
  <c r="D3" i="1"/>
  <c r="E3" i="4"/>
  <c r="C3" i="1"/>
  <c r="A4" i="1"/>
  <c r="F4" i="1"/>
  <c r="C28" i="1"/>
  <c r="C3" i="4"/>
  <c r="B3" i="4"/>
  <c r="D3" i="4"/>
  <c r="C29" i="1"/>
  <c r="C20" i="4"/>
  <c r="B20" i="4"/>
  <c r="C12" i="4"/>
  <c r="B12" i="4"/>
  <c r="D12" i="4"/>
  <c r="C4" i="4"/>
  <c r="B4" i="4"/>
  <c r="C19" i="4"/>
  <c r="B19" i="4"/>
  <c r="D19" i="4"/>
  <c r="C11" i="4"/>
  <c r="B11" i="4"/>
  <c r="E4" i="1"/>
  <c r="F3" i="4"/>
  <c r="C26" i="4"/>
  <c r="B26" i="4"/>
  <c r="C18" i="4"/>
  <c r="B18" i="4"/>
  <c r="D18" i="4"/>
  <c r="C10" i="4"/>
  <c r="B10" i="4"/>
  <c r="E10" i="4"/>
  <c r="C25" i="4"/>
  <c r="B25" i="4"/>
  <c r="C17" i="4"/>
  <c r="B17" i="4"/>
  <c r="D17" i="4"/>
  <c r="C9" i="4"/>
  <c r="B9" i="4"/>
  <c r="D9" i="4"/>
  <c r="E24" i="4"/>
  <c r="E16" i="4"/>
  <c r="H3" i="1"/>
  <c r="G3" i="4"/>
  <c r="C24" i="4"/>
  <c r="B24" i="4"/>
  <c r="D24" i="4"/>
  <c r="C23" i="4"/>
  <c r="B23" i="4"/>
  <c r="D23" i="4"/>
  <c r="C15" i="4"/>
  <c r="B15" i="4"/>
  <c r="C7" i="4"/>
  <c r="B7" i="4"/>
  <c r="D7" i="4"/>
  <c r="E14" i="4"/>
  <c r="C16" i="4"/>
  <c r="B16" i="4"/>
  <c r="D16" i="4"/>
  <c r="C8" i="4"/>
  <c r="B8" i="4"/>
  <c r="B22" i="4"/>
  <c r="C22" i="4"/>
  <c r="C14" i="4"/>
  <c r="B14" i="4"/>
  <c r="D14" i="4"/>
  <c r="C6" i="4"/>
  <c r="B6" i="4"/>
  <c r="D6" i="4"/>
  <c r="G4" i="4"/>
  <c r="E6" i="4"/>
  <c r="C21" i="4"/>
  <c r="B21" i="4"/>
  <c r="D21" i="4"/>
  <c r="C13" i="4"/>
  <c r="B13" i="4"/>
  <c r="D13" i="4"/>
  <c r="C5" i="4"/>
  <c r="B5" i="4"/>
  <c r="D5" i="4"/>
  <c r="E20" i="4"/>
  <c r="E12" i="4"/>
  <c r="C29" i="2"/>
  <c r="A7" i="4"/>
  <c r="G4" i="3"/>
  <c r="I4" i="3"/>
  <c r="H4" i="3"/>
  <c r="A5" i="3"/>
  <c r="F5" i="2"/>
  <c r="A6" i="2"/>
  <c r="H3" i="2"/>
  <c r="H4" i="2"/>
  <c r="I3" i="2"/>
  <c r="L3" i="4"/>
  <c r="I4" i="2"/>
  <c r="L4" i="4"/>
  <c r="H4" i="1"/>
  <c r="K4" i="4"/>
  <c r="G4" i="1"/>
  <c r="G3" i="1"/>
  <c r="A5" i="1"/>
  <c r="D25" i="4"/>
  <c r="D8" i="4"/>
  <c r="D10" i="4"/>
  <c r="D11" i="4"/>
  <c r="D20" i="4"/>
  <c r="D26" i="4"/>
  <c r="D4" i="4"/>
  <c r="I4" i="4"/>
  <c r="H4" i="4"/>
  <c r="J4" i="4"/>
  <c r="D22" i="4"/>
  <c r="K3" i="4"/>
  <c r="I3" i="4"/>
  <c r="H3" i="4"/>
  <c r="J3" i="4"/>
  <c r="D15" i="4"/>
  <c r="E5" i="1"/>
  <c r="F4" i="4"/>
  <c r="A8" i="4"/>
  <c r="F5" i="3"/>
  <c r="A6" i="3"/>
  <c r="A7" i="2"/>
  <c r="F6" i="2"/>
  <c r="G5" i="2"/>
  <c r="I5" i="2"/>
  <c r="H5" i="2"/>
  <c r="A6" i="1"/>
  <c r="F5" i="1"/>
  <c r="E6" i="1"/>
  <c r="F5" i="4"/>
  <c r="G5" i="4"/>
  <c r="I5" i="1"/>
  <c r="A9" i="4"/>
  <c r="A7" i="3"/>
  <c r="F6" i="3"/>
  <c r="G5" i="3"/>
  <c r="I5" i="3"/>
  <c r="H5" i="3"/>
  <c r="G6" i="2"/>
  <c r="I6" i="2"/>
  <c r="H6" i="2"/>
  <c r="F7" i="2"/>
  <c r="A8" i="2"/>
  <c r="H5" i="1"/>
  <c r="K5" i="4"/>
  <c r="G5" i="1"/>
  <c r="A7" i="1"/>
  <c r="F6" i="1"/>
  <c r="G6" i="4"/>
  <c r="I6" i="1"/>
  <c r="L5" i="4"/>
  <c r="I5" i="4"/>
  <c r="H5" i="4"/>
  <c r="J5" i="4"/>
  <c r="E7" i="1"/>
  <c r="F6" i="4"/>
  <c r="A10" i="4"/>
  <c r="G6" i="3"/>
  <c r="H6" i="3"/>
  <c r="I6" i="3"/>
  <c r="F7" i="3"/>
  <c r="A8" i="3"/>
  <c r="A9" i="2"/>
  <c r="F8" i="2"/>
  <c r="G7" i="2"/>
  <c r="I7" i="2"/>
  <c r="H7" i="2"/>
  <c r="H6" i="1"/>
  <c r="K6" i="4"/>
  <c r="G6" i="1"/>
  <c r="F7" i="1"/>
  <c r="A8" i="1"/>
  <c r="G7" i="4"/>
  <c r="I7" i="1"/>
  <c r="E8" i="1"/>
  <c r="F7" i="4"/>
  <c r="I6" i="4"/>
  <c r="H6" i="4"/>
  <c r="J6" i="4"/>
  <c r="L6" i="4"/>
  <c r="A11" i="4"/>
  <c r="F8" i="3"/>
  <c r="A9" i="3"/>
  <c r="G7" i="3"/>
  <c r="I7" i="3"/>
  <c r="H7" i="3"/>
  <c r="G8" i="2"/>
  <c r="I8" i="2"/>
  <c r="H8" i="2"/>
  <c r="F9" i="2"/>
  <c r="A10" i="2"/>
  <c r="F8" i="1"/>
  <c r="A9" i="1"/>
  <c r="H7" i="1"/>
  <c r="K7" i="4"/>
  <c r="G7" i="1"/>
  <c r="E9" i="1"/>
  <c r="F8" i="4"/>
  <c r="L7" i="4"/>
  <c r="I7" i="4"/>
  <c r="H7" i="4"/>
  <c r="J7" i="4"/>
  <c r="G8" i="4"/>
  <c r="I8" i="1"/>
  <c r="I8" i="3"/>
  <c r="L8" i="4"/>
  <c r="A12" i="4"/>
  <c r="F9" i="3"/>
  <c r="A10" i="3"/>
  <c r="G8" i="3"/>
  <c r="H8" i="3"/>
  <c r="A11" i="2"/>
  <c r="F10" i="2"/>
  <c r="G9" i="2"/>
  <c r="I9" i="2"/>
  <c r="H9" i="2"/>
  <c r="H8" i="1"/>
  <c r="G8" i="1"/>
  <c r="A10" i="1"/>
  <c r="F9" i="1"/>
  <c r="K8" i="4"/>
  <c r="G9" i="4"/>
  <c r="I9" i="1"/>
  <c r="I8" i="4"/>
  <c r="H8" i="4"/>
  <c r="E10" i="1"/>
  <c r="F9" i="4"/>
  <c r="A13" i="4"/>
  <c r="F10" i="3"/>
  <c r="A11" i="3"/>
  <c r="G9" i="3"/>
  <c r="I9" i="3"/>
  <c r="H9" i="3"/>
  <c r="G10" i="2"/>
  <c r="I10" i="2"/>
  <c r="H10" i="2"/>
  <c r="F11" i="2"/>
  <c r="A12" i="2"/>
  <c r="H9" i="1"/>
  <c r="G9" i="1"/>
  <c r="A11" i="1"/>
  <c r="F10" i="1"/>
  <c r="G10" i="4"/>
  <c r="I10" i="1"/>
  <c r="E11" i="1"/>
  <c r="F10" i="4"/>
  <c r="L9" i="4"/>
  <c r="I9" i="4"/>
  <c r="H9" i="4"/>
  <c r="J9" i="4"/>
  <c r="J8" i="4"/>
  <c r="K9" i="4"/>
  <c r="A14" i="4"/>
  <c r="A12" i="3"/>
  <c r="F11" i="3"/>
  <c r="G10" i="3"/>
  <c r="H10" i="3"/>
  <c r="I10" i="3"/>
  <c r="F12" i="2"/>
  <c r="A13" i="2"/>
  <c r="G11" i="2"/>
  <c r="I11" i="2"/>
  <c r="H11" i="2"/>
  <c r="H10" i="1"/>
  <c r="K10" i="4"/>
  <c r="G10" i="1"/>
  <c r="A12" i="1"/>
  <c r="F11" i="1"/>
  <c r="I10" i="4"/>
  <c r="H10" i="4"/>
  <c r="J10" i="4"/>
  <c r="E12" i="1"/>
  <c r="F11" i="4"/>
  <c r="L10" i="4"/>
  <c r="G11" i="4"/>
  <c r="I11" i="1"/>
  <c r="I11" i="3"/>
  <c r="L11" i="4"/>
  <c r="A15" i="4"/>
  <c r="G11" i="3"/>
  <c r="H11" i="3"/>
  <c r="F12" i="3"/>
  <c r="A13" i="3"/>
  <c r="G12" i="2"/>
  <c r="I12" i="2"/>
  <c r="H12" i="2"/>
  <c r="F13" i="2"/>
  <c r="A14" i="2"/>
  <c r="H11" i="1"/>
  <c r="G11" i="1"/>
  <c r="F12" i="1"/>
  <c r="A13" i="1"/>
  <c r="I11" i="4"/>
  <c r="H11" i="4"/>
  <c r="K11" i="4"/>
  <c r="G12" i="4"/>
  <c r="I12" i="1"/>
  <c r="I12" i="3"/>
  <c r="L12" i="4"/>
  <c r="E13" i="1"/>
  <c r="F12" i="4"/>
  <c r="A16" i="4"/>
  <c r="F13" i="3"/>
  <c r="A14" i="3"/>
  <c r="G12" i="3"/>
  <c r="H12" i="3"/>
  <c r="F14" i="2"/>
  <c r="A15" i="2"/>
  <c r="G13" i="2"/>
  <c r="I13" i="2"/>
  <c r="H13" i="2"/>
  <c r="A14" i="1"/>
  <c r="F13" i="1"/>
  <c r="H12" i="1"/>
  <c r="K12" i="4"/>
  <c r="G12" i="1"/>
  <c r="G13" i="4"/>
  <c r="I13" i="1"/>
  <c r="I12" i="4"/>
  <c r="H12" i="4"/>
  <c r="J12" i="4"/>
  <c r="E14" i="1"/>
  <c r="F13" i="4"/>
  <c r="J11" i="4"/>
  <c r="A17" i="4"/>
  <c r="F14" i="3"/>
  <c r="A15" i="3"/>
  <c r="G13" i="3"/>
  <c r="I13" i="3"/>
  <c r="H13" i="3"/>
  <c r="G14" i="2"/>
  <c r="I14" i="2"/>
  <c r="H14" i="2"/>
  <c r="A16" i="2"/>
  <c r="F15" i="2"/>
  <c r="H13" i="1"/>
  <c r="G13" i="1"/>
  <c r="A15" i="1"/>
  <c r="F14" i="1"/>
  <c r="G14" i="4"/>
  <c r="I14" i="1"/>
  <c r="E15" i="1"/>
  <c r="F14" i="4"/>
  <c r="I13" i="4"/>
  <c r="H13" i="4"/>
  <c r="J13" i="4"/>
  <c r="K13" i="4"/>
  <c r="L13" i="4"/>
  <c r="A18" i="4"/>
  <c r="A16" i="3"/>
  <c r="F15" i="3"/>
  <c r="G14" i="3"/>
  <c r="H14" i="3"/>
  <c r="I14" i="3"/>
  <c r="G15" i="2"/>
  <c r="I15" i="2"/>
  <c r="H15" i="2"/>
  <c r="F16" i="2"/>
  <c r="A17" i="2"/>
  <c r="H14" i="1"/>
  <c r="K14" i="4"/>
  <c r="G14" i="1"/>
  <c r="F15" i="1"/>
  <c r="A16" i="1"/>
  <c r="I14" i="4"/>
  <c r="H14" i="4"/>
  <c r="J14" i="4"/>
  <c r="G15" i="4"/>
  <c r="I15" i="1"/>
  <c r="I15" i="3"/>
  <c r="L15" i="4"/>
  <c r="L14" i="4"/>
  <c r="E16" i="1"/>
  <c r="F15" i="4"/>
  <c r="A19" i="4"/>
  <c r="G15" i="3"/>
  <c r="H15" i="3"/>
  <c r="F16" i="3"/>
  <c r="A17" i="3"/>
  <c r="F17" i="2"/>
  <c r="A18" i="2"/>
  <c r="G16" i="2"/>
  <c r="I16" i="2"/>
  <c r="H16" i="2"/>
  <c r="F16" i="1"/>
  <c r="A17" i="1"/>
  <c r="H15" i="1"/>
  <c r="K15" i="4"/>
  <c r="G15" i="1"/>
  <c r="I15" i="4"/>
  <c r="H15" i="4"/>
  <c r="J15" i="4"/>
  <c r="E17" i="1"/>
  <c r="F16" i="4"/>
  <c r="G16" i="4"/>
  <c r="I16" i="1"/>
  <c r="I16" i="3"/>
  <c r="L16" i="4"/>
  <c r="A20" i="4"/>
  <c r="F17" i="3"/>
  <c r="A18" i="3"/>
  <c r="G16" i="3"/>
  <c r="H16" i="3"/>
  <c r="G17" i="2"/>
  <c r="I17" i="2"/>
  <c r="H17" i="2"/>
  <c r="F18" i="2"/>
  <c r="A19" i="2"/>
  <c r="A18" i="1"/>
  <c r="F17" i="1"/>
  <c r="H16" i="1"/>
  <c r="K16" i="4"/>
  <c r="G16" i="1"/>
  <c r="G17" i="4"/>
  <c r="I17" i="1"/>
  <c r="I16" i="4"/>
  <c r="H16" i="4"/>
  <c r="E18" i="1"/>
  <c r="F17" i="4"/>
  <c r="A21" i="4"/>
  <c r="A19" i="3"/>
  <c r="F18" i="3"/>
  <c r="G17" i="3"/>
  <c r="H17" i="3"/>
  <c r="I17" i="3"/>
  <c r="G18" i="2"/>
  <c r="I18" i="2"/>
  <c r="H18" i="2"/>
  <c r="F19" i="2"/>
  <c r="A20" i="2"/>
  <c r="H17" i="1"/>
  <c r="G17" i="1"/>
  <c r="A19" i="1"/>
  <c r="F18" i="1"/>
  <c r="E19" i="1"/>
  <c r="F18" i="4"/>
  <c r="J16" i="4"/>
  <c r="I17" i="4"/>
  <c r="H17" i="4"/>
  <c r="J17" i="4"/>
  <c r="L17" i="4"/>
  <c r="G18" i="4"/>
  <c r="I18" i="1"/>
  <c r="I18" i="3"/>
  <c r="L18" i="4"/>
  <c r="K17" i="4"/>
  <c r="A22" i="4"/>
  <c r="G18" i="3"/>
  <c r="H18" i="3"/>
  <c r="A20" i="3"/>
  <c r="F19" i="3"/>
  <c r="G19" i="2"/>
  <c r="I19" i="2"/>
  <c r="H19" i="2"/>
  <c r="F20" i="2"/>
  <c r="A21" i="2"/>
  <c r="H18" i="1"/>
  <c r="K18" i="4"/>
  <c r="G18" i="1"/>
  <c r="A20" i="1"/>
  <c r="F19" i="1"/>
  <c r="I18" i="4"/>
  <c r="H18" i="4"/>
  <c r="J18" i="4"/>
  <c r="G19" i="4"/>
  <c r="I19" i="1"/>
  <c r="I19" i="3"/>
  <c r="L19" i="4"/>
  <c r="E20" i="1"/>
  <c r="F19" i="4"/>
  <c r="A23" i="4"/>
  <c r="G19" i="3"/>
  <c r="H19" i="3"/>
  <c r="F20" i="3"/>
  <c r="A21" i="3"/>
  <c r="G20" i="2"/>
  <c r="I20" i="2"/>
  <c r="H20" i="2"/>
  <c r="F21" i="2"/>
  <c r="A22" i="2"/>
  <c r="H19" i="1"/>
  <c r="K19" i="4"/>
  <c r="G19" i="1"/>
  <c r="F20" i="1"/>
  <c r="A21" i="1"/>
  <c r="I19" i="4"/>
  <c r="H19" i="4"/>
  <c r="J19" i="4"/>
  <c r="E21" i="1"/>
  <c r="F20" i="4"/>
  <c r="G20" i="4"/>
  <c r="I20" i="1"/>
  <c r="I20" i="3"/>
  <c r="L20" i="4"/>
  <c r="A24" i="4"/>
  <c r="F21" i="3"/>
  <c r="A22" i="3"/>
  <c r="G20" i="3"/>
  <c r="H20" i="3"/>
  <c r="F22" i="2"/>
  <c r="A23" i="2"/>
  <c r="G21" i="2"/>
  <c r="I21" i="2"/>
  <c r="H21" i="2"/>
  <c r="A22" i="1"/>
  <c r="F21" i="1"/>
  <c r="H20" i="1"/>
  <c r="K20" i="4"/>
  <c r="G20" i="1"/>
  <c r="E22" i="1"/>
  <c r="F21" i="4"/>
  <c r="I20" i="4"/>
  <c r="H20" i="4"/>
  <c r="J20" i="4"/>
  <c r="G21" i="4"/>
  <c r="I21" i="1"/>
  <c r="I21" i="3"/>
  <c r="L21" i="4"/>
  <c r="A25" i="4"/>
  <c r="A23" i="3"/>
  <c r="F22" i="3"/>
  <c r="G21" i="3"/>
  <c r="H21" i="3"/>
  <c r="F23" i="2"/>
  <c r="A24" i="2"/>
  <c r="G22" i="2"/>
  <c r="I22" i="2"/>
  <c r="H22" i="2"/>
  <c r="H21" i="1"/>
  <c r="G21" i="1"/>
  <c r="A23" i="1"/>
  <c r="F22" i="1"/>
  <c r="I21" i="4"/>
  <c r="H21" i="4"/>
  <c r="J21" i="4"/>
  <c r="G22" i="4"/>
  <c r="I22" i="1"/>
  <c r="I22" i="3"/>
  <c r="L22" i="4"/>
  <c r="K21" i="4"/>
  <c r="E23" i="1"/>
  <c r="F22" i="4"/>
  <c r="A26" i="4"/>
  <c r="G22" i="3"/>
  <c r="H22" i="3"/>
  <c r="F23" i="3"/>
  <c r="A24" i="3"/>
  <c r="F24" i="2"/>
  <c r="A25" i="2"/>
  <c r="G23" i="2"/>
  <c r="I23" i="2"/>
  <c r="H23" i="2"/>
  <c r="H22" i="1"/>
  <c r="K22" i="4"/>
  <c r="G22" i="1"/>
  <c r="F23" i="1"/>
  <c r="A24" i="1"/>
  <c r="E24" i="1"/>
  <c r="F23" i="4"/>
  <c r="I22" i="4"/>
  <c r="H22" i="4"/>
  <c r="J22" i="4"/>
  <c r="G23" i="4"/>
  <c r="I23" i="1"/>
  <c r="I23" i="3"/>
  <c r="L23" i="4"/>
  <c r="A27" i="4"/>
  <c r="A25" i="3"/>
  <c r="F24" i="3"/>
  <c r="G23" i="3"/>
  <c r="H23" i="3"/>
  <c r="F25" i="2"/>
  <c r="A26" i="2"/>
  <c r="G24" i="2"/>
  <c r="I24" i="2"/>
  <c r="H24" i="2"/>
  <c r="F24" i="1"/>
  <c r="A25" i="1"/>
  <c r="H23" i="1"/>
  <c r="K23" i="4"/>
  <c r="G23" i="1"/>
  <c r="G24" i="4"/>
  <c r="I24" i="1"/>
  <c r="I24" i="3"/>
  <c r="L24" i="4"/>
  <c r="I23" i="4"/>
  <c r="H23" i="4"/>
  <c r="J23" i="4"/>
  <c r="E25" i="1"/>
  <c r="F24" i="4"/>
  <c r="G24" i="3"/>
  <c r="H24" i="3"/>
  <c r="F25" i="3"/>
  <c r="A26" i="3"/>
  <c r="F26" i="2"/>
  <c r="A27" i="2"/>
  <c r="G25" i="2"/>
  <c r="I25" i="2"/>
  <c r="H25" i="2"/>
  <c r="A26" i="1"/>
  <c r="F25" i="1"/>
  <c r="H24" i="1"/>
  <c r="K24" i="4"/>
  <c r="G24" i="1"/>
  <c r="E26" i="1"/>
  <c r="F26" i="4"/>
  <c r="F25" i="4"/>
  <c r="I24" i="4"/>
  <c r="H24" i="4"/>
  <c r="J24" i="4"/>
  <c r="G25" i="4"/>
  <c r="I25" i="1"/>
  <c r="I25" i="3"/>
  <c r="L25" i="4"/>
  <c r="F26" i="3"/>
  <c r="A27" i="3"/>
  <c r="G25" i="3"/>
  <c r="H25" i="3"/>
  <c r="G26" i="2"/>
  <c r="I26" i="2"/>
  <c r="I30" i="2"/>
  <c r="I32" i="2"/>
  <c r="H26" i="2"/>
  <c r="A27" i="1"/>
  <c r="F26" i="1"/>
  <c r="H25" i="1"/>
  <c r="G25" i="1"/>
  <c r="G26" i="4"/>
  <c r="I26" i="1"/>
  <c r="I25" i="4"/>
  <c r="H25" i="4"/>
  <c r="J25" i="4"/>
  <c r="K25" i="4"/>
  <c r="G26" i="3"/>
  <c r="H26" i="3"/>
  <c r="I26" i="3"/>
  <c r="I30" i="3"/>
  <c r="I32" i="3"/>
  <c r="H26" i="1"/>
  <c r="G26" i="1"/>
  <c r="H26" i="4"/>
  <c r="I26" i="4"/>
  <c r="K26" i="4"/>
  <c r="L26" i="4"/>
  <c r="L30" i="4"/>
  <c r="L32" i="4"/>
  <c r="I30" i="1"/>
  <c r="I32" i="1"/>
  <c r="J26" i="4"/>
</calcChain>
</file>

<file path=xl/sharedStrings.xml><?xml version="1.0" encoding="utf-8"?>
<sst xmlns="http://schemas.openxmlformats.org/spreadsheetml/2006/main" count="66" uniqueCount="26">
  <si>
    <t>weight (g)</t>
  </si>
  <si>
    <t xml:space="preserve">engineering strain </t>
  </si>
  <si>
    <t xml:space="preserve">True strain </t>
  </si>
  <si>
    <t xml:space="preserve">cross sectional area </t>
  </si>
  <si>
    <t xml:space="preserve">engineering stress </t>
  </si>
  <si>
    <t xml:space="preserve">true stress </t>
  </si>
  <si>
    <t xml:space="preserve">energy </t>
  </si>
  <si>
    <t>Force (N)</t>
  </si>
  <si>
    <t xml:space="preserve">engineering strain std dev </t>
  </si>
  <si>
    <t xml:space="preserve">engineering strain + std dev </t>
  </si>
  <si>
    <t xml:space="preserve">engineering stress std dev </t>
  </si>
  <si>
    <t xml:space="preserve">engineering stress + std dev </t>
  </si>
  <si>
    <t xml:space="preserve">Section </t>
  </si>
  <si>
    <t xml:space="preserve">Area </t>
  </si>
  <si>
    <t xml:space="preserve">Total cross section </t>
  </si>
  <si>
    <t xml:space="preserve">Total energy </t>
  </si>
  <si>
    <t xml:space="preserve">Total volume </t>
  </si>
  <si>
    <t>Toughness</t>
  </si>
  <si>
    <t>Weight (g)</t>
  </si>
  <si>
    <t>Length (mm)</t>
  </si>
  <si>
    <t xml:space="preserve">Engineering strain </t>
  </si>
  <si>
    <t xml:space="preserve">Cross sectional area </t>
  </si>
  <si>
    <t xml:space="preserve">Engineering stress </t>
  </si>
  <si>
    <t xml:space="preserve">True stress </t>
  </si>
  <si>
    <t xml:space="preserve">Energy </t>
  </si>
  <si>
    <t xml:space="preserve">Failure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</si>
</sst>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Engineering stress vs strain 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'Experiment 1'!$C$2:$C$26</c:f>
              <c:numCache>
                <c:formatCode>General</c:formatCode>
                <c:ptCount val="25"/>
                <c:pt idx="0">
                  <c:v>0</c:v>
                </c:pt>
                <c:pt idx="1">
                  <c:v>0.25</c:v>
                </c:pt>
                <c:pt idx="2">
                  <c:v>0.32142857142857145</c:v>
                </c:pt>
                <c:pt idx="3">
                  <c:v>0.5714285714285714</c:v>
                </c:pt>
                <c:pt idx="4">
                  <c:v>0.73809523809523814</c:v>
                </c:pt>
                <c:pt idx="5">
                  <c:v>0.90476190476190477</c:v>
                </c:pt>
                <c:pt idx="6">
                  <c:v>1.1666666666666667</c:v>
                </c:pt>
                <c:pt idx="7">
                  <c:v>1.5</c:v>
                </c:pt>
                <c:pt idx="8">
                  <c:v>1.8214285714285714</c:v>
                </c:pt>
                <c:pt idx="9">
                  <c:v>2.0714285714285716</c:v>
                </c:pt>
                <c:pt idx="10">
                  <c:v>2.5238095238095237</c:v>
                </c:pt>
                <c:pt idx="11">
                  <c:v>2.6547619047619047</c:v>
                </c:pt>
                <c:pt idx="12">
                  <c:v>2.8809523809523809</c:v>
                </c:pt>
                <c:pt idx="13">
                  <c:v>3.0357142857142856</c:v>
                </c:pt>
                <c:pt idx="14">
                  <c:v>3.3095238095238093</c:v>
                </c:pt>
                <c:pt idx="15">
                  <c:v>3.4404761904761907</c:v>
                </c:pt>
                <c:pt idx="16">
                  <c:v>3.5476190476190474</c:v>
                </c:pt>
                <c:pt idx="17">
                  <c:v>3.6904761904761907</c:v>
                </c:pt>
                <c:pt idx="18">
                  <c:v>3.7976190476190474</c:v>
                </c:pt>
                <c:pt idx="19">
                  <c:v>3.9404761904761907</c:v>
                </c:pt>
                <c:pt idx="20">
                  <c:v>4.0714285714285712</c:v>
                </c:pt>
                <c:pt idx="21">
                  <c:v>4.1428571428571432</c:v>
                </c:pt>
                <c:pt idx="22">
                  <c:v>4.2738095238095237</c:v>
                </c:pt>
                <c:pt idx="23">
                  <c:v>4.3690476190476186</c:v>
                </c:pt>
                <c:pt idx="24">
                  <c:v>4.4761904761904763</c:v>
                </c:pt>
              </c:numCache>
            </c:numRef>
          </c:xVal>
          <c:yVal>
            <c:numRef>
              <c:f>'Experiment 1'!$G$2:$G$26</c:f>
              <c:numCache>
                <c:formatCode>General</c:formatCode>
                <c:ptCount val="25"/>
                <c:pt idx="0">
                  <c:v>0</c:v>
                </c:pt>
                <c:pt idx="1">
                  <c:v>0.45516737288135606</c:v>
                </c:pt>
                <c:pt idx="2">
                  <c:v>0.7087309322033899</c:v>
                </c:pt>
                <c:pt idx="3">
                  <c:v>0.9622944915254239</c:v>
                </c:pt>
                <c:pt idx="4">
                  <c:v>1.2137796610169493</c:v>
                </c:pt>
                <c:pt idx="5">
                  <c:v>1.44448093220339</c:v>
                </c:pt>
                <c:pt idx="6">
                  <c:v>1.6980444915254238</c:v>
                </c:pt>
                <c:pt idx="7">
                  <c:v>1.9516080508474576</c:v>
                </c:pt>
                <c:pt idx="8">
                  <c:v>2.2051716101694918</c:v>
                </c:pt>
                <c:pt idx="9">
                  <c:v>2.4317161016949154</c:v>
                </c:pt>
                <c:pt idx="10">
                  <c:v>2.6873580508474575</c:v>
                </c:pt>
                <c:pt idx="11">
                  <c:v>2.9388432203389834</c:v>
                </c:pt>
                <c:pt idx="12">
                  <c:v>3.1840932203389829</c:v>
                </c:pt>
                <c:pt idx="13">
                  <c:v>3.4397351694915255</c:v>
                </c:pt>
                <c:pt idx="14">
                  <c:v>3.7411016949152547</c:v>
                </c:pt>
                <c:pt idx="15">
                  <c:v>3.9863516949152547</c:v>
                </c:pt>
                <c:pt idx="16">
                  <c:v>4.2565423728813565</c:v>
                </c:pt>
                <c:pt idx="17">
                  <c:v>4.4872436440677967</c:v>
                </c:pt>
                <c:pt idx="18">
                  <c:v>4.7366504237288147</c:v>
                </c:pt>
                <c:pt idx="19">
                  <c:v>4.9902139830508485</c:v>
                </c:pt>
                <c:pt idx="20">
                  <c:v>5.2209152542372887</c:v>
                </c:pt>
                <c:pt idx="21">
                  <c:v>5.4516165254237299</c:v>
                </c:pt>
                <c:pt idx="22">
                  <c:v>5.9275677966101705</c:v>
                </c:pt>
                <c:pt idx="23">
                  <c:v>6.287129237288136</c:v>
                </c:pt>
                <c:pt idx="24">
                  <c:v>6.7360614406779673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645-4413-BEF9-16B309854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154112"/>
        <c:axId val="93293184"/>
      </c:scatterChart>
      <c:valAx>
        <c:axId val="200154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Engineering</a:t>
                </a:r>
                <a:r>
                  <a:rPr lang="en-GB" baseline="0"/>
                  <a:t> Strain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3293184"/>
        <c:crosses val="autoZero"/>
        <c:crossBetween val="midCat"/>
      </c:valAx>
      <c:valAx>
        <c:axId val="9329318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Engineerig</a:t>
                </a:r>
                <a:r>
                  <a:rPr lang="en-GB" baseline="0"/>
                  <a:t> stress N/mm2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01541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True stress vs strain 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stress vs starin</c:v>
          </c:tx>
          <c:xVal>
            <c:numRef>
              <c:f>'Experiment 1'!$D$2:$D$26</c:f>
              <c:numCache>
                <c:formatCode>General</c:formatCode>
                <c:ptCount val="25"/>
                <c:pt idx="0">
                  <c:v>0</c:v>
                </c:pt>
                <c:pt idx="1">
                  <c:v>0.22314355131420976</c:v>
                </c:pt>
                <c:pt idx="2">
                  <c:v>0.27871340246902049</c:v>
                </c:pt>
                <c:pt idx="3">
                  <c:v>0.45198512374305722</c:v>
                </c:pt>
                <c:pt idx="4">
                  <c:v>0.55278982286502287</c:v>
                </c:pt>
                <c:pt idx="5">
                  <c:v>0.64435701639051324</c:v>
                </c:pt>
                <c:pt idx="6">
                  <c:v>0.77318988823348167</c:v>
                </c:pt>
                <c:pt idx="7">
                  <c:v>0.91629073187415511</c:v>
                </c:pt>
                <c:pt idx="8">
                  <c:v>1.0372433422918177</c:v>
                </c:pt>
                <c:pt idx="9">
                  <c:v>1.122142786078304</c:v>
                </c:pt>
                <c:pt idx="10">
                  <c:v>1.2595426554807467</c:v>
                </c:pt>
                <c:pt idx="11">
                  <c:v>1.2960309487438835</c:v>
                </c:pt>
                <c:pt idx="12">
                  <c:v>1.3560805825233939</c:v>
                </c:pt>
                <c:pt idx="13">
                  <c:v>1.3951833085371366</c:v>
                </c:pt>
                <c:pt idx="14">
                  <c:v>1.4608274129824574</c:v>
                </c:pt>
                <c:pt idx="15">
                  <c:v>1.4907616208005019</c:v>
                </c:pt>
                <c:pt idx="16">
                  <c:v>1.5146038097632615</c:v>
                </c:pt>
                <c:pt idx="17">
                  <c:v>1.5455341104546203</c:v>
                </c:pt>
                <c:pt idx="18">
                  <c:v>1.5681197631033694</c:v>
                </c:pt>
                <c:pt idx="19">
                  <c:v>1.5974617213873847</c:v>
                </c:pt>
                <c:pt idx="20">
                  <c:v>1.6236225474260568</c:v>
                </c:pt>
                <c:pt idx="21">
                  <c:v>1.6376087894007967</c:v>
                </c:pt>
                <c:pt idx="22">
                  <c:v>1.6627529712018221</c:v>
                </c:pt>
                <c:pt idx="23">
                  <c:v>1.6806505406593646</c:v>
                </c:pt>
                <c:pt idx="24">
                  <c:v>1.7004096906398272</c:v>
                </c:pt>
              </c:numCache>
            </c:numRef>
          </c:xVal>
          <c:yVal>
            <c:numRef>
              <c:f>'Experiment 1'!$H$2:$H$26</c:f>
              <c:numCache>
                <c:formatCode>General</c:formatCode>
                <c:ptCount val="25"/>
                <c:pt idx="0">
                  <c:v>0</c:v>
                </c:pt>
                <c:pt idx="1">
                  <c:v>0.56895921610169509</c:v>
                </c:pt>
                <c:pt idx="2">
                  <c:v>0.93653730326876539</c:v>
                </c:pt>
                <c:pt idx="3">
                  <c:v>1.5121770581113805</c:v>
                </c:pt>
                <c:pt idx="4">
                  <c:v>2.1096646489104121</c:v>
                </c:pt>
                <c:pt idx="5">
                  <c:v>2.751392251815981</c:v>
                </c:pt>
                <c:pt idx="6">
                  <c:v>3.6790963983050848</c:v>
                </c:pt>
                <c:pt idx="7">
                  <c:v>4.8790201271186433</c:v>
                </c:pt>
                <c:pt idx="8">
                  <c:v>6.2217341858353512</c:v>
                </c:pt>
                <c:pt idx="9">
                  <c:v>7.4688423123486682</c:v>
                </c:pt>
                <c:pt idx="10">
                  <c:v>9.4697378934624687</c:v>
                </c:pt>
                <c:pt idx="11">
                  <c:v>10.740772245762711</c:v>
                </c:pt>
                <c:pt idx="12">
                  <c:v>12.35731416464891</c:v>
                </c:pt>
                <c:pt idx="13">
                  <c:v>13.8817883625908</c:v>
                </c:pt>
                <c:pt idx="14">
                  <c:v>16.12236682808717</c:v>
                </c:pt>
                <c:pt idx="15">
                  <c:v>17.701299788135593</c:v>
                </c:pt>
                <c:pt idx="16">
                  <c:v>19.357133171912832</c:v>
                </c:pt>
                <c:pt idx="17">
                  <c:v>21.047309473365615</c:v>
                </c:pt>
                <c:pt idx="18">
                  <c:v>22.724644294794192</c:v>
                </c:pt>
                <c:pt idx="19">
                  <c:v>24.654033368644068</c:v>
                </c:pt>
                <c:pt idx="20">
                  <c:v>26.477498789346246</c:v>
                </c:pt>
                <c:pt idx="21">
                  <c:v>28.036884987893465</c:v>
                </c:pt>
                <c:pt idx="22">
                  <c:v>31.260863498789352</c:v>
                </c:pt>
                <c:pt idx="23">
                  <c:v>33.755896262106532</c:v>
                </c:pt>
                <c:pt idx="24">
                  <c:v>36.887955508474576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B69-4A64-8C4E-E2A7757430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644864"/>
        <c:axId val="261958272"/>
      </c:scatterChart>
      <c:valAx>
        <c:axId val="200644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 baseline="0"/>
                  <a:t>True Strain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61958272"/>
        <c:crosses val="autoZero"/>
        <c:crossBetween val="midCat"/>
      </c:valAx>
      <c:valAx>
        <c:axId val="26195827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aseline="0"/>
                  <a:t>True  stress N/mm2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06448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Stretch (mm)</a:t>
            </a:r>
            <a:r>
              <a:rPr lang="en-GB" baseline="0"/>
              <a:t> vs Weight (g)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 1'!$A$2:$A$26</c:f>
              <c:numCache>
                <c:formatCode>General</c:formatCode>
                <c:ptCount val="25"/>
                <c:pt idx="0">
                  <c:v>0</c:v>
                </c:pt>
                <c:pt idx="1">
                  <c:v>219</c:v>
                </c:pt>
                <c:pt idx="2">
                  <c:v>341</c:v>
                </c:pt>
                <c:pt idx="3">
                  <c:v>463</c:v>
                </c:pt>
                <c:pt idx="4">
                  <c:v>584</c:v>
                </c:pt>
                <c:pt idx="5">
                  <c:v>695</c:v>
                </c:pt>
                <c:pt idx="6">
                  <c:v>817</c:v>
                </c:pt>
                <c:pt idx="7">
                  <c:v>939</c:v>
                </c:pt>
                <c:pt idx="8">
                  <c:v>1061</c:v>
                </c:pt>
                <c:pt idx="9">
                  <c:v>1170</c:v>
                </c:pt>
                <c:pt idx="10">
                  <c:v>1293</c:v>
                </c:pt>
                <c:pt idx="11">
                  <c:v>1414</c:v>
                </c:pt>
                <c:pt idx="12">
                  <c:v>1532</c:v>
                </c:pt>
                <c:pt idx="13">
                  <c:v>1655</c:v>
                </c:pt>
                <c:pt idx="14">
                  <c:v>1800</c:v>
                </c:pt>
                <c:pt idx="15">
                  <c:v>1918</c:v>
                </c:pt>
                <c:pt idx="16">
                  <c:v>2048</c:v>
                </c:pt>
                <c:pt idx="17">
                  <c:v>2159</c:v>
                </c:pt>
                <c:pt idx="18">
                  <c:v>2279</c:v>
                </c:pt>
                <c:pt idx="19">
                  <c:v>2401</c:v>
                </c:pt>
                <c:pt idx="20">
                  <c:v>2512</c:v>
                </c:pt>
                <c:pt idx="21">
                  <c:v>2623</c:v>
                </c:pt>
                <c:pt idx="22">
                  <c:v>2852</c:v>
                </c:pt>
                <c:pt idx="23">
                  <c:v>3025</c:v>
                </c:pt>
                <c:pt idx="24">
                  <c:v>3241</c:v>
                </c:pt>
              </c:numCache>
            </c:numRef>
          </c:xVal>
          <c:yVal>
            <c:numRef>
              <c:f>'Experiment 1'!$B$2:$B$26</c:f>
              <c:numCache>
                <c:formatCode>General</c:formatCode>
                <c:ptCount val="25"/>
                <c:pt idx="0">
                  <c:v>84</c:v>
                </c:pt>
                <c:pt idx="1">
                  <c:v>105</c:v>
                </c:pt>
                <c:pt idx="2">
                  <c:v>111</c:v>
                </c:pt>
                <c:pt idx="3">
                  <c:v>132</c:v>
                </c:pt>
                <c:pt idx="4">
                  <c:v>146</c:v>
                </c:pt>
                <c:pt idx="5">
                  <c:v>160</c:v>
                </c:pt>
                <c:pt idx="6">
                  <c:v>182</c:v>
                </c:pt>
                <c:pt idx="7">
                  <c:v>210</c:v>
                </c:pt>
                <c:pt idx="8">
                  <c:v>237</c:v>
                </c:pt>
                <c:pt idx="9">
                  <c:v>258</c:v>
                </c:pt>
                <c:pt idx="10">
                  <c:v>296</c:v>
                </c:pt>
                <c:pt idx="11">
                  <c:v>307</c:v>
                </c:pt>
                <c:pt idx="12">
                  <c:v>326</c:v>
                </c:pt>
                <c:pt idx="13">
                  <c:v>339</c:v>
                </c:pt>
                <c:pt idx="14">
                  <c:v>362</c:v>
                </c:pt>
                <c:pt idx="15">
                  <c:v>373</c:v>
                </c:pt>
                <c:pt idx="16">
                  <c:v>382</c:v>
                </c:pt>
                <c:pt idx="17">
                  <c:v>394</c:v>
                </c:pt>
                <c:pt idx="18">
                  <c:v>403</c:v>
                </c:pt>
                <c:pt idx="19">
                  <c:v>415</c:v>
                </c:pt>
                <c:pt idx="20">
                  <c:v>426</c:v>
                </c:pt>
                <c:pt idx="21">
                  <c:v>432</c:v>
                </c:pt>
                <c:pt idx="22">
                  <c:v>443</c:v>
                </c:pt>
                <c:pt idx="23">
                  <c:v>451</c:v>
                </c:pt>
                <c:pt idx="24">
                  <c:v>460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B1B-4CD9-8CB3-8CE401A98A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8716064"/>
        <c:axId val="418162224"/>
      </c:scatterChart>
      <c:valAx>
        <c:axId val="418716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</a:t>
                </a:r>
                <a:r>
                  <a:rPr lang="en-GB" baseline="0"/>
                  <a:t>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162224"/>
        <c:crosses val="autoZero"/>
        <c:crossBetween val="midCat"/>
      </c:valAx>
      <c:valAx>
        <c:axId val="41816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Length</a:t>
                </a:r>
                <a:r>
                  <a:rPr lang="en-GB" baseline="0"/>
                  <a:t>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716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Engineering stress vs strain 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'Experiment 2'!$C$2:$C$26</c:f>
              <c:numCache>
                <c:formatCode>General</c:formatCode>
                <c:ptCount val="25"/>
                <c:pt idx="0">
                  <c:v>0</c:v>
                </c:pt>
                <c:pt idx="1">
                  <c:v>0.32142857142857145</c:v>
                </c:pt>
                <c:pt idx="2">
                  <c:v>0.44047619047619047</c:v>
                </c:pt>
                <c:pt idx="3">
                  <c:v>0.6071428571428571</c:v>
                </c:pt>
                <c:pt idx="4">
                  <c:v>0.80952380952380953</c:v>
                </c:pt>
                <c:pt idx="5">
                  <c:v>1</c:v>
                </c:pt>
                <c:pt idx="6">
                  <c:v>1.1785714285714286</c:v>
                </c:pt>
                <c:pt idx="7">
                  <c:v>1.5595238095238095</c:v>
                </c:pt>
                <c:pt idx="8">
                  <c:v>1.9166666666666667</c:v>
                </c:pt>
                <c:pt idx="9">
                  <c:v>2.1071428571428572</c:v>
                </c:pt>
                <c:pt idx="10">
                  <c:v>2.5833333333333335</c:v>
                </c:pt>
                <c:pt idx="11">
                  <c:v>2.7738095238095237</c:v>
                </c:pt>
                <c:pt idx="12">
                  <c:v>2.9761904761904763</c:v>
                </c:pt>
                <c:pt idx="13">
                  <c:v>3.1904761904761907</c:v>
                </c:pt>
                <c:pt idx="14">
                  <c:v>3.2857142857142856</c:v>
                </c:pt>
                <c:pt idx="15">
                  <c:v>3.4642857142857144</c:v>
                </c:pt>
                <c:pt idx="16">
                  <c:v>3.5476190476190474</c:v>
                </c:pt>
                <c:pt idx="17">
                  <c:v>3.7023809523809526</c:v>
                </c:pt>
                <c:pt idx="18">
                  <c:v>3.7857142857142856</c:v>
                </c:pt>
                <c:pt idx="19">
                  <c:v>3.9047619047619047</c:v>
                </c:pt>
                <c:pt idx="20">
                  <c:v>4.0595238095238093</c:v>
                </c:pt>
                <c:pt idx="21">
                  <c:v>4.1190476190476186</c:v>
                </c:pt>
                <c:pt idx="22">
                  <c:v>4.2619047619047619</c:v>
                </c:pt>
                <c:pt idx="23">
                  <c:v>4.4404761904761907</c:v>
                </c:pt>
                <c:pt idx="24">
                  <c:v>4.5119047619047619</c:v>
                </c:pt>
              </c:numCache>
            </c:numRef>
          </c:xVal>
          <c:yVal>
            <c:numRef>
              <c:f>'Experiment 2'!$G$2:$G$26</c:f>
              <c:numCache>
                <c:formatCode>General</c:formatCode>
                <c:ptCount val="25"/>
                <c:pt idx="0">
                  <c:v>0</c:v>
                </c:pt>
                <c:pt idx="1">
                  <c:v>0.45516737288135606</c:v>
                </c:pt>
                <c:pt idx="2">
                  <c:v>0.7087309322033899</c:v>
                </c:pt>
                <c:pt idx="3">
                  <c:v>0.9622944915254239</c:v>
                </c:pt>
                <c:pt idx="4">
                  <c:v>1.2137796610169493</c:v>
                </c:pt>
                <c:pt idx="5">
                  <c:v>1.44448093220339</c:v>
                </c:pt>
                <c:pt idx="6">
                  <c:v>1.6980444915254238</c:v>
                </c:pt>
                <c:pt idx="7">
                  <c:v>1.9516080508474576</c:v>
                </c:pt>
                <c:pt idx="8">
                  <c:v>2.2051716101694918</c:v>
                </c:pt>
                <c:pt idx="9">
                  <c:v>2.4317161016949154</c:v>
                </c:pt>
                <c:pt idx="10">
                  <c:v>2.6873580508474575</c:v>
                </c:pt>
                <c:pt idx="11">
                  <c:v>2.9388432203389834</c:v>
                </c:pt>
                <c:pt idx="12">
                  <c:v>3.1840932203389829</c:v>
                </c:pt>
                <c:pt idx="13">
                  <c:v>3.4397351694915255</c:v>
                </c:pt>
                <c:pt idx="14">
                  <c:v>3.7411016949152547</c:v>
                </c:pt>
                <c:pt idx="15">
                  <c:v>3.9863516949152547</c:v>
                </c:pt>
                <c:pt idx="16">
                  <c:v>4.2565423728813565</c:v>
                </c:pt>
                <c:pt idx="17">
                  <c:v>4.4872436440677967</c:v>
                </c:pt>
                <c:pt idx="18">
                  <c:v>4.7366504237288147</c:v>
                </c:pt>
                <c:pt idx="19">
                  <c:v>4.9902139830508485</c:v>
                </c:pt>
                <c:pt idx="20">
                  <c:v>5.2209152542372887</c:v>
                </c:pt>
                <c:pt idx="21">
                  <c:v>5.4516165254237299</c:v>
                </c:pt>
                <c:pt idx="22">
                  <c:v>5.9275677966101705</c:v>
                </c:pt>
                <c:pt idx="23">
                  <c:v>6.287129237288136</c:v>
                </c:pt>
                <c:pt idx="24">
                  <c:v>6.7360614406779673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812-48CB-AACD-6320225E1F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154112"/>
        <c:axId val="93293184"/>
      </c:scatterChart>
      <c:valAx>
        <c:axId val="200154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Engineering</a:t>
                </a:r>
                <a:r>
                  <a:rPr lang="en-GB" baseline="0"/>
                  <a:t> Strain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3293184"/>
        <c:crosses val="autoZero"/>
        <c:crossBetween val="midCat"/>
      </c:valAx>
      <c:valAx>
        <c:axId val="9329318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Engineerig</a:t>
                </a:r>
                <a:r>
                  <a:rPr lang="en-GB" baseline="0"/>
                  <a:t> stress N/mm2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01541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True stress vs strain 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'Experiment 2'!$D$2:$D$26</c:f>
              <c:numCache>
                <c:formatCode>General</c:formatCode>
                <c:ptCount val="25"/>
                <c:pt idx="0">
                  <c:v>0</c:v>
                </c:pt>
                <c:pt idx="1">
                  <c:v>0.27871340246902049</c:v>
                </c:pt>
                <c:pt idx="2">
                  <c:v>0.36497374675342747</c:v>
                </c:pt>
                <c:pt idx="3">
                  <c:v>0.47445797959511588</c:v>
                </c:pt>
                <c:pt idx="4">
                  <c:v>0.59306372200296276</c:v>
                </c:pt>
                <c:pt idx="5">
                  <c:v>0.69314718055994529</c:v>
                </c:pt>
                <c:pt idx="6">
                  <c:v>0.77866935399810722</c:v>
                </c:pt>
                <c:pt idx="7">
                  <c:v>0.93982122928434908</c:v>
                </c:pt>
                <c:pt idx="8">
                  <c:v>1.0704414117014134</c:v>
                </c:pt>
                <c:pt idx="9">
                  <c:v>1.1337036084793799</c:v>
                </c:pt>
                <c:pt idx="10">
                  <c:v>1.2762934659055623</c:v>
                </c:pt>
                <c:pt idx="11">
                  <c:v>1.3280849750339669</c:v>
                </c:pt>
                <c:pt idx="12">
                  <c:v>1.3803241941333868</c:v>
                </c:pt>
                <c:pt idx="13">
                  <c:v>1.4328143767547836</c:v>
                </c:pt>
                <c:pt idx="14">
                  <c:v>1.455287232606842</c:v>
                </c:pt>
                <c:pt idx="15">
                  <c:v>1.4961092271270973</c:v>
                </c:pt>
                <c:pt idx="16">
                  <c:v>1.5146038097632615</c:v>
                </c:pt>
                <c:pt idx="17">
                  <c:v>1.5480689660578082</c:v>
                </c:pt>
                <c:pt idx="18">
                  <c:v>1.5656352897757073</c:v>
                </c:pt>
                <c:pt idx="19">
                  <c:v>1.5902065505062128</c:v>
                </c:pt>
                <c:pt idx="20">
                  <c:v>1.6212723700811031</c:v>
                </c:pt>
                <c:pt idx="21">
                  <c:v>1.6329684098442945</c:v>
                </c:pt>
                <c:pt idx="22">
                  <c:v>1.6604930832343845</c:v>
                </c:pt>
                <c:pt idx="23">
                  <c:v>1.6938665920508911</c:v>
                </c:pt>
                <c:pt idx="24">
                  <c:v>1.7069102552429205</c:v>
                </c:pt>
              </c:numCache>
            </c:numRef>
          </c:xVal>
          <c:yVal>
            <c:numRef>
              <c:f>'Experiment 2'!$H$2:$H$26</c:f>
              <c:numCache>
                <c:formatCode>General</c:formatCode>
                <c:ptCount val="25"/>
                <c:pt idx="0">
                  <c:v>0</c:v>
                </c:pt>
                <c:pt idx="1">
                  <c:v>0.60147117130750627</c:v>
                </c:pt>
                <c:pt idx="2">
                  <c:v>1.0209100332929784</c:v>
                </c:pt>
                <c:pt idx="3">
                  <c:v>1.5465447185230028</c:v>
                </c:pt>
                <c:pt idx="4">
                  <c:v>2.1963631961259087</c:v>
                </c:pt>
                <c:pt idx="5">
                  <c:v>2.88896186440678</c:v>
                </c:pt>
                <c:pt idx="6">
                  <c:v>3.6993112136803883</c:v>
                </c:pt>
                <c:pt idx="7">
                  <c:v>4.995187273002422</c:v>
                </c:pt>
                <c:pt idx="8">
                  <c:v>6.4317505296610182</c:v>
                </c:pt>
                <c:pt idx="9">
                  <c:v>7.5556893159806311</c:v>
                </c:pt>
                <c:pt idx="10">
                  <c:v>9.6296996822033911</c:v>
                </c:pt>
                <c:pt idx="11">
                  <c:v>11.090634533898307</c:v>
                </c:pt>
                <c:pt idx="12">
                  <c:v>12.660561138014529</c:v>
                </c:pt>
                <c:pt idx="13">
                  <c:v>14.414128329297823</c:v>
                </c:pt>
                <c:pt idx="14">
                  <c:v>16.033292978208234</c:v>
                </c:pt>
                <c:pt idx="15">
                  <c:v>17.796212923728813</c:v>
                </c:pt>
                <c:pt idx="16">
                  <c:v>19.357133171912832</c:v>
                </c:pt>
                <c:pt idx="17">
                  <c:v>21.100729040556899</c:v>
                </c:pt>
                <c:pt idx="18">
                  <c:v>22.668255599273607</c:v>
                </c:pt>
                <c:pt idx="19">
                  <c:v>24.475811440677965</c:v>
                </c:pt>
                <c:pt idx="20">
                  <c:v>26.415345036319607</c:v>
                </c:pt>
                <c:pt idx="21">
                  <c:v>27.907084594430991</c:v>
                </c:pt>
                <c:pt idx="22">
                  <c:v>31.190297215496365</c:v>
                </c:pt>
                <c:pt idx="23">
                  <c:v>34.204976921912824</c:v>
                </c:pt>
                <c:pt idx="24">
                  <c:v>37.128529131355933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E-4E59-BC49-A8CF462F87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644864"/>
        <c:axId val="261958272"/>
      </c:scatterChart>
      <c:valAx>
        <c:axId val="200644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 baseline="0"/>
                  <a:t>True Strain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61958272"/>
        <c:crosses val="autoZero"/>
        <c:crossBetween val="midCat"/>
      </c:valAx>
      <c:valAx>
        <c:axId val="26195827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aseline="0"/>
                  <a:t>True  stress N/mm2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06448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stretch (mm)</a:t>
            </a:r>
            <a:r>
              <a:rPr lang="en-GB" baseline="0"/>
              <a:t> vs weight (g)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 2'!$A$2:$A$26</c:f>
              <c:numCache>
                <c:formatCode>General</c:formatCode>
                <c:ptCount val="25"/>
                <c:pt idx="0">
                  <c:v>0</c:v>
                </c:pt>
                <c:pt idx="1">
                  <c:v>219</c:v>
                </c:pt>
                <c:pt idx="2">
                  <c:v>341</c:v>
                </c:pt>
                <c:pt idx="3">
                  <c:v>463</c:v>
                </c:pt>
                <c:pt idx="4">
                  <c:v>584</c:v>
                </c:pt>
                <c:pt idx="5">
                  <c:v>695</c:v>
                </c:pt>
                <c:pt idx="6">
                  <c:v>817</c:v>
                </c:pt>
                <c:pt idx="7">
                  <c:v>939</c:v>
                </c:pt>
                <c:pt idx="8">
                  <c:v>1061</c:v>
                </c:pt>
                <c:pt idx="9">
                  <c:v>1170</c:v>
                </c:pt>
                <c:pt idx="10">
                  <c:v>1293</c:v>
                </c:pt>
                <c:pt idx="11">
                  <c:v>1414</c:v>
                </c:pt>
                <c:pt idx="12">
                  <c:v>1532</c:v>
                </c:pt>
                <c:pt idx="13">
                  <c:v>1655</c:v>
                </c:pt>
                <c:pt idx="14">
                  <c:v>1800</c:v>
                </c:pt>
                <c:pt idx="15">
                  <c:v>1918</c:v>
                </c:pt>
                <c:pt idx="16">
                  <c:v>2048</c:v>
                </c:pt>
                <c:pt idx="17">
                  <c:v>2159</c:v>
                </c:pt>
                <c:pt idx="18">
                  <c:v>2279</c:v>
                </c:pt>
                <c:pt idx="19">
                  <c:v>2401</c:v>
                </c:pt>
                <c:pt idx="20">
                  <c:v>2512</c:v>
                </c:pt>
                <c:pt idx="21">
                  <c:v>2623</c:v>
                </c:pt>
                <c:pt idx="22">
                  <c:v>2852</c:v>
                </c:pt>
                <c:pt idx="23">
                  <c:v>3025</c:v>
                </c:pt>
                <c:pt idx="24">
                  <c:v>3241</c:v>
                </c:pt>
              </c:numCache>
            </c:numRef>
          </c:xVal>
          <c:yVal>
            <c:numRef>
              <c:f>'Experiment 2'!$B$2:$B$26</c:f>
              <c:numCache>
                <c:formatCode>General</c:formatCode>
                <c:ptCount val="25"/>
                <c:pt idx="0">
                  <c:v>84</c:v>
                </c:pt>
                <c:pt idx="1">
                  <c:v>111</c:v>
                </c:pt>
                <c:pt idx="2">
                  <c:v>121</c:v>
                </c:pt>
                <c:pt idx="3">
                  <c:v>135</c:v>
                </c:pt>
                <c:pt idx="4">
                  <c:v>152</c:v>
                </c:pt>
                <c:pt idx="5">
                  <c:v>168</c:v>
                </c:pt>
                <c:pt idx="6">
                  <c:v>183</c:v>
                </c:pt>
                <c:pt idx="7">
                  <c:v>215</c:v>
                </c:pt>
                <c:pt idx="8">
                  <c:v>245</c:v>
                </c:pt>
                <c:pt idx="9">
                  <c:v>261</c:v>
                </c:pt>
                <c:pt idx="10">
                  <c:v>301</c:v>
                </c:pt>
                <c:pt idx="11">
                  <c:v>317</c:v>
                </c:pt>
                <c:pt idx="12">
                  <c:v>334</c:v>
                </c:pt>
                <c:pt idx="13">
                  <c:v>352</c:v>
                </c:pt>
                <c:pt idx="14">
                  <c:v>360</c:v>
                </c:pt>
                <c:pt idx="15">
                  <c:v>375</c:v>
                </c:pt>
                <c:pt idx="16">
                  <c:v>382</c:v>
                </c:pt>
                <c:pt idx="17">
                  <c:v>395</c:v>
                </c:pt>
                <c:pt idx="18">
                  <c:v>402</c:v>
                </c:pt>
                <c:pt idx="19">
                  <c:v>412</c:v>
                </c:pt>
                <c:pt idx="20">
                  <c:v>425</c:v>
                </c:pt>
                <c:pt idx="21">
                  <c:v>430</c:v>
                </c:pt>
                <c:pt idx="22">
                  <c:v>442</c:v>
                </c:pt>
                <c:pt idx="23">
                  <c:v>457</c:v>
                </c:pt>
                <c:pt idx="24">
                  <c:v>463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CDF-4DA6-93D6-BA07FC571E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8716064"/>
        <c:axId val="418162224"/>
      </c:scatterChart>
      <c:valAx>
        <c:axId val="418716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</a:t>
                </a:r>
                <a:r>
                  <a:rPr lang="en-GB" baseline="0"/>
                  <a:t>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162224"/>
        <c:crosses val="autoZero"/>
        <c:crossBetween val="midCat"/>
      </c:valAx>
      <c:valAx>
        <c:axId val="41816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length</a:t>
                </a:r>
                <a:r>
                  <a:rPr lang="en-GB" baseline="0"/>
                  <a:t>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716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Engineering stress vs strain 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'Experiment 1'!$C$2:$C$26</c:f>
              <c:numCache>
                <c:formatCode>General</c:formatCode>
                <c:ptCount val="25"/>
                <c:pt idx="0">
                  <c:v>0</c:v>
                </c:pt>
                <c:pt idx="1">
                  <c:v>0.25</c:v>
                </c:pt>
                <c:pt idx="2">
                  <c:v>0.32142857142857145</c:v>
                </c:pt>
                <c:pt idx="3">
                  <c:v>0.5714285714285714</c:v>
                </c:pt>
                <c:pt idx="4">
                  <c:v>0.73809523809523814</c:v>
                </c:pt>
                <c:pt idx="5">
                  <c:v>0.90476190476190477</c:v>
                </c:pt>
                <c:pt idx="6">
                  <c:v>1.1666666666666667</c:v>
                </c:pt>
                <c:pt idx="7">
                  <c:v>1.5</c:v>
                </c:pt>
                <c:pt idx="8">
                  <c:v>1.8214285714285714</c:v>
                </c:pt>
                <c:pt idx="9">
                  <c:v>2.0714285714285716</c:v>
                </c:pt>
                <c:pt idx="10">
                  <c:v>2.5238095238095237</c:v>
                </c:pt>
                <c:pt idx="11">
                  <c:v>2.6547619047619047</c:v>
                </c:pt>
                <c:pt idx="12">
                  <c:v>2.8809523809523809</c:v>
                </c:pt>
                <c:pt idx="13">
                  <c:v>3.0357142857142856</c:v>
                </c:pt>
                <c:pt idx="14">
                  <c:v>3.3095238095238093</c:v>
                </c:pt>
                <c:pt idx="15">
                  <c:v>3.4404761904761907</c:v>
                </c:pt>
                <c:pt idx="16">
                  <c:v>3.5476190476190474</c:v>
                </c:pt>
                <c:pt idx="17">
                  <c:v>3.6904761904761907</c:v>
                </c:pt>
                <c:pt idx="18">
                  <c:v>3.7976190476190474</c:v>
                </c:pt>
                <c:pt idx="19">
                  <c:v>3.9404761904761907</c:v>
                </c:pt>
                <c:pt idx="20">
                  <c:v>4.0714285714285712</c:v>
                </c:pt>
                <c:pt idx="21">
                  <c:v>4.1428571428571432</c:v>
                </c:pt>
                <c:pt idx="22">
                  <c:v>4.2738095238095237</c:v>
                </c:pt>
                <c:pt idx="23">
                  <c:v>4.3690476190476186</c:v>
                </c:pt>
                <c:pt idx="24">
                  <c:v>4.4761904761904763</c:v>
                </c:pt>
              </c:numCache>
            </c:numRef>
          </c:xVal>
          <c:yVal>
            <c:numRef>
              <c:f>'Experiment 1'!$G$2:$G$26</c:f>
              <c:numCache>
                <c:formatCode>General</c:formatCode>
                <c:ptCount val="25"/>
                <c:pt idx="0">
                  <c:v>0</c:v>
                </c:pt>
                <c:pt idx="1">
                  <c:v>0.45516737288135606</c:v>
                </c:pt>
                <c:pt idx="2">
                  <c:v>0.7087309322033899</c:v>
                </c:pt>
                <c:pt idx="3">
                  <c:v>0.9622944915254239</c:v>
                </c:pt>
                <c:pt idx="4">
                  <c:v>1.2137796610169493</c:v>
                </c:pt>
                <c:pt idx="5">
                  <c:v>1.44448093220339</c:v>
                </c:pt>
                <c:pt idx="6">
                  <c:v>1.6980444915254238</c:v>
                </c:pt>
                <c:pt idx="7">
                  <c:v>1.9516080508474576</c:v>
                </c:pt>
                <c:pt idx="8">
                  <c:v>2.2051716101694918</c:v>
                </c:pt>
                <c:pt idx="9">
                  <c:v>2.4317161016949154</c:v>
                </c:pt>
                <c:pt idx="10">
                  <c:v>2.6873580508474575</c:v>
                </c:pt>
                <c:pt idx="11">
                  <c:v>2.9388432203389834</c:v>
                </c:pt>
                <c:pt idx="12">
                  <c:v>3.1840932203389829</c:v>
                </c:pt>
                <c:pt idx="13">
                  <c:v>3.4397351694915255</c:v>
                </c:pt>
                <c:pt idx="14">
                  <c:v>3.7411016949152547</c:v>
                </c:pt>
                <c:pt idx="15">
                  <c:v>3.9863516949152547</c:v>
                </c:pt>
                <c:pt idx="16">
                  <c:v>4.2565423728813565</c:v>
                </c:pt>
                <c:pt idx="17">
                  <c:v>4.4872436440677967</c:v>
                </c:pt>
                <c:pt idx="18">
                  <c:v>4.7366504237288147</c:v>
                </c:pt>
                <c:pt idx="19">
                  <c:v>4.9902139830508485</c:v>
                </c:pt>
                <c:pt idx="20">
                  <c:v>5.2209152542372887</c:v>
                </c:pt>
                <c:pt idx="21">
                  <c:v>5.4516165254237299</c:v>
                </c:pt>
                <c:pt idx="22">
                  <c:v>5.9275677966101705</c:v>
                </c:pt>
                <c:pt idx="23">
                  <c:v>6.287129237288136</c:v>
                </c:pt>
                <c:pt idx="24">
                  <c:v>6.7360614406779673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7DD-4C43-A8DD-88E94E999D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154112"/>
        <c:axId val="93293184"/>
      </c:scatterChart>
      <c:valAx>
        <c:axId val="200154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Engineering</a:t>
                </a:r>
                <a:r>
                  <a:rPr lang="en-GB" baseline="0"/>
                  <a:t> Strain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3293184"/>
        <c:crosses val="autoZero"/>
        <c:crossBetween val="midCat"/>
      </c:valAx>
      <c:valAx>
        <c:axId val="9329318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Engineerig</a:t>
                </a:r>
                <a:r>
                  <a:rPr lang="en-GB" baseline="0"/>
                  <a:t> stress N/mm2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01541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True stress vs strain 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stress vs starin</c:v>
          </c:tx>
          <c:xVal>
            <c:numRef>
              <c:f>'Experiment 1'!$D$2:$D$26</c:f>
              <c:numCache>
                <c:formatCode>General</c:formatCode>
                <c:ptCount val="25"/>
                <c:pt idx="0">
                  <c:v>0</c:v>
                </c:pt>
                <c:pt idx="1">
                  <c:v>0.22314355131420976</c:v>
                </c:pt>
                <c:pt idx="2">
                  <c:v>0.27871340246902049</c:v>
                </c:pt>
                <c:pt idx="3">
                  <c:v>0.45198512374305722</c:v>
                </c:pt>
                <c:pt idx="4">
                  <c:v>0.55278982286502287</c:v>
                </c:pt>
                <c:pt idx="5">
                  <c:v>0.64435701639051324</c:v>
                </c:pt>
                <c:pt idx="6">
                  <c:v>0.77318988823348167</c:v>
                </c:pt>
                <c:pt idx="7">
                  <c:v>0.91629073187415511</c:v>
                </c:pt>
                <c:pt idx="8">
                  <c:v>1.0372433422918177</c:v>
                </c:pt>
                <c:pt idx="9">
                  <c:v>1.122142786078304</c:v>
                </c:pt>
                <c:pt idx="10">
                  <c:v>1.2595426554807467</c:v>
                </c:pt>
                <c:pt idx="11">
                  <c:v>1.2960309487438835</c:v>
                </c:pt>
                <c:pt idx="12">
                  <c:v>1.3560805825233939</c:v>
                </c:pt>
                <c:pt idx="13">
                  <c:v>1.3951833085371366</c:v>
                </c:pt>
                <c:pt idx="14">
                  <c:v>1.4608274129824574</c:v>
                </c:pt>
                <c:pt idx="15">
                  <c:v>1.4907616208005019</c:v>
                </c:pt>
                <c:pt idx="16">
                  <c:v>1.5146038097632615</c:v>
                </c:pt>
                <c:pt idx="17">
                  <c:v>1.5455341104546203</c:v>
                </c:pt>
                <c:pt idx="18">
                  <c:v>1.5681197631033694</c:v>
                </c:pt>
                <c:pt idx="19">
                  <c:v>1.5974617213873847</c:v>
                </c:pt>
                <c:pt idx="20">
                  <c:v>1.6236225474260568</c:v>
                </c:pt>
                <c:pt idx="21">
                  <c:v>1.6376087894007967</c:v>
                </c:pt>
                <c:pt idx="22">
                  <c:v>1.6627529712018221</c:v>
                </c:pt>
                <c:pt idx="23">
                  <c:v>1.6806505406593646</c:v>
                </c:pt>
                <c:pt idx="24">
                  <c:v>1.7004096906398272</c:v>
                </c:pt>
              </c:numCache>
            </c:numRef>
          </c:xVal>
          <c:yVal>
            <c:numRef>
              <c:f>'Experiment 1'!$H$2:$H$26</c:f>
              <c:numCache>
                <c:formatCode>General</c:formatCode>
                <c:ptCount val="25"/>
                <c:pt idx="0">
                  <c:v>0</c:v>
                </c:pt>
                <c:pt idx="1">
                  <c:v>0.56895921610169509</c:v>
                </c:pt>
                <c:pt idx="2">
                  <c:v>0.93653730326876539</c:v>
                </c:pt>
                <c:pt idx="3">
                  <c:v>1.5121770581113805</c:v>
                </c:pt>
                <c:pt idx="4">
                  <c:v>2.1096646489104121</c:v>
                </c:pt>
                <c:pt idx="5">
                  <c:v>2.751392251815981</c:v>
                </c:pt>
                <c:pt idx="6">
                  <c:v>3.6790963983050848</c:v>
                </c:pt>
                <c:pt idx="7">
                  <c:v>4.8790201271186433</c:v>
                </c:pt>
                <c:pt idx="8">
                  <c:v>6.2217341858353512</c:v>
                </c:pt>
                <c:pt idx="9">
                  <c:v>7.4688423123486682</c:v>
                </c:pt>
                <c:pt idx="10">
                  <c:v>9.4697378934624687</c:v>
                </c:pt>
                <c:pt idx="11">
                  <c:v>10.740772245762711</c:v>
                </c:pt>
                <c:pt idx="12">
                  <c:v>12.35731416464891</c:v>
                </c:pt>
                <c:pt idx="13">
                  <c:v>13.8817883625908</c:v>
                </c:pt>
                <c:pt idx="14">
                  <c:v>16.12236682808717</c:v>
                </c:pt>
                <c:pt idx="15">
                  <c:v>17.701299788135593</c:v>
                </c:pt>
                <c:pt idx="16">
                  <c:v>19.357133171912832</c:v>
                </c:pt>
                <c:pt idx="17">
                  <c:v>21.047309473365615</c:v>
                </c:pt>
                <c:pt idx="18">
                  <c:v>22.724644294794192</c:v>
                </c:pt>
                <c:pt idx="19">
                  <c:v>24.654033368644068</c:v>
                </c:pt>
                <c:pt idx="20">
                  <c:v>26.477498789346246</c:v>
                </c:pt>
                <c:pt idx="21">
                  <c:v>28.036884987893465</c:v>
                </c:pt>
                <c:pt idx="22">
                  <c:v>31.260863498789352</c:v>
                </c:pt>
                <c:pt idx="23">
                  <c:v>33.755896262106532</c:v>
                </c:pt>
                <c:pt idx="24">
                  <c:v>36.887955508474576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0BC-4E4D-BECD-8751933964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644864"/>
        <c:axId val="261958272"/>
      </c:scatterChart>
      <c:valAx>
        <c:axId val="200644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 baseline="0"/>
                  <a:t>True Strain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61958272"/>
        <c:crosses val="autoZero"/>
        <c:crossBetween val="midCat"/>
      </c:valAx>
      <c:valAx>
        <c:axId val="26195827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aseline="0"/>
                  <a:t>True  stress N/mm2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06448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stretch (mm)</a:t>
            </a:r>
            <a:r>
              <a:rPr lang="en-GB" baseline="0"/>
              <a:t> vs weight (g)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 1'!$A$2:$A$26</c:f>
              <c:numCache>
                <c:formatCode>General</c:formatCode>
                <c:ptCount val="25"/>
                <c:pt idx="0">
                  <c:v>0</c:v>
                </c:pt>
                <c:pt idx="1">
                  <c:v>219</c:v>
                </c:pt>
                <c:pt idx="2">
                  <c:v>341</c:v>
                </c:pt>
                <c:pt idx="3">
                  <c:v>463</c:v>
                </c:pt>
                <c:pt idx="4">
                  <c:v>584</c:v>
                </c:pt>
                <c:pt idx="5">
                  <c:v>695</c:v>
                </c:pt>
                <c:pt idx="6">
                  <c:v>817</c:v>
                </c:pt>
                <c:pt idx="7">
                  <c:v>939</c:v>
                </c:pt>
                <c:pt idx="8">
                  <c:v>1061</c:v>
                </c:pt>
                <c:pt idx="9">
                  <c:v>1170</c:v>
                </c:pt>
                <c:pt idx="10">
                  <c:v>1293</c:v>
                </c:pt>
                <c:pt idx="11">
                  <c:v>1414</c:v>
                </c:pt>
                <c:pt idx="12">
                  <c:v>1532</c:v>
                </c:pt>
                <c:pt idx="13">
                  <c:v>1655</c:v>
                </c:pt>
                <c:pt idx="14">
                  <c:v>1800</c:v>
                </c:pt>
                <c:pt idx="15">
                  <c:v>1918</c:v>
                </c:pt>
                <c:pt idx="16">
                  <c:v>2048</c:v>
                </c:pt>
                <c:pt idx="17">
                  <c:v>2159</c:v>
                </c:pt>
                <c:pt idx="18">
                  <c:v>2279</c:v>
                </c:pt>
                <c:pt idx="19">
                  <c:v>2401</c:v>
                </c:pt>
                <c:pt idx="20">
                  <c:v>2512</c:v>
                </c:pt>
                <c:pt idx="21">
                  <c:v>2623</c:v>
                </c:pt>
                <c:pt idx="22">
                  <c:v>2852</c:v>
                </c:pt>
                <c:pt idx="23">
                  <c:v>3025</c:v>
                </c:pt>
                <c:pt idx="24">
                  <c:v>3241</c:v>
                </c:pt>
              </c:numCache>
            </c:numRef>
          </c:xVal>
          <c:yVal>
            <c:numRef>
              <c:f>'Experiment 1'!$B$2:$B$26</c:f>
              <c:numCache>
                <c:formatCode>General</c:formatCode>
                <c:ptCount val="25"/>
                <c:pt idx="0">
                  <c:v>84</c:v>
                </c:pt>
                <c:pt idx="1">
                  <c:v>105</c:v>
                </c:pt>
                <c:pt idx="2">
                  <c:v>111</c:v>
                </c:pt>
                <c:pt idx="3">
                  <c:v>132</c:v>
                </c:pt>
                <c:pt idx="4">
                  <c:v>146</c:v>
                </c:pt>
                <c:pt idx="5">
                  <c:v>160</c:v>
                </c:pt>
                <c:pt idx="6">
                  <c:v>182</c:v>
                </c:pt>
                <c:pt idx="7">
                  <c:v>210</c:v>
                </c:pt>
                <c:pt idx="8">
                  <c:v>237</c:v>
                </c:pt>
                <c:pt idx="9">
                  <c:v>258</c:v>
                </c:pt>
                <c:pt idx="10">
                  <c:v>296</c:v>
                </c:pt>
                <c:pt idx="11">
                  <c:v>307</c:v>
                </c:pt>
                <c:pt idx="12">
                  <c:v>326</c:v>
                </c:pt>
                <c:pt idx="13">
                  <c:v>339</c:v>
                </c:pt>
                <c:pt idx="14">
                  <c:v>362</c:v>
                </c:pt>
                <c:pt idx="15">
                  <c:v>373</c:v>
                </c:pt>
                <c:pt idx="16">
                  <c:v>382</c:v>
                </c:pt>
                <c:pt idx="17">
                  <c:v>394</c:v>
                </c:pt>
                <c:pt idx="18">
                  <c:v>403</c:v>
                </c:pt>
                <c:pt idx="19">
                  <c:v>415</c:v>
                </c:pt>
                <c:pt idx="20">
                  <c:v>426</c:v>
                </c:pt>
                <c:pt idx="21">
                  <c:v>432</c:v>
                </c:pt>
                <c:pt idx="22">
                  <c:v>443</c:v>
                </c:pt>
                <c:pt idx="23">
                  <c:v>451</c:v>
                </c:pt>
                <c:pt idx="24">
                  <c:v>460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B63-4DE4-8908-41AC1EA280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8716064"/>
        <c:axId val="418162224"/>
      </c:scatterChart>
      <c:valAx>
        <c:axId val="418716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</a:t>
                </a:r>
                <a:r>
                  <a:rPr lang="en-GB" baseline="0"/>
                  <a:t>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162224"/>
        <c:crosses val="autoZero"/>
        <c:crossBetween val="midCat"/>
      </c:valAx>
      <c:valAx>
        <c:axId val="41816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length</a:t>
                </a:r>
                <a:r>
                  <a:rPr lang="en-GB" baseline="0"/>
                  <a:t>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716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Engineering stress vs strain 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'Experiment 3'!$C$2:$C$26</c:f>
              <c:numCache>
                <c:formatCode>General</c:formatCode>
                <c:ptCount val="25"/>
                <c:pt idx="0">
                  <c:v>0</c:v>
                </c:pt>
                <c:pt idx="1">
                  <c:v>0.32142857142857145</c:v>
                </c:pt>
                <c:pt idx="2">
                  <c:v>0.42857142857142855</c:v>
                </c:pt>
                <c:pt idx="3">
                  <c:v>0.6071428571428571</c:v>
                </c:pt>
                <c:pt idx="4">
                  <c:v>0.7857142857142857</c:v>
                </c:pt>
                <c:pt idx="5">
                  <c:v>0.95238095238095233</c:v>
                </c:pt>
                <c:pt idx="6">
                  <c:v>1.1785714285714286</c:v>
                </c:pt>
                <c:pt idx="7">
                  <c:v>1.5833333333333333</c:v>
                </c:pt>
                <c:pt idx="8">
                  <c:v>1.8809523809523809</c:v>
                </c:pt>
                <c:pt idx="9">
                  <c:v>2.1428571428571428</c:v>
                </c:pt>
                <c:pt idx="10">
                  <c:v>2.5357142857142856</c:v>
                </c:pt>
                <c:pt idx="11">
                  <c:v>2.7261904761904763</c:v>
                </c:pt>
                <c:pt idx="12">
                  <c:v>2.9047619047619047</c:v>
                </c:pt>
                <c:pt idx="13">
                  <c:v>3.1071428571428572</c:v>
                </c:pt>
                <c:pt idx="14">
                  <c:v>3.3452380952380953</c:v>
                </c:pt>
                <c:pt idx="15">
                  <c:v>3.4404761904761907</c:v>
                </c:pt>
                <c:pt idx="16">
                  <c:v>3.5357142857142856</c:v>
                </c:pt>
                <c:pt idx="17">
                  <c:v>3.6785714285714284</c:v>
                </c:pt>
                <c:pt idx="18">
                  <c:v>3.7976190476190474</c:v>
                </c:pt>
                <c:pt idx="19">
                  <c:v>3.9285714285714284</c:v>
                </c:pt>
                <c:pt idx="20">
                  <c:v>4</c:v>
                </c:pt>
                <c:pt idx="21">
                  <c:v>4.0714285714285712</c:v>
                </c:pt>
                <c:pt idx="22">
                  <c:v>4.2738095238095237</c:v>
                </c:pt>
                <c:pt idx="23">
                  <c:v>4.3809523809523814</c:v>
                </c:pt>
                <c:pt idx="24">
                  <c:v>4.5</c:v>
                </c:pt>
              </c:numCache>
            </c:numRef>
          </c:xVal>
          <c:yVal>
            <c:numRef>
              <c:f>'Experiment 3'!$G$2:$G$26</c:f>
              <c:numCache>
                <c:formatCode>General</c:formatCode>
                <c:ptCount val="25"/>
                <c:pt idx="0">
                  <c:v>0</c:v>
                </c:pt>
                <c:pt idx="1">
                  <c:v>0.45516737288135606</c:v>
                </c:pt>
                <c:pt idx="2">
                  <c:v>0.7087309322033899</c:v>
                </c:pt>
                <c:pt idx="3">
                  <c:v>0.9622944915254239</c:v>
                </c:pt>
                <c:pt idx="4">
                  <c:v>1.2137796610169493</c:v>
                </c:pt>
                <c:pt idx="5">
                  <c:v>1.44448093220339</c:v>
                </c:pt>
                <c:pt idx="6">
                  <c:v>1.6980444915254238</c:v>
                </c:pt>
                <c:pt idx="7">
                  <c:v>1.9516080508474576</c:v>
                </c:pt>
                <c:pt idx="8">
                  <c:v>2.2051716101694918</c:v>
                </c:pt>
                <c:pt idx="9">
                  <c:v>2.4317161016949154</c:v>
                </c:pt>
                <c:pt idx="10">
                  <c:v>2.6873580508474575</c:v>
                </c:pt>
                <c:pt idx="11">
                  <c:v>2.9388432203389834</c:v>
                </c:pt>
                <c:pt idx="12">
                  <c:v>3.1840932203389829</c:v>
                </c:pt>
                <c:pt idx="13">
                  <c:v>3.4397351694915255</c:v>
                </c:pt>
                <c:pt idx="14">
                  <c:v>3.7411016949152547</c:v>
                </c:pt>
                <c:pt idx="15">
                  <c:v>3.9863516949152547</c:v>
                </c:pt>
                <c:pt idx="16">
                  <c:v>4.2565423728813565</c:v>
                </c:pt>
                <c:pt idx="17">
                  <c:v>4.4872436440677967</c:v>
                </c:pt>
                <c:pt idx="18">
                  <c:v>4.7366504237288147</c:v>
                </c:pt>
                <c:pt idx="19">
                  <c:v>4.9902139830508485</c:v>
                </c:pt>
                <c:pt idx="20">
                  <c:v>5.2209152542372887</c:v>
                </c:pt>
                <c:pt idx="21">
                  <c:v>5.4516165254237299</c:v>
                </c:pt>
                <c:pt idx="22">
                  <c:v>5.9275677966101705</c:v>
                </c:pt>
                <c:pt idx="23">
                  <c:v>6.287129237288136</c:v>
                </c:pt>
                <c:pt idx="24">
                  <c:v>6.7360614406779673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5C8-4697-9DC6-8CBCC19B8C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154112"/>
        <c:axId val="93293184"/>
      </c:scatterChart>
      <c:valAx>
        <c:axId val="200154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Engineering</a:t>
                </a:r>
                <a:r>
                  <a:rPr lang="en-GB" baseline="0"/>
                  <a:t> Strain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3293184"/>
        <c:crosses val="autoZero"/>
        <c:crossBetween val="midCat"/>
      </c:valAx>
      <c:valAx>
        <c:axId val="9329318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Engineerig</a:t>
                </a:r>
                <a:r>
                  <a:rPr lang="en-GB" baseline="0"/>
                  <a:t> stress N/mm2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01541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True stress vs strain 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'Experiment 3'!$D$2:$D$26</c:f>
              <c:numCache>
                <c:formatCode>General</c:formatCode>
                <c:ptCount val="25"/>
                <c:pt idx="0">
                  <c:v>0</c:v>
                </c:pt>
                <c:pt idx="1">
                  <c:v>0.27871340246902049</c:v>
                </c:pt>
                <c:pt idx="2">
                  <c:v>0.35667494393873239</c:v>
                </c:pt>
                <c:pt idx="3">
                  <c:v>0.47445797959511588</c:v>
                </c:pt>
                <c:pt idx="4">
                  <c:v>0.57981849525294216</c:v>
                </c:pt>
                <c:pt idx="5">
                  <c:v>0.66904962898088483</c:v>
                </c:pt>
                <c:pt idx="6">
                  <c:v>0.77866935399810722</c:v>
                </c:pt>
                <c:pt idx="7">
                  <c:v>0.94908055469714603</c:v>
                </c:pt>
                <c:pt idx="8">
                  <c:v>1.0581209273133727</c:v>
                </c:pt>
                <c:pt idx="9">
                  <c:v>1.1451323043030026</c:v>
                </c:pt>
                <c:pt idx="10">
                  <c:v>1.262915339959386</c:v>
                </c:pt>
                <c:pt idx="11">
                  <c:v>1.3153863916968396</c:v>
                </c:pt>
                <c:pt idx="12">
                  <c:v>1.3621968095408301</c:v>
                </c:pt>
                <c:pt idx="13">
                  <c:v>1.4127276181880462</c:v>
                </c:pt>
                <c:pt idx="14">
                  <c:v>1.4690805547391779</c:v>
                </c:pt>
                <c:pt idx="15">
                  <c:v>1.4907616208005019</c:v>
                </c:pt>
                <c:pt idx="16">
                  <c:v>1.5119825762833874</c:v>
                </c:pt>
                <c:pt idx="17">
                  <c:v>1.5429928130259476</c:v>
                </c:pt>
                <c:pt idx="18">
                  <c:v>1.5681197631033694</c:v>
                </c:pt>
                <c:pt idx="19">
                  <c:v>1.5950491749820008</c:v>
                </c:pt>
                <c:pt idx="20">
                  <c:v>1.6094379124341003</c:v>
                </c:pt>
                <c:pt idx="21">
                  <c:v>1.6236225474260568</c:v>
                </c:pt>
                <c:pt idx="22">
                  <c:v>1.6627529712018221</c:v>
                </c:pt>
                <c:pt idx="23">
                  <c:v>1.6828653809889176</c:v>
                </c:pt>
                <c:pt idx="24">
                  <c:v>1.7047480922384253</c:v>
                </c:pt>
              </c:numCache>
            </c:numRef>
          </c:xVal>
          <c:yVal>
            <c:numRef>
              <c:f>'Experiment 3'!$H$2:$H$26</c:f>
              <c:numCache>
                <c:formatCode>General</c:formatCode>
                <c:ptCount val="25"/>
                <c:pt idx="0">
                  <c:v>0</c:v>
                </c:pt>
                <c:pt idx="1">
                  <c:v>0.60147117130750627</c:v>
                </c:pt>
                <c:pt idx="2">
                  <c:v>1.012472760290557</c:v>
                </c:pt>
                <c:pt idx="3">
                  <c:v>1.5465447185230028</c:v>
                </c:pt>
                <c:pt idx="4">
                  <c:v>2.1674636803874097</c:v>
                </c:pt>
                <c:pt idx="5">
                  <c:v>2.8201770581113803</c:v>
                </c:pt>
                <c:pt idx="6">
                  <c:v>3.6993112136803883</c:v>
                </c:pt>
                <c:pt idx="7">
                  <c:v>5.0416541313559327</c:v>
                </c:pt>
                <c:pt idx="8">
                  <c:v>6.3529944007263941</c:v>
                </c:pt>
                <c:pt idx="9">
                  <c:v>7.6425363196125931</c:v>
                </c:pt>
                <c:pt idx="10">
                  <c:v>9.5017302512106561</c:v>
                </c:pt>
                <c:pt idx="11">
                  <c:v>10.95068961864407</c:v>
                </c:pt>
                <c:pt idx="12">
                  <c:v>12.433125907990316</c:v>
                </c:pt>
                <c:pt idx="13">
                  <c:v>14.127483731840197</c:v>
                </c:pt>
                <c:pt idx="14">
                  <c:v>16.255977602905574</c:v>
                </c:pt>
                <c:pt idx="15">
                  <c:v>17.701299788135596</c:v>
                </c:pt>
                <c:pt idx="16">
                  <c:v>19.306460048426157</c:v>
                </c:pt>
                <c:pt idx="17">
                  <c:v>20.993889906174338</c:v>
                </c:pt>
                <c:pt idx="18">
                  <c:v>22.724644294794196</c:v>
                </c:pt>
                <c:pt idx="19">
                  <c:v>24.594626059322042</c:v>
                </c:pt>
                <c:pt idx="20">
                  <c:v>26.104576271186449</c:v>
                </c:pt>
                <c:pt idx="21">
                  <c:v>27.64748380750606</c:v>
                </c:pt>
                <c:pt idx="22">
                  <c:v>31.260863498789359</c:v>
                </c:pt>
                <c:pt idx="23">
                  <c:v>33.830743038740927</c:v>
                </c:pt>
                <c:pt idx="24">
                  <c:v>37.04833792372883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05-49C3-9821-2C64E65F57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644864"/>
        <c:axId val="261958272"/>
      </c:scatterChart>
      <c:valAx>
        <c:axId val="200644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 baseline="0"/>
                  <a:t>True Strain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61958272"/>
        <c:crosses val="autoZero"/>
        <c:crossBetween val="midCat"/>
      </c:valAx>
      <c:valAx>
        <c:axId val="26195827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aseline="0"/>
                  <a:t>True  stress N/mm2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06448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Stretch (mm)</a:t>
            </a:r>
            <a:r>
              <a:rPr lang="en-GB" baseline="0"/>
              <a:t> vs weight (g)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 3'!$A$2:$A$26</c:f>
              <c:numCache>
                <c:formatCode>General</c:formatCode>
                <c:ptCount val="25"/>
                <c:pt idx="0">
                  <c:v>0</c:v>
                </c:pt>
                <c:pt idx="1">
                  <c:v>219</c:v>
                </c:pt>
                <c:pt idx="2">
                  <c:v>341</c:v>
                </c:pt>
                <c:pt idx="3">
                  <c:v>463</c:v>
                </c:pt>
                <c:pt idx="4">
                  <c:v>584</c:v>
                </c:pt>
                <c:pt idx="5">
                  <c:v>695</c:v>
                </c:pt>
                <c:pt idx="6">
                  <c:v>817</c:v>
                </c:pt>
                <c:pt idx="7">
                  <c:v>939</c:v>
                </c:pt>
                <c:pt idx="8">
                  <c:v>1061</c:v>
                </c:pt>
                <c:pt idx="9">
                  <c:v>1170</c:v>
                </c:pt>
                <c:pt idx="10">
                  <c:v>1293</c:v>
                </c:pt>
                <c:pt idx="11">
                  <c:v>1414</c:v>
                </c:pt>
                <c:pt idx="12">
                  <c:v>1532</c:v>
                </c:pt>
                <c:pt idx="13">
                  <c:v>1655</c:v>
                </c:pt>
                <c:pt idx="14">
                  <c:v>1800</c:v>
                </c:pt>
                <c:pt idx="15">
                  <c:v>1918</c:v>
                </c:pt>
                <c:pt idx="16">
                  <c:v>2048</c:v>
                </c:pt>
                <c:pt idx="17">
                  <c:v>2159</c:v>
                </c:pt>
                <c:pt idx="18">
                  <c:v>2279</c:v>
                </c:pt>
                <c:pt idx="19">
                  <c:v>2401</c:v>
                </c:pt>
                <c:pt idx="20">
                  <c:v>2512</c:v>
                </c:pt>
                <c:pt idx="21">
                  <c:v>2623</c:v>
                </c:pt>
                <c:pt idx="22">
                  <c:v>2852</c:v>
                </c:pt>
                <c:pt idx="23">
                  <c:v>3025</c:v>
                </c:pt>
                <c:pt idx="24">
                  <c:v>3241</c:v>
                </c:pt>
              </c:numCache>
            </c:numRef>
          </c:xVal>
          <c:yVal>
            <c:numRef>
              <c:f>'Experiment 3'!$B$2:$B$26</c:f>
              <c:numCache>
                <c:formatCode>General</c:formatCode>
                <c:ptCount val="25"/>
                <c:pt idx="0">
                  <c:v>84</c:v>
                </c:pt>
                <c:pt idx="1">
                  <c:v>111</c:v>
                </c:pt>
                <c:pt idx="2">
                  <c:v>120</c:v>
                </c:pt>
                <c:pt idx="3">
                  <c:v>135</c:v>
                </c:pt>
                <c:pt idx="4">
                  <c:v>150</c:v>
                </c:pt>
                <c:pt idx="5">
                  <c:v>164</c:v>
                </c:pt>
                <c:pt idx="6">
                  <c:v>183</c:v>
                </c:pt>
                <c:pt idx="7">
                  <c:v>217</c:v>
                </c:pt>
                <c:pt idx="8">
                  <c:v>242</c:v>
                </c:pt>
                <c:pt idx="9">
                  <c:v>264</c:v>
                </c:pt>
                <c:pt idx="10">
                  <c:v>297</c:v>
                </c:pt>
                <c:pt idx="11">
                  <c:v>313</c:v>
                </c:pt>
                <c:pt idx="12">
                  <c:v>328</c:v>
                </c:pt>
                <c:pt idx="13">
                  <c:v>345</c:v>
                </c:pt>
                <c:pt idx="14">
                  <c:v>365</c:v>
                </c:pt>
                <c:pt idx="15">
                  <c:v>373</c:v>
                </c:pt>
                <c:pt idx="16">
                  <c:v>381</c:v>
                </c:pt>
                <c:pt idx="17">
                  <c:v>393</c:v>
                </c:pt>
                <c:pt idx="18">
                  <c:v>403</c:v>
                </c:pt>
                <c:pt idx="19">
                  <c:v>414</c:v>
                </c:pt>
                <c:pt idx="20">
                  <c:v>420</c:v>
                </c:pt>
                <c:pt idx="21">
                  <c:v>426</c:v>
                </c:pt>
                <c:pt idx="22">
                  <c:v>443</c:v>
                </c:pt>
                <c:pt idx="23">
                  <c:v>452</c:v>
                </c:pt>
                <c:pt idx="24">
                  <c:v>462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6F1-4B0A-ABB1-E0EC4F871F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8716064"/>
        <c:axId val="418162224"/>
      </c:scatterChart>
      <c:valAx>
        <c:axId val="418716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</a:t>
                </a:r>
                <a:r>
                  <a:rPr lang="en-GB" baseline="0"/>
                  <a:t>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162224"/>
        <c:crosses val="autoZero"/>
        <c:crossBetween val="midCat"/>
      </c:valAx>
      <c:valAx>
        <c:axId val="41816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length</a:t>
                </a:r>
                <a:r>
                  <a:rPr lang="en-GB" baseline="0"/>
                  <a:t>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716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Engineering stress vs strain 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'Experiment 1'!$C$2:$C$26</c:f>
              <c:numCache>
                <c:formatCode>General</c:formatCode>
                <c:ptCount val="25"/>
                <c:pt idx="0">
                  <c:v>0</c:v>
                </c:pt>
                <c:pt idx="1">
                  <c:v>0.25</c:v>
                </c:pt>
                <c:pt idx="2">
                  <c:v>0.32142857142857145</c:v>
                </c:pt>
                <c:pt idx="3">
                  <c:v>0.5714285714285714</c:v>
                </c:pt>
                <c:pt idx="4">
                  <c:v>0.73809523809523814</c:v>
                </c:pt>
                <c:pt idx="5">
                  <c:v>0.90476190476190477</c:v>
                </c:pt>
                <c:pt idx="6">
                  <c:v>1.1666666666666667</c:v>
                </c:pt>
                <c:pt idx="7">
                  <c:v>1.5</c:v>
                </c:pt>
                <c:pt idx="8">
                  <c:v>1.8214285714285714</c:v>
                </c:pt>
                <c:pt idx="9">
                  <c:v>2.0714285714285716</c:v>
                </c:pt>
                <c:pt idx="10">
                  <c:v>2.5238095238095237</c:v>
                </c:pt>
                <c:pt idx="11">
                  <c:v>2.6547619047619047</c:v>
                </c:pt>
                <c:pt idx="12">
                  <c:v>2.8809523809523809</c:v>
                </c:pt>
                <c:pt idx="13">
                  <c:v>3.0357142857142856</c:v>
                </c:pt>
                <c:pt idx="14">
                  <c:v>3.3095238095238093</c:v>
                </c:pt>
                <c:pt idx="15">
                  <c:v>3.4404761904761907</c:v>
                </c:pt>
                <c:pt idx="16">
                  <c:v>3.5476190476190474</c:v>
                </c:pt>
                <c:pt idx="17">
                  <c:v>3.6904761904761907</c:v>
                </c:pt>
                <c:pt idx="18">
                  <c:v>3.7976190476190474</c:v>
                </c:pt>
                <c:pt idx="19">
                  <c:v>3.9404761904761907</c:v>
                </c:pt>
                <c:pt idx="20">
                  <c:v>4.0714285714285712</c:v>
                </c:pt>
                <c:pt idx="21">
                  <c:v>4.1428571428571432</c:v>
                </c:pt>
                <c:pt idx="22">
                  <c:v>4.2738095238095237</c:v>
                </c:pt>
                <c:pt idx="23">
                  <c:v>4.3690476190476186</c:v>
                </c:pt>
                <c:pt idx="24">
                  <c:v>4.4761904761904763</c:v>
                </c:pt>
              </c:numCache>
            </c:numRef>
          </c:xVal>
          <c:yVal>
            <c:numRef>
              <c:f>'Experiment 1'!$G$2:$G$26</c:f>
              <c:numCache>
                <c:formatCode>General</c:formatCode>
                <c:ptCount val="25"/>
                <c:pt idx="0">
                  <c:v>0</c:v>
                </c:pt>
                <c:pt idx="1">
                  <c:v>0.45516737288135606</c:v>
                </c:pt>
                <c:pt idx="2">
                  <c:v>0.7087309322033899</c:v>
                </c:pt>
                <c:pt idx="3">
                  <c:v>0.9622944915254239</c:v>
                </c:pt>
                <c:pt idx="4">
                  <c:v>1.2137796610169493</c:v>
                </c:pt>
                <c:pt idx="5">
                  <c:v>1.44448093220339</c:v>
                </c:pt>
                <c:pt idx="6">
                  <c:v>1.6980444915254238</c:v>
                </c:pt>
                <c:pt idx="7">
                  <c:v>1.9516080508474576</c:v>
                </c:pt>
                <c:pt idx="8">
                  <c:v>2.2051716101694918</c:v>
                </c:pt>
                <c:pt idx="9">
                  <c:v>2.4317161016949154</c:v>
                </c:pt>
                <c:pt idx="10">
                  <c:v>2.6873580508474575</c:v>
                </c:pt>
                <c:pt idx="11">
                  <c:v>2.9388432203389834</c:v>
                </c:pt>
                <c:pt idx="12">
                  <c:v>3.1840932203389829</c:v>
                </c:pt>
                <c:pt idx="13">
                  <c:v>3.4397351694915255</c:v>
                </c:pt>
                <c:pt idx="14">
                  <c:v>3.7411016949152547</c:v>
                </c:pt>
                <c:pt idx="15">
                  <c:v>3.9863516949152547</c:v>
                </c:pt>
                <c:pt idx="16">
                  <c:v>4.2565423728813565</c:v>
                </c:pt>
                <c:pt idx="17">
                  <c:v>4.4872436440677967</c:v>
                </c:pt>
                <c:pt idx="18">
                  <c:v>4.7366504237288147</c:v>
                </c:pt>
                <c:pt idx="19">
                  <c:v>4.9902139830508485</c:v>
                </c:pt>
                <c:pt idx="20">
                  <c:v>5.2209152542372887</c:v>
                </c:pt>
                <c:pt idx="21">
                  <c:v>5.4516165254237299</c:v>
                </c:pt>
                <c:pt idx="22">
                  <c:v>5.9275677966101705</c:v>
                </c:pt>
                <c:pt idx="23">
                  <c:v>6.287129237288136</c:v>
                </c:pt>
                <c:pt idx="24">
                  <c:v>6.7360614406779673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7B9-47A0-85D0-6FC188CA6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154112"/>
        <c:axId val="93293184"/>
      </c:scatterChart>
      <c:valAx>
        <c:axId val="200154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Engineering</a:t>
                </a:r>
                <a:r>
                  <a:rPr lang="en-GB" baseline="0"/>
                  <a:t> Strain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3293184"/>
        <c:crosses val="autoZero"/>
        <c:crossBetween val="midCat"/>
      </c:valAx>
      <c:valAx>
        <c:axId val="9329318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Engineerig</a:t>
                </a:r>
                <a:r>
                  <a:rPr lang="en-GB" baseline="0"/>
                  <a:t> stress N/mm2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01541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True stress vs strain 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stress vs starin</c:v>
          </c:tx>
          <c:spPr>
            <a:ln w="66675">
              <a:noFill/>
            </a:ln>
          </c:spPr>
          <c:xVal>
            <c:numRef>
              <c:f>'Experiment 1'!$D$2:$D$26</c:f>
              <c:numCache>
                <c:formatCode>General</c:formatCode>
                <c:ptCount val="25"/>
                <c:pt idx="0">
                  <c:v>0</c:v>
                </c:pt>
                <c:pt idx="1">
                  <c:v>0.22314355131420976</c:v>
                </c:pt>
                <c:pt idx="2">
                  <c:v>0.27871340246902049</c:v>
                </c:pt>
                <c:pt idx="3">
                  <c:v>0.45198512374305722</c:v>
                </c:pt>
                <c:pt idx="4">
                  <c:v>0.55278982286502287</c:v>
                </c:pt>
                <c:pt idx="5">
                  <c:v>0.64435701639051324</c:v>
                </c:pt>
                <c:pt idx="6">
                  <c:v>0.77318988823348167</c:v>
                </c:pt>
                <c:pt idx="7">
                  <c:v>0.91629073187415511</c:v>
                </c:pt>
                <c:pt idx="8">
                  <c:v>1.0372433422918177</c:v>
                </c:pt>
                <c:pt idx="9">
                  <c:v>1.122142786078304</c:v>
                </c:pt>
                <c:pt idx="10">
                  <c:v>1.2595426554807467</c:v>
                </c:pt>
                <c:pt idx="11">
                  <c:v>1.2960309487438835</c:v>
                </c:pt>
                <c:pt idx="12">
                  <c:v>1.3560805825233939</c:v>
                </c:pt>
                <c:pt idx="13">
                  <c:v>1.3951833085371366</c:v>
                </c:pt>
                <c:pt idx="14">
                  <c:v>1.4608274129824574</c:v>
                </c:pt>
                <c:pt idx="15">
                  <c:v>1.4907616208005019</c:v>
                </c:pt>
                <c:pt idx="16">
                  <c:v>1.5146038097632615</c:v>
                </c:pt>
                <c:pt idx="17">
                  <c:v>1.5455341104546203</c:v>
                </c:pt>
                <c:pt idx="18">
                  <c:v>1.5681197631033694</c:v>
                </c:pt>
                <c:pt idx="19">
                  <c:v>1.5974617213873847</c:v>
                </c:pt>
                <c:pt idx="20">
                  <c:v>1.6236225474260568</c:v>
                </c:pt>
                <c:pt idx="21">
                  <c:v>1.6376087894007967</c:v>
                </c:pt>
                <c:pt idx="22">
                  <c:v>1.6627529712018221</c:v>
                </c:pt>
                <c:pt idx="23">
                  <c:v>1.6806505406593646</c:v>
                </c:pt>
                <c:pt idx="24">
                  <c:v>1.7004096906398272</c:v>
                </c:pt>
              </c:numCache>
            </c:numRef>
          </c:xVal>
          <c:yVal>
            <c:numRef>
              <c:f>'Experiment 1'!$H$2:$H$26</c:f>
              <c:numCache>
                <c:formatCode>General</c:formatCode>
                <c:ptCount val="25"/>
                <c:pt idx="0">
                  <c:v>0</c:v>
                </c:pt>
                <c:pt idx="1">
                  <c:v>0.56895921610169509</c:v>
                </c:pt>
                <c:pt idx="2">
                  <c:v>0.93653730326876539</c:v>
                </c:pt>
                <c:pt idx="3">
                  <c:v>1.5121770581113805</c:v>
                </c:pt>
                <c:pt idx="4">
                  <c:v>2.1096646489104121</c:v>
                </c:pt>
                <c:pt idx="5">
                  <c:v>2.751392251815981</c:v>
                </c:pt>
                <c:pt idx="6">
                  <c:v>3.6790963983050848</c:v>
                </c:pt>
                <c:pt idx="7">
                  <c:v>4.8790201271186433</c:v>
                </c:pt>
                <c:pt idx="8">
                  <c:v>6.2217341858353512</c:v>
                </c:pt>
                <c:pt idx="9">
                  <c:v>7.4688423123486682</c:v>
                </c:pt>
                <c:pt idx="10">
                  <c:v>9.4697378934624687</c:v>
                </c:pt>
                <c:pt idx="11">
                  <c:v>10.740772245762711</c:v>
                </c:pt>
                <c:pt idx="12">
                  <c:v>12.35731416464891</c:v>
                </c:pt>
                <c:pt idx="13">
                  <c:v>13.8817883625908</c:v>
                </c:pt>
                <c:pt idx="14">
                  <c:v>16.12236682808717</c:v>
                </c:pt>
                <c:pt idx="15">
                  <c:v>17.701299788135593</c:v>
                </c:pt>
                <c:pt idx="16">
                  <c:v>19.357133171912832</c:v>
                </c:pt>
                <c:pt idx="17">
                  <c:v>21.047309473365615</c:v>
                </c:pt>
                <c:pt idx="18">
                  <c:v>22.724644294794192</c:v>
                </c:pt>
                <c:pt idx="19">
                  <c:v>24.654033368644068</c:v>
                </c:pt>
                <c:pt idx="20">
                  <c:v>26.477498789346246</c:v>
                </c:pt>
                <c:pt idx="21">
                  <c:v>28.036884987893465</c:v>
                </c:pt>
                <c:pt idx="22">
                  <c:v>31.260863498789352</c:v>
                </c:pt>
                <c:pt idx="23">
                  <c:v>33.755896262106532</c:v>
                </c:pt>
                <c:pt idx="24">
                  <c:v>36.887955508474576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83F-4873-AD5E-35AA12A9FB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644864"/>
        <c:axId val="261958272"/>
      </c:scatterChart>
      <c:valAx>
        <c:axId val="200644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 baseline="0"/>
                  <a:t>True Strain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61958272"/>
        <c:crosses val="autoZero"/>
        <c:crossBetween val="midCat"/>
      </c:valAx>
      <c:valAx>
        <c:axId val="26195827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aseline="0"/>
                  <a:t>True  stress N/mm2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06448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stretch (mm)</a:t>
            </a:r>
            <a:r>
              <a:rPr lang="en-GB" baseline="0"/>
              <a:t> vs weight (g)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'Experiment 1'!$A$2:$A$26</c:f>
              <c:numCache>
                <c:formatCode>General</c:formatCode>
                <c:ptCount val="25"/>
                <c:pt idx="0">
                  <c:v>0</c:v>
                </c:pt>
                <c:pt idx="1">
                  <c:v>219</c:v>
                </c:pt>
                <c:pt idx="2">
                  <c:v>341</c:v>
                </c:pt>
                <c:pt idx="3">
                  <c:v>463</c:v>
                </c:pt>
                <c:pt idx="4">
                  <c:v>584</c:v>
                </c:pt>
                <c:pt idx="5">
                  <c:v>695</c:v>
                </c:pt>
                <c:pt idx="6">
                  <c:v>817</c:v>
                </c:pt>
                <c:pt idx="7">
                  <c:v>939</c:v>
                </c:pt>
                <c:pt idx="8">
                  <c:v>1061</c:v>
                </c:pt>
                <c:pt idx="9">
                  <c:v>1170</c:v>
                </c:pt>
                <c:pt idx="10">
                  <c:v>1293</c:v>
                </c:pt>
                <c:pt idx="11">
                  <c:v>1414</c:v>
                </c:pt>
                <c:pt idx="12">
                  <c:v>1532</c:v>
                </c:pt>
                <c:pt idx="13">
                  <c:v>1655</c:v>
                </c:pt>
                <c:pt idx="14">
                  <c:v>1800</c:v>
                </c:pt>
                <c:pt idx="15">
                  <c:v>1918</c:v>
                </c:pt>
                <c:pt idx="16">
                  <c:v>2048</c:v>
                </c:pt>
                <c:pt idx="17">
                  <c:v>2159</c:v>
                </c:pt>
                <c:pt idx="18">
                  <c:v>2279</c:v>
                </c:pt>
                <c:pt idx="19">
                  <c:v>2401</c:v>
                </c:pt>
                <c:pt idx="20">
                  <c:v>2512</c:v>
                </c:pt>
                <c:pt idx="21">
                  <c:v>2623</c:v>
                </c:pt>
                <c:pt idx="22">
                  <c:v>2852</c:v>
                </c:pt>
                <c:pt idx="23">
                  <c:v>3025</c:v>
                </c:pt>
                <c:pt idx="24">
                  <c:v>3241</c:v>
                </c:pt>
              </c:numCache>
            </c:numRef>
          </c:xVal>
          <c:yVal>
            <c:numRef>
              <c:f>'Experiment 1'!$B$2:$B$26</c:f>
              <c:numCache>
                <c:formatCode>General</c:formatCode>
                <c:ptCount val="25"/>
                <c:pt idx="0">
                  <c:v>84</c:v>
                </c:pt>
                <c:pt idx="1">
                  <c:v>105</c:v>
                </c:pt>
                <c:pt idx="2">
                  <c:v>111</c:v>
                </c:pt>
                <c:pt idx="3">
                  <c:v>132</c:v>
                </c:pt>
                <c:pt idx="4">
                  <c:v>146</c:v>
                </c:pt>
                <c:pt idx="5">
                  <c:v>160</c:v>
                </c:pt>
                <c:pt idx="6">
                  <c:v>182</c:v>
                </c:pt>
                <c:pt idx="7">
                  <c:v>210</c:v>
                </c:pt>
                <c:pt idx="8">
                  <c:v>237</c:v>
                </c:pt>
                <c:pt idx="9">
                  <c:v>258</c:v>
                </c:pt>
                <c:pt idx="10">
                  <c:v>296</c:v>
                </c:pt>
                <c:pt idx="11">
                  <c:v>307</c:v>
                </c:pt>
                <c:pt idx="12">
                  <c:v>326</c:v>
                </c:pt>
                <c:pt idx="13">
                  <c:v>339</c:v>
                </c:pt>
                <c:pt idx="14">
                  <c:v>362</c:v>
                </c:pt>
                <c:pt idx="15">
                  <c:v>373</c:v>
                </c:pt>
                <c:pt idx="16">
                  <c:v>382</c:v>
                </c:pt>
                <c:pt idx="17">
                  <c:v>394</c:v>
                </c:pt>
                <c:pt idx="18">
                  <c:v>403</c:v>
                </c:pt>
                <c:pt idx="19">
                  <c:v>415</c:v>
                </c:pt>
                <c:pt idx="20">
                  <c:v>426</c:v>
                </c:pt>
                <c:pt idx="21">
                  <c:v>432</c:v>
                </c:pt>
                <c:pt idx="22">
                  <c:v>443</c:v>
                </c:pt>
                <c:pt idx="23">
                  <c:v>451</c:v>
                </c:pt>
                <c:pt idx="24">
                  <c:v>460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D9E-40AF-A3C9-E5C4103CF4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8716064"/>
        <c:axId val="418162224"/>
      </c:scatterChart>
      <c:valAx>
        <c:axId val="418716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</a:t>
                </a:r>
                <a:r>
                  <a:rPr lang="en-GB" baseline="0"/>
                  <a:t>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162224"/>
        <c:crosses val="autoZero"/>
        <c:crossBetween val="midCat"/>
      </c:valAx>
      <c:valAx>
        <c:axId val="41816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length</a:t>
                </a:r>
                <a:r>
                  <a:rPr lang="en-GB" baseline="0"/>
                  <a:t>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716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7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Engineering stress vs strain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7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average</c:v>
          </c:tx>
          <c:spPr>
            <a:ln w="28575">
              <a:solidFill>
                <a:schemeClr val="tx2"/>
              </a:solidFill>
            </a:ln>
            <a:effectLst/>
          </c:spPr>
          <c:marker>
            <c:symbol val="circle"/>
            <c:size val="4"/>
            <c:spPr>
              <a:solidFill>
                <a:schemeClr val="accent2">
                  <a:shade val="76000"/>
                </a:schemeClr>
              </a:solidFill>
              <a:ln w="9525" cap="flat" cmpd="sng" algn="ctr">
                <a:solidFill>
                  <a:schemeClr val="tx2"/>
                </a:solidFill>
                <a:round/>
              </a:ln>
              <a:effectLst/>
            </c:spPr>
          </c:marker>
          <c:xVal>
            <c:numRef>
              <c:f>Averages!$B$2:$B$26</c:f>
              <c:numCache>
                <c:formatCode>General</c:formatCode>
                <c:ptCount val="25"/>
                <c:pt idx="0">
                  <c:v>0</c:v>
                </c:pt>
                <c:pt idx="1">
                  <c:v>0.29761904761904762</c:v>
                </c:pt>
                <c:pt idx="2">
                  <c:v>0.3968253968253968</c:v>
                </c:pt>
                <c:pt idx="3">
                  <c:v>0.59523809523809523</c:v>
                </c:pt>
                <c:pt idx="4">
                  <c:v>0.77777777777777779</c:v>
                </c:pt>
                <c:pt idx="5">
                  <c:v>0.95238095238095222</c:v>
                </c:pt>
                <c:pt idx="6">
                  <c:v>1.1746031746031746</c:v>
                </c:pt>
                <c:pt idx="7">
                  <c:v>1.5476190476190474</c:v>
                </c:pt>
                <c:pt idx="8">
                  <c:v>1.8730158730158728</c:v>
                </c:pt>
                <c:pt idx="9">
                  <c:v>2.1071428571428572</c:v>
                </c:pt>
                <c:pt idx="10">
                  <c:v>2.5476190476190479</c:v>
                </c:pt>
                <c:pt idx="11">
                  <c:v>2.7182539682539684</c:v>
                </c:pt>
                <c:pt idx="12">
                  <c:v>2.9206349206349209</c:v>
                </c:pt>
                <c:pt idx="13">
                  <c:v>3.1111111111111112</c:v>
                </c:pt>
                <c:pt idx="14">
                  <c:v>3.3134920634920633</c:v>
                </c:pt>
                <c:pt idx="15">
                  <c:v>3.4484126984126982</c:v>
                </c:pt>
                <c:pt idx="16">
                  <c:v>3.5436507936507931</c:v>
                </c:pt>
                <c:pt idx="17">
                  <c:v>3.6904761904761902</c:v>
                </c:pt>
                <c:pt idx="18">
                  <c:v>3.7936507936507931</c:v>
                </c:pt>
                <c:pt idx="19">
                  <c:v>3.9246031746031744</c:v>
                </c:pt>
                <c:pt idx="20">
                  <c:v>4.0436507936507935</c:v>
                </c:pt>
                <c:pt idx="21">
                  <c:v>4.1111111111111116</c:v>
                </c:pt>
                <c:pt idx="22">
                  <c:v>4.2698412698412698</c:v>
                </c:pt>
                <c:pt idx="23">
                  <c:v>4.3968253968253972</c:v>
                </c:pt>
                <c:pt idx="24">
                  <c:v>4.496031746031746</c:v>
                </c:pt>
              </c:numCache>
            </c:numRef>
          </c:xVal>
          <c:yVal>
            <c:numRef>
              <c:f>Averages!$H$2:$H$26</c:f>
              <c:numCache>
                <c:formatCode>General</c:formatCode>
                <c:ptCount val="25"/>
                <c:pt idx="0">
                  <c:v>0</c:v>
                </c:pt>
                <c:pt idx="1">
                  <c:v>0.45516737288135606</c:v>
                </c:pt>
                <c:pt idx="2">
                  <c:v>0.70873093220338979</c:v>
                </c:pt>
                <c:pt idx="3">
                  <c:v>0.9622944915254239</c:v>
                </c:pt>
                <c:pt idx="4">
                  <c:v>1.2137796610169493</c:v>
                </c:pt>
                <c:pt idx="5">
                  <c:v>1.4444809322033898</c:v>
                </c:pt>
                <c:pt idx="6">
                  <c:v>1.6980444915254236</c:v>
                </c:pt>
                <c:pt idx="7">
                  <c:v>1.9516080508474574</c:v>
                </c:pt>
                <c:pt idx="8">
                  <c:v>2.2051716101694918</c:v>
                </c:pt>
                <c:pt idx="9">
                  <c:v>2.4317161016949154</c:v>
                </c:pt>
                <c:pt idx="10">
                  <c:v>2.6873580508474575</c:v>
                </c:pt>
                <c:pt idx="11">
                  <c:v>2.9388432203389834</c:v>
                </c:pt>
                <c:pt idx="12">
                  <c:v>3.1840932203389829</c:v>
                </c:pt>
                <c:pt idx="13">
                  <c:v>3.4397351694915255</c:v>
                </c:pt>
                <c:pt idx="14">
                  <c:v>3.7411016949152547</c:v>
                </c:pt>
                <c:pt idx="15">
                  <c:v>3.9863516949152547</c:v>
                </c:pt>
                <c:pt idx="16">
                  <c:v>4.2565423728813565</c:v>
                </c:pt>
                <c:pt idx="17">
                  <c:v>4.4872436440677967</c:v>
                </c:pt>
                <c:pt idx="18">
                  <c:v>4.7366504237288147</c:v>
                </c:pt>
                <c:pt idx="19">
                  <c:v>4.9902139830508485</c:v>
                </c:pt>
                <c:pt idx="20">
                  <c:v>5.2209152542372887</c:v>
                </c:pt>
                <c:pt idx="21">
                  <c:v>5.4516165254237299</c:v>
                </c:pt>
                <c:pt idx="22">
                  <c:v>5.9275677966101705</c:v>
                </c:pt>
                <c:pt idx="23">
                  <c:v>6.2871292372881369</c:v>
                </c:pt>
                <c:pt idx="24">
                  <c:v>6.7360614406779673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F5C-42B5-A096-95CB7DF185D6}"/>
            </c:ext>
          </c:extLst>
        </c:ser>
        <c:ser>
          <c:idx val="1"/>
          <c:order val="1"/>
          <c:tx>
            <c:v>average + std dev</c:v>
          </c:tx>
          <c:spPr>
            <a:ln w="28575">
              <a:solidFill>
                <a:srgbClr val="FF0000"/>
              </a:solidFill>
            </a:ln>
            <a:effectLst/>
          </c:spPr>
          <c:marker>
            <c:symbol val="circle"/>
            <c:size val="4"/>
            <c:spPr>
              <a:solidFill>
                <a:srgbClr val="FF0000"/>
              </a:solidFill>
              <a:ln w="9525" cap="flat" cmpd="sng" algn="ctr">
                <a:solidFill>
                  <a:srgbClr val="FF0000"/>
                </a:solidFill>
                <a:round/>
              </a:ln>
              <a:effectLst/>
            </c:spPr>
          </c:marker>
          <c:xVal>
            <c:numRef>
              <c:f>Averages!$D$2:$D$26</c:f>
              <c:numCache>
                <c:formatCode>General</c:formatCode>
                <c:ptCount val="25"/>
                <c:pt idx="0">
                  <c:v>0</c:v>
                </c:pt>
                <c:pt idx="1">
                  <c:v>0.33129079910412151</c:v>
                </c:pt>
                <c:pt idx="2">
                  <c:v>0.45036006969536535</c:v>
                </c:pt>
                <c:pt idx="3">
                  <c:v>0.6120739709806321</c:v>
                </c:pt>
                <c:pt idx="4">
                  <c:v>0.8074734713236027</c:v>
                </c:pt>
                <c:pt idx="5">
                  <c:v>0.99126174194893912</c:v>
                </c:pt>
                <c:pt idx="6">
                  <c:v>1.1802151331840203</c:v>
                </c:pt>
                <c:pt idx="7">
                  <c:v>1.582665717723523</c:v>
                </c:pt>
                <c:pt idx="8">
                  <c:v>1.9122995830817922</c:v>
                </c:pt>
                <c:pt idx="9">
                  <c:v>2.1363034493188473</c:v>
                </c:pt>
                <c:pt idx="10">
                  <c:v>2.57333627261273</c:v>
                </c:pt>
                <c:pt idx="11">
                  <c:v>2.7671778889124523</c:v>
                </c:pt>
                <c:pt idx="12">
                  <c:v>2.9611033294729587</c:v>
                </c:pt>
                <c:pt idx="13">
                  <c:v>3.1743546724226559</c:v>
                </c:pt>
                <c:pt idx="14">
                  <c:v>3.3379540238213052</c:v>
                </c:pt>
                <c:pt idx="15">
                  <c:v>3.4596366155743894</c:v>
                </c:pt>
                <c:pt idx="16">
                  <c:v>3.5492627522316385</c:v>
                </c:pt>
                <c:pt idx="17">
                  <c:v>3.7001963878681869</c:v>
                </c:pt>
                <c:pt idx="18">
                  <c:v>3.7992627522316385</c:v>
                </c:pt>
                <c:pt idx="19">
                  <c:v>3.9394510213760872</c:v>
                </c:pt>
                <c:pt idx="20">
                  <c:v>4.074896856642904</c:v>
                </c:pt>
                <c:pt idx="21">
                  <c:v>4.1408068046569371</c:v>
                </c:pt>
                <c:pt idx="22">
                  <c:v>4.2754532284221156</c:v>
                </c:pt>
                <c:pt idx="23">
                  <c:v>4.4280714598175077</c:v>
                </c:pt>
                <c:pt idx="24">
                  <c:v>4.5108795928046588</c:v>
                </c:pt>
              </c:numCache>
            </c:numRef>
          </c:xVal>
          <c:yVal>
            <c:numRef>
              <c:f>Averages!$H$2:$H$26</c:f>
              <c:numCache>
                <c:formatCode>General</c:formatCode>
                <c:ptCount val="25"/>
                <c:pt idx="0">
                  <c:v>0</c:v>
                </c:pt>
                <c:pt idx="1">
                  <c:v>0.45516737288135606</c:v>
                </c:pt>
                <c:pt idx="2">
                  <c:v>0.70873093220338979</c:v>
                </c:pt>
                <c:pt idx="3">
                  <c:v>0.9622944915254239</c:v>
                </c:pt>
                <c:pt idx="4">
                  <c:v>1.2137796610169493</c:v>
                </c:pt>
                <c:pt idx="5">
                  <c:v>1.4444809322033898</c:v>
                </c:pt>
                <c:pt idx="6">
                  <c:v>1.6980444915254236</c:v>
                </c:pt>
                <c:pt idx="7">
                  <c:v>1.9516080508474574</c:v>
                </c:pt>
                <c:pt idx="8">
                  <c:v>2.2051716101694918</c:v>
                </c:pt>
                <c:pt idx="9">
                  <c:v>2.4317161016949154</c:v>
                </c:pt>
                <c:pt idx="10">
                  <c:v>2.6873580508474575</c:v>
                </c:pt>
                <c:pt idx="11">
                  <c:v>2.9388432203389834</c:v>
                </c:pt>
                <c:pt idx="12">
                  <c:v>3.1840932203389829</c:v>
                </c:pt>
                <c:pt idx="13">
                  <c:v>3.4397351694915255</c:v>
                </c:pt>
                <c:pt idx="14">
                  <c:v>3.7411016949152547</c:v>
                </c:pt>
                <c:pt idx="15">
                  <c:v>3.9863516949152547</c:v>
                </c:pt>
                <c:pt idx="16">
                  <c:v>4.2565423728813565</c:v>
                </c:pt>
                <c:pt idx="17">
                  <c:v>4.4872436440677967</c:v>
                </c:pt>
                <c:pt idx="18">
                  <c:v>4.7366504237288147</c:v>
                </c:pt>
                <c:pt idx="19">
                  <c:v>4.9902139830508485</c:v>
                </c:pt>
                <c:pt idx="20">
                  <c:v>5.2209152542372887</c:v>
                </c:pt>
                <c:pt idx="21">
                  <c:v>5.4516165254237299</c:v>
                </c:pt>
                <c:pt idx="22">
                  <c:v>5.9275677966101705</c:v>
                </c:pt>
                <c:pt idx="23">
                  <c:v>6.2871292372881369</c:v>
                </c:pt>
                <c:pt idx="24">
                  <c:v>6.7360614406779673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F5C-42B5-A096-95CB7DF185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154112"/>
        <c:axId val="93293184"/>
      </c:scatterChart>
      <c:valAx>
        <c:axId val="200154112"/>
        <c:scaling>
          <c:orientation val="minMax"/>
          <c:max val="4.5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Engineering Strain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293184"/>
        <c:crosses val="autoZero"/>
        <c:crossBetween val="midCat"/>
      </c:valAx>
      <c:valAx>
        <c:axId val="93293184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Engineerig stress N/mm2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1541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100000">
          <a:schemeClr val="lt1">
            <a:lumMod val="95000"/>
          </a:schemeClr>
        </a:gs>
        <a:gs pos="43000">
          <a:schemeClr val="lt1"/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stretch (mm)</a:t>
            </a:r>
            <a:r>
              <a:rPr lang="en-GB" baseline="0"/>
              <a:t> vs weight (g)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Averages!$A$2:$A$26</c:f>
              <c:numCache>
                <c:formatCode>General</c:formatCode>
                <c:ptCount val="25"/>
                <c:pt idx="0">
                  <c:v>0</c:v>
                </c:pt>
                <c:pt idx="1">
                  <c:v>219</c:v>
                </c:pt>
                <c:pt idx="2">
                  <c:v>341</c:v>
                </c:pt>
                <c:pt idx="3">
                  <c:v>463</c:v>
                </c:pt>
                <c:pt idx="4">
                  <c:v>584</c:v>
                </c:pt>
                <c:pt idx="5">
                  <c:v>695</c:v>
                </c:pt>
                <c:pt idx="6">
                  <c:v>817</c:v>
                </c:pt>
                <c:pt idx="7">
                  <c:v>939</c:v>
                </c:pt>
                <c:pt idx="8">
                  <c:v>1061</c:v>
                </c:pt>
                <c:pt idx="9">
                  <c:v>1170</c:v>
                </c:pt>
                <c:pt idx="10">
                  <c:v>1293</c:v>
                </c:pt>
                <c:pt idx="11">
                  <c:v>1414</c:v>
                </c:pt>
                <c:pt idx="12">
                  <c:v>1532</c:v>
                </c:pt>
                <c:pt idx="13">
                  <c:v>1655</c:v>
                </c:pt>
                <c:pt idx="14">
                  <c:v>1800</c:v>
                </c:pt>
                <c:pt idx="15">
                  <c:v>1918</c:v>
                </c:pt>
                <c:pt idx="16">
                  <c:v>2048</c:v>
                </c:pt>
                <c:pt idx="17">
                  <c:v>2159</c:v>
                </c:pt>
                <c:pt idx="18">
                  <c:v>2279</c:v>
                </c:pt>
                <c:pt idx="19">
                  <c:v>2401</c:v>
                </c:pt>
                <c:pt idx="20">
                  <c:v>2512</c:v>
                </c:pt>
                <c:pt idx="21">
                  <c:v>2623</c:v>
                </c:pt>
                <c:pt idx="22">
                  <c:v>2852</c:v>
                </c:pt>
                <c:pt idx="23">
                  <c:v>3025</c:v>
                </c:pt>
                <c:pt idx="24">
                  <c:v>3241</c:v>
                </c:pt>
              </c:numCache>
            </c:numRef>
          </c:xVal>
          <c:yVal>
            <c:numRef>
              <c:f>Averages!#REF!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74-400D-BF4F-6BF95B83FE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8716064"/>
        <c:axId val="418162224"/>
      </c:scatterChart>
      <c:valAx>
        <c:axId val="418716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</a:t>
                </a:r>
                <a:r>
                  <a:rPr lang="en-GB" baseline="0"/>
                  <a:t>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162224"/>
        <c:crosses val="autoZero"/>
        <c:crossBetween val="midCat"/>
      </c:valAx>
      <c:valAx>
        <c:axId val="418162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length</a:t>
                </a:r>
                <a:r>
                  <a:rPr lang="en-GB" baseline="0"/>
                  <a:t>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8716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Averages!$G$67</c:f>
              <c:numCache>
                <c:formatCode>General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2DF-DC47-9178-E7F1A325BB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3102096"/>
        <c:axId val="753103776"/>
      </c:scatterChart>
      <c:valAx>
        <c:axId val="753102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103776"/>
        <c:crosses val="autoZero"/>
        <c:crossBetween val="midCat"/>
      </c:valAx>
      <c:valAx>
        <c:axId val="753103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31020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4">
  <cs:axisTitle>
    <cs:lnRef idx="0"/>
    <cs:fillRef idx="0"/>
    <cs:effectRef idx="0"/>
    <cs:fontRef idx="minor">
      <a:schemeClr val="dk1">
        <a:lumMod val="50000"/>
        <a:lumOff val="50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100000">
            <a:schemeClr val="lt1">
              <a:lumMod val="95000"/>
            </a:schemeClr>
          </a:gs>
          <a:gs pos="43000">
            <a:schemeClr val="lt1"/>
          </a:gs>
        </a:gsLst>
        <a:path path="circle">
          <a:fillToRect l="50000" t="50000" r="50000" b="50000"/>
        </a:path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>
        <a:solidFill>
          <a:schemeClr val="phClr">
            <a:alpha val="20000"/>
          </a:schemeClr>
        </a:solidFill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600" b="0" kern="1200" spc="70" baseline="0"/>
  </cs:title>
  <cs:trendline>
    <cs:lnRef idx="0">
      <cs:styleClr val="0"/>
    </cs:lnRef>
    <cs:fillRef idx="0"/>
    <cs:effectRef idx="0"/>
    <cs:fontRef idx="minor">
      <a:schemeClr val="tx1"/>
    </cs:fontRef>
    <cs:spPr>
      <a:ln w="63500" cap="rnd" cmpd="sng" algn="ctr">
        <a:solidFill>
          <a:schemeClr val="phClr"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5" Type="http://schemas.openxmlformats.org/officeDocument/2006/relationships/chart" Target="../charts/chart17.xml"/><Relationship Id="rId4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201082</xdr:colOff>
      <xdr:row>1</xdr:row>
      <xdr:rowOff>40216</xdr:rowOff>
    </xdr:from>
    <xdr:to>
      <xdr:col>20</xdr:col>
      <xdr:colOff>572557</xdr:colOff>
      <xdr:row>26</xdr:row>
      <xdr:rowOff>30691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177800</xdr:colOff>
      <xdr:row>32</xdr:row>
      <xdr:rowOff>88900</xdr:rowOff>
    </xdr:from>
    <xdr:to>
      <xdr:col>20</xdr:col>
      <xdr:colOff>549275</xdr:colOff>
      <xdr:row>57</xdr:row>
      <xdr:rowOff>79375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  <a:ext uri="{147F2762-F138-4A5C-976F-8EAC2B608ADB}">
              <a16:predDERef xmlns:a16="http://schemas.microsoft.com/office/drawing/2014/main" pre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155817</xdr:colOff>
      <xdr:row>34</xdr:row>
      <xdr:rowOff>40658</xdr:rowOff>
    </xdr:from>
    <xdr:to>
      <xdr:col>7</xdr:col>
      <xdr:colOff>201221</xdr:colOff>
      <xdr:row>56</xdr:row>
      <xdr:rowOff>45421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AD916EA-AD34-41A0-B8DF-4FF02A5570FA}"/>
            </a:ext>
            <a:ext uri="{147F2762-F138-4A5C-976F-8EAC2B608ADB}">
              <a16:predDERef xmlns:a16="http://schemas.microsoft.com/office/drawing/2014/main" pre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590549</xdr:colOff>
      <xdr:row>2</xdr:row>
      <xdr:rowOff>95249</xdr:rowOff>
    </xdr:from>
    <xdr:to>
      <xdr:col>22</xdr:col>
      <xdr:colOff>352424</xdr:colOff>
      <xdr:row>27</xdr:row>
      <xdr:rowOff>85724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D1E24AC-D65B-41CA-8A82-F7DD9C01F0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35</xdr:row>
      <xdr:rowOff>0</xdr:rowOff>
    </xdr:from>
    <xdr:to>
      <xdr:col>22</xdr:col>
      <xdr:colOff>371475</xdr:colOff>
      <xdr:row>59</xdr:row>
      <xdr:rowOff>180975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2A78DFB-C58C-4F6A-B5DC-31496B987D70}"/>
            </a:ext>
            <a:ext uri="{147F2762-F138-4A5C-976F-8EAC2B608ADB}">
              <a16:predDERef xmlns:a16="http://schemas.microsoft.com/office/drawing/2014/main" pred="{AD1E24AC-D65B-41CA-8A82-F7DD9C01F0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352425</xdr:colOff>
      <xdr:row>37</xdr:row>
      <xdr:rowOff>166686</xdr:rowOff>
    </xdr:from>
    <xdr:to>
      <xdr:col>8</xdr:col>
      <xdr:colOff>247650</xdr:colOff>
      <xdr:row>59</xdr:row>
      <xdr:rowOff>171449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E4D4004-8B19-447F-A83B-A9899AEAB4BD}"/>
            </a:ext>
            <a:ext uri="{147F2762-F138-4A5C-976F-8EAC2B608ADB}">
              <a16:predDERef xmlns:a16="http://schemas.microsoft.com/office/drawing/2014/main" pred="{12A78DFB-C58C-4F6A-B5DC-31496B987D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590549</xdr:colOff>
      <xdr:row>2</xdr:row>
      <xdr:rowOff>95249</xdr:rowOff>
    </xdr:from>
    <xdr:to>
      <xdr:col>22</xdr:col>
      <xdr:colOff>352424</xdr:colOff>
      <xdr:row>27</xdr:row>
      <xdr:rowOff>85724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3A41E0-793F-4D90-947A-B1A0AED794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35</xdr:row>
      <xdr:rowOff>0</xdr:rowOff>
    </xdr:from>
    <xdr:to>
      <xdr:col>22</xdr:col>
      <xdr:colOff>371475</xdr:colOff>
      <xdr:row>59</xdr:row>
      <xdr:rowOff>180975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240038F-A823-4D4F-A9DD-2C23B7C04A4A}"/>
            </a:ext>
            <a:ext uri="{147F2762-F138-4A5C-976F-8EAC2B608ADB}">
              <a16:predDERef xmlns:a16="http://schemas.microsoft.com/office/drawing/2014/main" pred="{593A41E0-793F-4D90-947A-B1A0AED794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352425</xdr:colOff>
      <xdr:row>37</xdr:row>
      <xdr:rowOff>166686</xdr:rowOff>
    </xdr:from>
    <xdr:to>
      <xdr:col>8</xdr:col>
      <xdr:colOff>247650</xdr:colOff>
      <xdr:row>59</xdr:row>
      <xdr:rowOff>171449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D5EE0F3-73DE-4781-A09B-A29EA9C9BE21}"/>
            </a:ext>
            <a:ext uri="{147F2762-F138-4A5C-976F-8EAC2B608ADB}">
              <a16:predDERef xmlns:a16="http://schemas.microsoft.com/office/drawing/2014/main" pred="{9240038F-A823-4D4F-A9DD-2C23B7C04A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590549</xdr:colOff>
      <xdr:row>2</xdr:row>
      <xdr:rowOff>95249</xdr:rowOff>
    </xdr:from>
    <xdr:to>
      <xdr:col>22</xdr:col>
      <xdr:colOff>352424</xdr:colOff>
      <xdr:row>27</xdr:row>
      <xdr:rowOff>85724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8A3EA37-1E3A-4626-83B8-DDB58E56889A}"/>
            </a:ext>
            <a:ext uri="{147F2762-F138-4A5C-976F-8EAC2B608ADB}">
              <a16:predDERef xmlns:a16="http://schemas.microsoft.com/office/drawing/2014/main" pred="{FD5EE0F3-73DE-4781-A09B-A29EA9C9BE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0</xdr:colOff>
      <xdr:row>35</xdr:row>
      <xdr:rowOff>0</xdr:rowOff>
    </xdr:from>
    <xdr:to>
      <xdr:col>22</xdr:col>
      <xdr:colOff>371475</xdr:colOff>
      <xdr:row>59</xdr:row>
      <xdr:rowOff>180975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6C8A55C-0F61-4A21-BDB5-D774A739C6F2}"/>
            </a:ext>
            <a:ext uri="{147F2762-F138-4A5C-976F-8EAC2B608ADB}">
              <a16:predDERef xmlns:a16="http://schemas.microsoft.com/office/drawing/2014/main" pred="{A8A3EA37-1E3A-4626-83B8-DDB58E5688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361902</xdr:colOff>
      <xdr:row>38</xdr:row>
      <xdr:rowOff>100343</xdr:rowOff>
    </xdr:from>
    <xdr:to>
      <xdr:col>8</xdr:col>
      <xdr:colOff>257127</xdr:colOff>
      <xdr:row>60</xdr:row>
      <xdr:rowOff>105106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3E89A32-C116-470B-9712-681444A5DF6C}"/>
            </a:ext>
            <a:ext uri="{147F2762-F138-4A5C-976F-8EAC2B608ADB}">
              <a16:predDERef xmlns:a16="http://schemas.microsoft.com/office/drawing/2014/main" pred="{06C8A55C-0F61-4A21-BDB5-D774A739C6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590549</xdr:colOff>
      <xdr:row>2</xdr:row>
      <xdr:rowOff>95249</xdr:rowOff>
    </xdr:from>
    <xdr:to>
      <xdr:col>25</xdr:col>
      <xdr:colOff>352424</xdr:colOff>
      <xdr:row>27</xdr:row>
      <xdr:rowOff>85724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CB7D0CA-749E-46E0-ADB0-7C9F9D691F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407518</xdr:colOff>
      <xdr:row>35</xdr:row>
      <xdr:rowOff>52030</xdr:rowOff>
    </xdr:from>
    <xdr:to>
      <xdr:col>25</xdr:col>
      <xdr:colOff>169170</xdr:colOff>
      <xdr:row>60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ED18158-A3D5-4507-8892-DC8B0C18C2D9}"/>
            </a:ext>
            <a:ext uri="{147F2762-F138-4A5C-976F-8EAC2B608ADB}">
              <a16:predDERef xmlns:a16="http://schemas.microsoft.com/office/drawing/2014/main" pred="{BCB7D0CA-749E-46E0-ADB0-7C9F9D691F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37</xdr:row>
      <xdr:rowOff>166686</xdr:rowOff>
    </xdr:from>
    <xdr:to>
      <xdr:col>11</xdr:col>
      <xdr:colOff>247650</xdr:colOff>
      <xdr:row>59</xdr:row>
      <xdr:rowOff>171449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E0BFD2E-4124-43BA-A706-CB2DF2E12BB1}"/>
            </a:ext>
            <a:ext uri="{147F2762-F138-4A5C-976F-8EAC2B608ADB}">
              <a16:predDERef xmlns:a16="http://schemas.microsoft.com/office/drawing/2014/main" pred="{9ED18158-A3D5-4507-8892-DC8B0C18C2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590549</xdr:colOff>
      <xdr:row>2</xdr:row>
      <xdr:rowOff>95249</xdr:rowOff>
    </xdr:from>
    <xdr:to>
      <xdr:col>25</xdr:col>
      <xdr:colOff>352424</xdr:colOff>
      <xdr:row>27</xdr:row>
      <xdr:rowOff>85724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1D35794-2CEC-4832-9942-44EFCD47AFF6}"/>
            </a:ext>
            <a:ext uri="{147F2762-F138-4A5C-976F-8EAC2B608ADB}">
              <a16:predDERef xmlns:a16="http://schemas.microsoft.com/office/drawing/2014/main" pred="{8E0BFD2E-4124-43BA-A706-CB2DF2E12B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584200</xdr:colOff>
      <xdr:row>37</xdr:row>
      <xdr:rowOff>166686</xdr:rowOff>
    </xdr:from>
    <xdr:to>
      <xdr:col>11</xdr:col>
      <xdr:colOff>120650</xdr:colOff>
      <xdr:row>59</xdr:row>
      <xdr:rowOff>171449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847EE13-745B-457D-997A-04186B2F9856}"/>
            </a:ext>
            <a:ext uri="{147F2762-F138-4A5C-976F-8EAC2B608ADB}">
              <a16:predDERef xmlns:a16="http://schemas.microsoft.com/office/drawing/2014/main" pred="{AA66B56D-AEB2-459B-A00D-2E79A42036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275166</xdr:colOff>
      <xdr:row>64</xdr:row>
      <xdr:rowOff>4234</xdr:rowOff>
    </xdr:from>
    <xdr:to>
      <xdr:col>8</xdr:col>
      <xdr:colOff>927099</xdr:colOff>
      <xdr:row>78</xdr:row>
      <xdr:rowOff>21167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72AE1F2-18A1-0926-836A-403788427FC7}"/>
            </a:ext>
            <a:ext uri="{147F2762-F138-4A5C-976F-8EAC2B608ADB}">
              <a16:predDERef xmlns:a16="http://schemas.microsoft.com/office/drawing/2014/main" pred="{2847EE13-745B-457D-997A-04186B2F98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opLeftCell="A2" zoomScale="75" zoomScaleNormal="75" workbookViewId="0">
      <selection activeCell="H66" sqref="H66"/>
    </sheetView>
  </sheetViews>
  <sheetFormatPr defaultRowHeight="15" x14ac:dyDescent="0.2"/>
  <cols>
    <col min="1" max="1" width="9.953125" bestFit="1" customWidth="1"/>
    <col min="2" max="2" width="11.97265625" bestFit="1" customWidth="1"/>
    <col min="3" max="3" width="17.890625" bestFit="1" customWidth="1"/>
    <col min="4" max="4" width="10.89453125" bestFit="1" customWidth="1"/>
    <col min="5" max="5" width="17.62109375" bestFit="1" customWidth="1"/>
    <col min="7" max="7" width="18.0234375" bestFit="1" customWidth="1"/>
    <col min="8" max="8" width="12.10546875" bestFit="1" customWidth="1"/>
    <col min="9" max="9" width="11.97265625" bestFit="1" customWidth="1"/>
  </cols>
  <sheetData>
    <row r="1" spans="1:9" x14ac:dyDescent="0.2">
      <c r="A1" s="2" t="s">
        <v>18</v>
      </c>
      <c r="B1" s="2" t="s">
        <v>19</v>
      </c>
      <c r="C1" s="2" t="s">
        <v>20</v>
      </c>
      <c r="D1" s="2" t="s">
        <v>2</v>
      </c>
      <c r="E1" s="2" t="s">
        <v>21</v>
      </c>
      <c r="F1" s="2" t="s">
        <v>7</v>
      </c>
      <c r="G1" s="2" t="s">
        <v>22</v>
      </c>
      <c r="H1" s="2" t="s">
        <v>23</v>
      </c>
      <c r="I1" s="2" t="s">
        <v>24</v>
      </c>
    </row>
    <row r="2" spans="1:9" x14ac:dyDescent="0.2">
      <c r="A2" s="1">
        <v>0</v>
      </c>
      <c r="B2" s="1">
        <v>84</v>
      </c>
      <c r="C2" s="1">
        <v>0</v>
      </c>
      <c r="D2" s="1">
        <v>0</v>
      </c>
      <c r="E2" s="1">
        <v>4.72</v>
      </c>
      <c r="F2" s="1">
        <v>0</v>
      </c>
      <c r="G2" s="1">
        <v>0</v>
      </c>
      <c r="H2" s="1">
        <v>0</v>
      </c>
      <c r="I2" s="1"/>
    </row>
    <row r="3" spans="1:9" x14ac:dyDescent="0.2">
      <c r="A3" s="1">
        <v>219</v>
      </c>
      <c r="B3" s="1">
        <v>105</v>
      </c>
      <c r="C3" s="1">
        <f>(B3-B$2)/B$2</f>
        <v>0.25</v>
      </c>
      <c r="D3" s="1">
        <f>LN(B3/B$2)</f>
        <v>0.22314355131420976</v>
      </c>
      <c r="E3" s="1">
        <f>E2*B2/B3</f>
        <v>3.7759999999999998</v>
      </c>
      <c r="F3" s="1">
        <f>A3*9.81/1000</f>
        <v>2.1483900000000005</v>
      </c>
      <c r="G3" s="1">
        <f>F3/E$2</f>
        <v>0.45516737288135606</v>
      </c>
      <c r="H3" s="1">
        <f>F3/E3</f>
        <v>0.56895921610169509</v>
      </c>
      <c r="I3" s="1">
        <f>((F3+F2)/2)*(B3-B2)*10^-3</f>
        <v>2.2558095000000007E-2</v>
      </c>
    </row>
    <row r="4" spans="1:9" x14ac:dyDescent="0.2">
      <c r="A4" s="1">
        <f>A3+122</f>
        <v>341</v>
      </c>
      <c r="B4" s="1">
        <v>111</v>
      </c>
      <c r="C4" s="1">
        <f t="shared" ref="C4:C26" si="0">(B4-B$2)/B$2</f>
        <v>0.32142857142857145</v>
      </c>
      <c r="D4" s="1">
        <f t="shared" ref="D4:D26" si="1">LN(B4/B$2)</f>
        <v>0.27871340246902049</v>
      </c>
      <c r="E4" s="1">
        <f t="shared" ref="E4:E26" si="2">E3*B3/B4</f>
        <v>3.5718918918918914</v>
      </c>
      <c r="F4" s="1">
        <f t="shared" ref="F4:F26" si="3">A4*9.81/1000</f>
        <v>3.3452100000000002</v>
      </c>
      <c r="G4" s="1">
        <f t="shared" ref="G4:G26" si="4">F4/E$2</f>
        <v>0.7087309322033899</v>
      </c>
      <c r="H4" s="1">
        <f t="shared" ref="H4:H26" si="5">F4/E4</f>
        <v>0.93653730326876539</v>
      </c>
      <c r="I4" s="1">
        <f>((F4+F3)/2)*(B4-B3)*10^-3</f>
        <v>1.6480800000000004E-2</v>
      </c>
    </row>
    <row r="5" spans="1:9" x14ac:dyDescent="0.2">
      <c r="A5" s="1">
        <f>A4+122</f>
        <v>463</v>
      </c>
      <c r="B5" s="1">
        <v>132</v>
      </c>
      <c r="C5" s="1">
        <f>(B5-B$2)/B$2</f>
        <v>0.5714285714285714</v>
      </c>
      <c r="D5" s="1">
        <f t="shared" si="1"/>
        <v>0.45198512374305722</v>
      </c>
      <c r="E5" s="1">
        <f t="shared" si="2"/>
        <v>3.0036363636363634</v>
      </c>
      <c r="F5" s="1">
        <f t="shared" si="3"/>
        <v>4.5420300000000005</v>
      </c>
      <c r="G5" s="1">
        <f t="shared" si="4"/>
        <v>0.9622944915254239</v>
      </c>
      <c r="H5" s="1">
        <f t="shared" si="5"/>
        <v>1.5121770581113805</v>
      </c>
      <c r="I5" s="1">
        <f t="shared" ref="I4:I26" si="6">((F5+F4)/2)*(B5-B4)*10^-3</f>
        <v>8.2816020000000004E-2</v>
      </c>
    </row>
    <row r="6" spans="1:9" x14ac:dyDescent="0.2">
      <c r="A6" s="1">
        <f>A5+121</f>
        <v>584</v>
      </c>
      <c r="B6" s="1">
        <v>146</v>
      </c>
      <c r="C6" s="1">
        <f t="shared" si="0"/>
        <v>0.73809523809523814</v>
      </c>
      <c r="D6" s="1">
        <f t="shared" si="1"/>
        <v>0.55278982286502287</v>
      </c>
      <c r="E6" s="1">
        <f t="shared" si="2"/>
        <v>2.7156164383561641</v>
      </c>
      <c r="F6" s="1">
        <f t="shared" si="3"/>
        <v>5.7290400000000004</v>
      </c>
      <c r="G6" s="1">
        <f t="shared" si="4"/>
        <v>1.2137796610169493</v>
      </c>
      <c r="H6" s="1">
        <f t="shared" si="5"/>
        <v>2.1096646489104121</v>
      </c>
      <c r="I6" s="1">
        <f t="shared" si="6"/>
        <v>7.1897490000000008E-2</v>
      </c>
    </row>
    <row r="7" spans="1:9" x14ac:dyDescent="0.2">
      <c r="A7" s="1">
        <f>A6+111</f>
        <v>695</v>
      </c>
      <c r="B7" s="1">
        <v>160</v>
      </c>
      <c r="C7" s="1">
        <f t="shared" si="0"/>
        <v>0.90476190476190477</v>
      </c>
      <c r="D7" s="1">
        <f t="shared" si="1"/>
        <v>0.64435701639051324</v>
      </c>
      <c r="E7" s="1">
        <f t="shared" si="2"/>
        <v>2.4779999999999998</v>
      </c>
      <c r="F7" s="1">
        <f t="shared" si="3"/>
        <v>6.8179500000000006</v>
      </c>
      <c r="G7" s="1">
        <f t="shared" si="4"/>
        <v>1.44448093220339</v>
      </c>
      <c r="H7" s="1">
        <f t="shared" si="5"/>
        <v>2.751392251815981</v>
      </c>
      <c r="I7" s="1">
        <f t="shared" si="6"/>
        <v>8.7828930000000013E-2</v>
      </c>
    </row>
    <row r="8" spans="1:9" x14ac:dyDescent="0.2">
      <c r="A8" s="1">
        <f>A7+122</f>
        <v>817</v>
      </c>
      <c r="B8" s="1">
        <v>182</v>
      </c>
      <c r="C8" s="1">
        <f t="shared" si="0"/>
        <v>1.1666666666666667</v>
      </c>
      <c r="D8" s="1">
        <f t="shared" si="1"/>
        <v>0.77318988823348167</v>
      </c>
      <c r="E8" s="1">
        <f t="shared" si="2"/>
        <v>2.1784615384615384</v>
      </c>
      <c r="F8" s="1">
        <f t="shared" si="3"/>
        <v>8.0147700000000004</v>
      </c>
      <c r="G8" s="1">
        <f t="shared" si="4"/>
        <v>1.6980444915254238</v>
      </c>
      <c r="H8" s="1">
        <f t="shared" si="5"/>
        <v>3.6790963983050848</v>
      </c>
      <c r="I8" s="1">
        <f t="shared" si="6"/>
        <v>0.16315992000000004</v>
      </c>
    </row>
    <row r="9" spans="1:9" x14ac:dyDescent="0.2">
      <c r="A9" s="1">
        <f>A8+122</f>
        <v>939</v>
      </c>
      <c r="B9" s="1">
        <v>210</v>
      </c>
      <c r="C9" s="1">
        <f t="shared" si="0"/>
        <v>1.5</v>
      </c>
      <c r="D9" s="1">
        <f t="shared" si="1"/>
        <v>0.91629073187415511</v>
      </c>
      <c r="E9" s="1">
        <f t="shared" si="2"/>
        <v>1.8880000000000001</v>
      </c>
      <c r="F9" s="1">
        <f t="shared" si="3"/>
        <v>9.2115899999999993</v>
      </c>
      <c r="G9" s="1">
        <f t="shared" si="4"/>
        <v>1.9516080508474576</v>
      </c>
      <c r="H9" s="1">
        <f t="shared" si="5"/>
        <v>4.8790201271186433</v>
      </c>
      <c r="I9" s="1">
        <f t="shared" si="6"/>
        <v>0.24116904</v>
      </c>
    </row>
    <row r="10" spans="1:9" x14ac:dyDescent="0.2">
      <c r="A10" s="1">
        <f>A9+122</f>
        <v>1061</v>
      </c>
      <c r="B10" s="1">
        <v>237</v>
      </c>
      <c r="C10" s="1">
        <f t="shared" si="0"/>
        <v>1.8214285714285714</v>
      </c>
      <c r="D10" s="1">
        <f t="shared" si="1"/>
        <v>1.0372433422918177</v>
      </c>
      <c r="E10" s="1">
        <f t="shared" si="2"/>
        <v>1.6729113924050634</v>
      </c>
      <c r="F10" s="1">
        <f t="shared" si="3"/>
        <v>10.40841</v>
      </c>
      <c r="G10" s="1">
        <f t="shared" si="4"/>
        <v>2.2051716101694918</v>
      </c>
      <c r="H10" s="1">
        <f t="shared" si="5"/>
        <v>6.2217341858353512</v>
      </c>
      <c r="I10" s="1">
        <f t="shared" si="6"/>
        <v>0.26486999999999994</v>
      </c>
    </row>
    <row r="11" spans="1:9" x14ac:dyDescent="0.2">
      <c r="A11" s="1">
        <f>A10+109</f>
        <v>1170</v>
      </c>
      <c r="B11" s="1">
        <v>258</v>
      </c>
      <c r="C11" s="1">
        <f t="shared" si="0"/>
        <v>2.0714285714285716</v>
      </c>
      <c r="D11" s="1">
        <f t="shared" si="1"/>
        <v>1.122142786078304</v>
      </c>
      <c r="E11" s="1">
        <f t="shared" si="2"/>
        <v>1.5367441860465116</v>
      </c>
      <c r="F11" s="1">
        <f t="shared" si="3"/>
        <v>11.4777</v>
      </c>
      <c r="G11" s="1">
        <f t="shared" si="4"/>
        <v>2.4317161016949154</v>
      </c>
      <c r="H11" s="1">
        <f t="shared" si="5"/>
        <v>7.4688423123486682</v>
      </c>
      <c r="I11" s="1">
        <f t="shared" si="6"/>
        <v>0.22980415500000004</v>
      </c>
    </row>
    <row r="12" spans="1:9" x14ac:dyDescent="0.2">
      <c r="A12" s="1">
        <f>A11+123</f>
        <v>1293</v>
      </c>
      <c r="B12" s="1">
        <v>296</v>
      </c>
      <c r="C12" s="1">
        <f t="shared" si="0"/>
        <v>2.5238095238095237</v>
      </c>
      <c r="D12" s="1">
        <f t="shared" si="1"/>
        <v>1.2595426554807467</v>
      </c>
      <c r="E12" s="1">
        <f t="shared" si="2"/>
        <v>1.3394594594594595</v>
      </c>
      <c r="F12" s="1">
        <f t="shared" si="3"/>
        <v>12.684329999999999</v>
      </c>
      <c r="G12" s="1">
        <f t="shared" si="4"/>
        <v>2.6873580508474575</v>
      </c>
      <c r="H12" s="1">
        <f t="shared" si="5"/>
        <v>9.4697378934624687</v>
      </c>
      <c r="I12" s="1">
        <f t="shared" si="6"/>
        <v>0.45907857000000002</v>
      </c>
    </row>
    <row r="13" spans="1:9" x14ac:dyDescent="0.2">
      <c r="A13" s="1">
        <f>A12+121</f>
        <v>1414</v>
      </c>
      <c r="B13" s="1">
        <v>307</v>
      </c>
      <c r="C13" s="1">
        <f t="shared" si="0"/>
        <v>2.6547619047619047</v>
      </c>
      <c r="D13" s="1">
        <f t="shared" si="1"/>
        <v>1.2960309487438835</v>
      </c>
      <c r="E13" s="1">
        <f t="shared" si="2"/>
        <v>1.2914657980456026</v>
      </c>
      <c r="F13" s="1">
        <f t="shared" si="3"/>
        <v>13.87134</v>
      </c>
      <c r="G13" s="1">
        <f t="shared" si="4"/>
        <v>2.9388432203389834</v>
      </c>
      <c r="H13" s="1">
        <f t="shared" si="5"/>
        <v>10.740772245762711</v>
      </c>
      <c r="I13" s="1">
        <f t="shared" si="6"/>
        <v>0.14605618500000001</v>
      </c>
    </row>
    <row r="14" spans="1:9" x14ac:dyDescent="0.2">
      <c r="A14" s="1">
        <f>A13+118</f>
        <v>1532</v>
      </c>
      <c r="B14" s="1">
        <v>326</v>
      </c>
      <c r="C14" s="1">
        <f t="shared" si="0"/>
        <v>2.8809523809523809</v>
      </c>
      <c r="D14" s="1">
        <f t="shared" si="1"/>
        <v>1.3560805825233939</v>
      </c>
      <c r="E14" s="1">
        <f t="shared" si="2"/>
        <v>1.2161963190184049</v>
      </c>
      <c r="F14" s="1">
        <f t="shared" si="3"/>
        <v>15.028919999999999</v>
      </c>
      <c r="G14" s="1">
        <f t="shared" si="4"/>
        <v>3.1840932203389829</v>
      </c>
      <c r="H14" s="1">
        <f t="shared" si="5"/>
        <v>12.35731416464891</v>
      </c>
      <c r="I14" s="1">
        <f t="shared" si="6"/>
        <v>0.27455246999999999</v>
      </c>
    </row>
    <row r="15" spans="1:9" x14ac:dyDescent="0.2">
      <c r="A15" s="1">
        <f>A14+123</f>
        <v>1655</v>
      </c>
      <c r="B15" s="1">
        <v>339</v>
      </c>
      <c r="C15" s="1">
        <f t="shared" si="0"/>
        <v>3.0357142857142856</v>
      </c>
      <c r="D15" s="1">
        <f t="shared" si="1"/>
        <v>1.3951833085371366</v>
      </c>
      <c r="E15" s="1">
        <f t="shared" si="2"/>
        <v>1.1695575221238936</v>
      </c>
      <c r="F15" s="1">
        <f t="shared" si="3"/>
        <v>16.23555</v>
      </c>
      <c r="G15" s="1">
        <f t="shared" si="4"/>
        <v>3.4397351694915255</v>
      </c>
      <c r="H15" s="1">
        <f t="shared" si="5"/>
        <v>13.8817883625908</v>
      </c>
      <c r="I15" s="1">
        <f t="shared" si="6"/>
        <v>0.20321905500000001</v>
      </c>
    </row>
    <row r="16" spans="1:9" x14ac:dyDescent="0.2">
      <c r="A16" s="1">
        <f>A15+145</f>
        <v>1800</v>
      </c>
      <c r="B16" s="1">
        <v>362</v>
      </c>
      <c r="C16" s="1">
        <f t="shared" si="0"/>
        <v>3.3095238095238093</v>
      </c>
      <c r="D16" s="1">
        <f t="shared" si="1"/>
        <v>1.4608274129824574</v>
      </c>
      <c r="E16" s="1">
        <f t="shared" si="2"/>
        <v>1.0952486187845303</v>
      </c>
      <c r="F16" s="1">
        <f t="shared" si="3"/>
        <v>17.658000000000001</v>
      </c>
      <c r="G16" s="1">
        <f t="shared" si="4"/>
        <v>3.7411016949152547</v>
      </c>
      <c r="H16" s="1">
        <f t="shared" si="5"/>
        <v>16.12236682808717</v>
      </c>
      <c r="I16" s="1">
        <f t="shared" si="6"/>
        <v>0.38977582500000008</v>
      </c>
    </row>
    <row r="17" spans="1:9" x14ac:dyDescent="0.2">
      <c r="A17" s="1">
        <f>A16+118</f>
        <v>1918</v>
      </c>
      <c r="B17" s="1">
        <v>373</v>
      </c>
      <c r="C17" s="1">
        <f t="shared" si="0"/>
        <v>3.4404761904761907</v>
      </c>
      <c r="D17" s="1">
        <f t="shared" si="1"/>
        <v>1.4907616208005019</v>
      </c>
      <c r="E17" s="1">
        <f t="shared" si="2"/>
        <v>1.0629490616621984</v>
      </c>
      <c r="F17" s="1">
        <f t="shared" si="3"/>
        <v>18.815580000000001</v>
      </c>
      <c r="G17" s="1">
        <f t="shared" si="4"/>
        <v>3.9863516949152547</v>
      </c>
      <c r="H17" s="1">
        <f t="shared" si="5"/>
        <v>17.701299788135593</v>
      </c>
      <c r="I17" s="1">
        <f t="shared" si="6"/>
        <v>0.20060469</v>
      </c>
    </row>
    <row r="18" spans="1:9" x14ac:dyDescent="0.2">
      <c r="A18" s="1">
        <f>A17+130</f>
        <v>2048</v>
      </c>
      <c r="B18" s="1">
        <v>382</v>
      </c>
      <c r="C18" s="1">
        <f t="shared" si="0"/>
        <v>3.5476190476190474</v>
      </c>
      <c r="D18" s="1">
        <f t="shared" si="1"/>
        <v>1.5146038097632615</v>
      </c>
      <c r="E18" s="1">
        <f t="shared" si="2"/>
        <v>1.0379057591623038</v>
      </c>
      <c r="F18" s="1">
        <f t="shared" si="3"/>
        <v>20.090880000000002</v>
      </c>
      <c r="G18" s="1">
        <f t="shared" si="4"/>
        <v>4.2565423728813565</v>
      </c>
      <c r="H18" s="1">
        <f t="shared" si="5"/>
        <v>19.357133171912832</v>
      </c>
      <c r="I18" s="1">
        <f t="shared" si="6"/>
        <v>0.17507907</v>
      </c>
    </row>
    <row r="19" spans="1:9" x14ac:dyDescent="0.2">
      <c r="A19" s="1">
        <f>A18+111</f>
        <v>2159</v>
      </c>
      <c r="B19" s="1">
        <v>394</v>
      </c>
      <c r="C19" s="1">
        <f t="shared" si="0"/>
        <v>3.6904761904761907</v>
      </c>
      <c r="D19" s="1">
        <f t="shared" si="1"/>
        <v>1.5455341104546203</v>
      </c>
      <c r="E19" s="1">
        <f t="shared" si="2"/>
        <v>1.0062944162436549</v>
      </c>
      <c r="F19" s="1">
        <f t="shared" si="3"/>
        <v>21.179790000000001</v>
      </c>
      <c r="G19" s="1">
        <f t="shared" si="4"/>
        <v>4.4872436440677967</v>
      </c>
      <c r="H19" s="1">
        <f t="shared" si="5"/>
        <v>21.047309473365615</v>
      </c>
      <c r="I19" s="1">
        <f t="shared" si="6"/>
        <v>0.24762402000000003</v>
      </c>
    </row>
    <row r="20" spans="1:9" x14ac:dyDescent="0.2">
      <c r="A20" s="1">
        <f>A19+120</f>
        <v>2279</v>
      </c>
      <c r="B20" s="1">
        <v>403</v>
      </c>
      <c r="C20" s="1">
        <f t="shared" si="0"/>
        <v>3.7976190476190474</v>
      </c>
      <c r="D20" s="1">
        <f t="shared" si="1"/>
        <v>1.5681197631033694</v>
      </c>
      <c r="E20" s="1">
        <f t="shared" si="2"/>
        <v>0.98382133995037224</v>
      </c>
      <c r="F20" s="1">
        <f t="shared" si="3"/>
        <v>22.356990000000003</v>
      </c>
      <c r="G20" s="1">
        <f t="shared" si="4"/>
        <v>4.7366504237288147</v>
      </c>
      <c r="H20" s="1">
        <f t="shared" si="5"/>
        <v>22.724644294794192</v>
      </c>
      <c r="I20" s="1">
        <f t="shared" si="6"/>
        <v>0.19591551000000004</v>
      </c>
    </row>
    <row r="21" spans="1:9" x14ac:dyDescent="0.2">
      <c r="A21" s="1">
        <f>A20+122</f>
        <v>2401</v>
      </c>
      <c r="B21" s="1">
        <v>415</v>
      </c>
      <c r="C21" s="1">
        <f t="shared" si="0"/>
        <v>3.9404761904761907</v>
      </c>
      <c r="D21" s="1">
        <f t="shared" si="1"/>
        <v>1.5974617213873847</v>
      </c>
      <c r="E21" s="1">
        <f t="shared" si="2"/>
        <v>0.95537349397590365</v>
      </c>
      <c r="F21" s="1">
        <f t="shared" si="3"/>
        <v>23.553810000000002</v>
      </c>
      <c r="G21" s="1">
        <f t="shared" si="4"/>
        <v>4.9902139830508485</v>
      </c>
      <c r="H21" s="1">
        <f t="shared" si="5"/>
        <v>24.654033368644068</v>
      </c>
      <c r="I21" s="1">
        <f t="shared" si="6"/>
        <v>0.27546480000000007</v>
      </c>
    </row>
    <row r="22" spans="1:9" x14ac:dyDescent="0.2">
      <c r="A22" s="1">
        <f>A21+111</f>
        <v>2512</v>
      </c>
      <c r="B22" s="1">
        <v>426</v>
      </c>
      <c r="C22" s="1">
        <f t="shared" si="0"/>
        <v>4.0714285714285712</v>
      </c>
      <c r="D22" s="1">
        <f t="shared" si="1"/>
        <v>1.6236225474260568</v>
      </c>
      <c r="E22" s="1">
        <f t="shared" si="2"/>
        <v>0.93070422535211272</v>
      </c>
      <c r="F22" s="1">
        <f t="shared" si="3"/>
        <v>24.642720000000001</v>
      </c>
      <c r="G22" s="1">
        <f t="shared" si="4"/>
        <v>5.2209152542372887</v>
      </c>
      <c r="H22" s="1">
        <f t="shared" si="5"/>
        <v>26.477498789346246</v>
      </c>
      <c r="I22" s="1">
        <f t="shared" si="6"/>
        <v>0.26508091500000003</v>
      </c>
    </row>
    <row r="23" spans="1:9" x14ac:dyDescent="0.2">
      <c r="A23" s="1">
        <f>A22+111</f>
        <v>2623</v>
      </c>
      <c r="B23" s="1">
        <v>432</v>
      </c>
      <c r="C23" s="1">
        <f t="shared" si="0"/>
        <v>4.1428571428571432</v>
      </c>
      <c r="D23" s="1">
        <f t="shared" si="1"/>
        <v>1.6376087894007967</v>
      </c>
      <c r="E23" s="1">
        <f t="shared" si="2"/>
        <v>0.9177777777777778</v>
      </c>
      <c r="F23" s="1">
        <f t="shared" si="3"/>
        <v>25.731630000000003</v>
      </c>
      <c r="G23" s="1">
        <f t="shared" si="4"/>
        <v>5.4516165254237299</v>
      </c>
      <c r="H23" s="1">
        <f t="shared" si="5"/>
        <v>28.036884987893465</v>
      </c>
      <c r="I23" s="1">
        <f t="shared" si="6"/>
        <v>0.15112305000000004</v>
      </c>
    </row>
    <row r="24" spans="1:9" x14ac:dyDescent="0.2">
      <c r="A24" s="1">
        <f>A23+229</f>
        <v>2852</v>
      </c>
      <c r="B24" s="1">
        <v>443</v>
      </c>
      <c r="C24" s="1">
        <f t="shared" si="0"/>
        <v>4.2738095238095237</v>
      </c>
      <c r="D24" s="1">
        <f t="shared" si="1"/>
        <v>1.6627529712018221</v>
      </c>
      <c r="E24" s="1">
        <f t="shared" si="2"/>
        <v>0.89498871331828445</v>
      </c>
      <c r="F24" s="1">
        <f t="shared" si="3"/>
        <v>27.978120000000004</v>
      </c>
      <c r="G24" s="1">
        <f t="shared" si="4"/>
        <v>5.9275677966101705</v>
      </c>
      <c r="H24" s="1">
        <f t="shared" si="5"/>
        <v>31.260863498789352</v>
      </c>
      <c r="I24" s="1">
        <f t="shared" si="6"/>
        <v>0.29540362500000006</v>
      </c>
    </row>
    <row r="25" spans="1:9" x14ac:dyDescent="0.2">
      <c r="A25" s="1">
        <f>A24+173</f>
        <v>3025</v>
      </c>
      <c r="B25" s="1">
        <v>451</v>
      </c>
      <c r="C25" s="1">
        <f t="shared" si="0"/>
        <v>4.3690476190476186</v>
      </c>
      <c r="D25" s="1">
        <f t="shared" si="1"/>
        <v>1.6806505406593646</v>
      </c>
      <c r="E25" s="1">
        <f t="shared" si="2"/>
        <v>0.87911308203991134</v>
      </c>
      <c r="F25" s="1">
        <f t="shared" si="3"/>
        <v>29.675249999999998</v>
      </c>
      <c r="G25" s="1">
        <f t="shared" si="4"/>
        <v>6.287129237288136</v>
      </c>
      <c r="H25" s="1">
        <f t="shared" si="5"/>
        <v>33.755896262106532</v>
      </c>
      <c r="I25" s="1">
        <f t="shared" si="6"/>
        <v>0.23061348000000001</v>
      </c>
    </row>
    <row r="26" spans="1:9" x14ac:dyDescent="0.2">
      <c r="A26" s="1">
        <f>A25+216</f>
        <v>3241</v>
      </c>
      <c r="B26" s="1">
        <v>460</v>
      </c>
      <c r="C26" s="1">
        <f t="shared" si="0"/>
        <v>4.4761904761904763</v>
      </c>
      <c r="D26" s="1">
        <f t="shared" si="1"/>
        <v>1.7004096906398272</v>
      </c>
      <c r="E26" s="1">
        <f t="shared" si="2"/>
        <v>0.86191304347826092</v>
      </c>
      <c r="F26" s="1">
        <f t="shared" si="3"/>
        <v>31.794210000000003</v>
      </c>
      <c r="G26" s="1">
        <f t="shared" si="4"/>
        <v>6.7360614406779673</v>
      </c>
      <c r="H26" s="1">
        <f t="shared" si="5"/>
        <v>36.887955508474576</v>
      </c>
      <c r="I26" s="1">
        <f t="shared" si="6"/>
        <v>0.27661257</v>
      </c>
    </row>
    <row r="27" spans="1:9" x14ac:dyDescent="0.2">
      <c r="A27" s="1">
        <f>A26+216</f>
        <v>3457</v>
      </c>
      <c r="B27" s="4" t="s">
        <v>25</v>
      </c>
      <c r="C27" s="1"/>
      <c r="D27" s="1"/>
      <c r="E27" s="1"/>
      <c r="F27" s="1"/>
      <c r="G27" s="1"/>
      <c r="H27" s="1"/>
      <c r="I27" s="1"/>
    </row>
    <row r="28" spans="1:9" x14ac:dyDescent="0.2">
      <c r="C28">
        <f>_xlfn.STDEV.P(C2:C26,'Experiment 2'!C2:C26,'Experiment 3'!C2:C26)</f>
        <v>1.43826511838689</v>
      </c>
    </row>
    <row r="29" spans="1:9" x14ac:dyDescent="0.2">
      <c r="C29">
        <f>AVERAGE(C2:C26,'Experiment 2'!C2:C26,'Experiment 3'!C2:C26)</f>
        <v>2.5620634920634919</v>
      </c>
    </row>
    <row r="30" spans="1:9" x14ac:dyDescent="0.2">
      <c r="E30" s="5" t="s">
        <v>12</v>
      </c>
      <c r="F30" s="1">
        <v>1.68</v>
      </c>
      <c r="H30" s="2" t="s">
        <v>15</v>
      </c>
      <c r="I30" s="1">
        <f>SUM(I3:I26)</f>
        <v>4.9667882849999998</v>
      </c>
    </row>
    <row r="31" spans="1:9" x14ac:dyDescent="0.2">
      <c r="E31" s="5"/>
      <c r="F31" s="1">
        <v>1.37</v>
      </c>
      <c r="H31" s="2" t="s">
        <v>16</v>
      </c>
      <c r="I31" s="1">
        <f>F33*B2</f>
        <v>386.66880000000003</v>
      </c>
    </row>
    <row r="32" spans="1:9" x14ac:dyDescent="0.2">
      <c r="E32" s="3" t="s">
        <v>13</v>
      </c>
      <c r="F32" s="1">
        <f>F31*F30</f>
        <v>2.3016000000000001</v>
      </c>
      <c r="H32" s="2" t="s">
        <v>17</v>
      </c>
      <c r="I32" s="1">
        <f>(I30/I31*10^3) *10^6</f>
        <v>12845071.247020703</v>
      </c>
    </row>
    <row r="33" spans="5:6" x14ac:dyDescent="0.2">
      <c r="E33" s="3" t="s">
        <v>14</v>
      </c>
      <c r="F33" s="1">
        <f>F32*2</f>
        <v>4.6032000000000002</v>
      </c>
    </row>
  </sheetData>
  <mergeCells count="1">
    <mergeCell ref="E30:E3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3"/>
  <sheetViews>
    <sheetView topLeftCell="H32" zoomScale="55" zoomScaleNormal="55" workbookViewId="0">
      <selection activeCell="C32" sqref="C32"/>
    </sheetView>
  </sheetViews>
  <sheetFormatPr defaultRowHeight="15" x14ac:dyDescent="0.2"/>
  <cols>
    <col min="1" max="1" width="9.953125" bestFit="1" customWidth="1"/>
    <col min="2" max="2" width="11.97265625" bestFit="1" customWidth="1"/>
    <col min="3" max="3" width="17.890625" bestFit="1" customWidth="1"/>
    <col min="4" max="4" width="10.89453125" bestFit="1" customWidth="1"/>
    <col min="5" max="5" width="17.62109375" bestFit="1" customWidth="1"/>
    <col min="7" max="7" width="18.0234375" bestFit="1" customWidth="1"/>
    <col min="8" max="8" width="12.10546875" bestFit="1" customWidth="1"/>
    <col min="9" max="9" width="11.97265625" bestFit="1" customWidth="1"/>
  </cols>
  <sheetData>
    <row r="1" spans="1:9" x14ac:dyDescent="0.2">
      <c r="A1" s="2" t="s">
        <v>18</v>
      </c>
      <c r="B1" s="2" t="s">
        <v>19</v>
      </c>
      <c r="C1" s="2" t="s">
        <v>20</v>
      </c>
      <c r="D1" s="2" t="s">
        <v>2</v>
      </c>
      <c r="E1" s="2" t="s">
        <v>21</v>
      </c>
      <c r="F1" s="2" t="s">
        <v>7</v>
      </c>
      <c r="G1" s="2" t="s">
        <v>22</v>
      </c>
      <c r="H1" s="2" t="s">
        <v>23</v>
      </c>
      <c r="I1" s="2" t="s">
        <v>24</v>
      </c>
    </row>
    <row r="2" spans="1:9" x14ac:dyDescent="0.2">
      <c r="A2" s="1">
        <v>0</v>
      </c>
      <c r="B2" s="1">
        <v>84</v>
      </c>
      <c r="C2" s="1">
        <v>0</v>
      </c>
      <c r="D2" s="1">
        <v>0</v>
      </c>
      <c r="E2" s="1">
        <v>4.72</v>
      </c>
      <c r="F2" s="1">
        <v>0</v>
      </c>
      <c r="G2" s="1">
        <v>0</v>
      </c>
      <c r="H2" s="1">
        <v>0</v>
      </c>
      <c r="I2" s="1"/>
    </row>
    <row r="3" spans="1:9" x14ac:dyDescent="0.2">
      <c r="A3" s="1">
        <v>219</v>
      </c>
      <c r="B3" s="1">
        <v>111</v>
      </c>
      <c r="C3" s="1">
        <f>(B3-B$2)/B$2</f>
        <v>0.32142857142857145</v>
      </c>
      <c r="D3" s="1">
        <f>LN(B3/B$2)</f>
        <v>0.27871340246902049</v>
      </c>
      <c r="E3" s="1">
        <f>E2*B2/B3</f>
        <v>3.5718918918918914</v>
      </c>
      <c r="F3" s="1">
        <f>A3*9.81/1000</f>
        <v>2.1483900000000005</v>
      </c>
      <c r="G3" s="1">
        <f>F3/E$2</f>
        <v>0.45516737288135606</v>
      </c>
      <c r="H3" s="1">
        <f>F3/E3</f>
        <v>0.60147117130750627</v>
      </c>
      <c r="I3" s="1">
        <f>((F3+F2)/2)*(B3-B2)*10^-3</f>
        <v>2.9003265000000007E-2</v>
      </c>
    </row>
    <row r="4" spans="1:9" x14ac:dyDescent="0.2">
      <c r="A4" s="1">
        <f>A3+122</f>
        <v>341</v>
      </c>
      <c r="B4" s="1">
        <v>121</v>
      </c>
      <c r="C4" s="1">
        <f t="shared" ref="C4:C26" si="0">(B4-B$2)/B$2</f>
        <v>0.44047619047619047</v>
      </c>
      <c r="D4" s="1">
        <f t="shared" ref="D4:D26" si="1">LN(B4/B$2)</f>
        <v>0.36497374675342747</v>
      </c>
      <c r="E4" s="1">
        <f t="shared" ref="E4:E26" si="2">E3*B3/B4</f>
        <v>3.2766942148760325</v>
      </c>
      <c r="F4" s="1">
        <f t="shared" ref="F4:F26" si="3">A4*9.81/1000</f>
        <v>3.3452100000000002</v>
      </c>
      <c r="G4" s="1">
        <f t="shared" ref="G4:G26" si="4">F4/E$2</f>
        <v>0.7087309322033899</v>
      </c>
      <c r="H4" s="1">
        <f t="shared" ref="H4:H26" si="5">F4/E4</f>
        <v>1.0209100332929784</v>
      </c>
      <c r="I4" s="1">
        <f t="shared" ref="I4:I26" si="6">((F4+F3)/2)*(B4-B3)*10^-3</f>
        <v>2.7468000000000003E-2</v>
      </c>
    </row>
    <row r="5" spans="1:9" x14ac:dyDescent="0.2">
      <c r="A5" s="1">
        <f>A4+122</f>
        <v>463</v>
      </c>
      <c r="B5" s="1">
        <v>135</v>
      </c>
      <c r="C5" s="1">
        <f t="shared" si="0"/>
        <v>0.6071428571428571</v>
      </c>
      <c r="D5" s="1">
        <f t="shared" si="1"/>
        <v>0.47445797959511588</v>
      </c>
      <c r="E5" s="1">
        <f t="shared" si="2"/>
        <v>2.9368888888888884</v>
      </c>
      <c r="F5" s="1">
        <f t="shared" si="3"/>
        <v>4.5420300000000005</v>
      </c>
      <c r="G5" s="1">
        <f t="shared" si="4"/>
        <v>0.9622944915254239</v>
      </c>
      <c r="H5" s="1">
        <f t="shared" si="5"/>
        <v>1.5465447185230028</v>
      </c>
      <c r="I5" s="1">
        <f t="shared" si="6"/>
        <v>5.5210680000000005E-2</v>
      </c>
    </row>
    <row r="6" spans="1:9" x14ac:dyDescent="0.2">
      <c r="A6" s="1">
        <f>A5+121</f>
        <v>584</v>
      </c>
      <c r="B6" s="1">
        <v>152</v>
      </c>
      <c r="C6" s="1">
        <f t="shared" si="0"/>
        <v>0.80952380952380953</v>
      </c>
      <c r="D6" s="1">
        <f t="shared" si="1"/>
        <v>0.59306372200296276</v>
      </c>
      <c r="E6" s="1">
        <f t="shared" si="2"/>
        <v>2.6084210526315785</v>
      </c>
      <c r="F6" s="1">
        <f t="shared" si="3"/>
        <v>5.7290400000000004</v>
      </c>
      <c r="G6" s="1">
        <f t="shared" si="4"/>
        <v>1.2137796610169493</v>
      </c>
      <c r="H6" s="1">
        <f t="shared" si="5"/>
        <v>2.1963631961259087</v>
      </c>
      <c r="I6" s="1">
        <f t="shared" si="6"/>
        <v>8.7304095000000026E-2</v>
      </c>
    </row>
    <row r="7" spans="1:9" x14ac:dyDescent="0.2">
      <c r="A7" s="1">
        <f>A6+111</f>
        <v>695</v>
      </c>
      <c r="B7" s="1">
        <v>168</v>
      </c>
      <c r="C7" s="1">
        <f t="shared" si="0"/>
        <v>1</v>
      </c>
      <c r="D7" s="1">
        <f t="shared" si="1"/>
        <v>0.69314718055994529</v>
      </c>
      <c r="E7" s="1">
        <f t="shared" si="2"/>
        <v>2.36</v>
      </c>
      <c r="F7" s="1">
        <f t="shared" si="3"/>
        <v>6.8179500000000006</v>
      </c>
      <c r="G7" s="1">
        <f t="shared" si="4"/>
        <v>1.44448093220339</v>
      </c>
      <c r="H7" s="1">
        <f t="shared" si="5"/>
        <v>2.88896186440678</v>
      </c>
      <c r="I7" s="1">
        <f t="shared" si="6"/>
        <v>0.10037592000000001</v>
      </c>
    </row>
    <row r="8" spans="1:9" x14ac:dyDescent="0.2">
      <c r="A8" s="1">
        <f>A7+122</f>
        <v>817</v>
      </c>
      <c r="B8" s="1">
        <v>183</v>
      </c>
      <c r="C8" s="1">
        <f t="shared" si="0"/>
        <v>1.1785714285714286</v>
      </c>
      <c r="D8" s="1">
        <f t="shared" si="1"/>
        <v>0.77866935399810722</v>
      </c>
      <c r="E8" s="1">
        <f t="shared" si="2"/>
        <v>2.1665573770491799</v>
      </c>
      <c r="F8" s="1">
        <f t="shared" si="3"/>
        <v>8.0147700000000004</v>
      </c>
      <c r="G8" s="1">
        <f t="shared" si="4"/>
        <v>1.6980444915254238</v>
      </c>
      <c r="H8" s="1">
        <f t="shared" si="5"/>
        <v>3.6993112136803883</v>
      </c>
      <c r="I8" s="1">
        <f t="shared" si="6"/>
        <v>0.11124540000000002</v>
      </c>
    </row>
    <row r="9" spans="1:9" x14ac:dyDescent="0.2">
      <c r="A9" s="1">
        <f>A8+122</f>
        <v>939</v>
      </c>
      <c r="B9" s="1">
        <v>215</v>
      </c>
      <c r="C9" s="1">
        <f t="shared" si="0"/>
        <v>1.5595238095238095</v>
      </c>
      <c r="D9" s="1">
        <f t="shared" si="1"/>
        <v>0.93982122928434908</v>
      </c>
      <c r="E9" s="1">
        <f t="shared" si="2"/>
        <v>1.8440930232558135</v>
      </c>
      <c r="F9" s="1">
        <f t="shared" si="3"/>
        <v>9.2115899999999993</v>
      </c>
      <c r="G9" s="1">
        <f t="shared" si="4"/>
        <v>1.9516080508474576</v>
      </c>
      <c r="H9" s="1">
        <f t="shared" si="5"/>
        <v>4.995187273002422</v>
      </c>
      <c r="I9" s="1">
        <f t="shared" si="6"/>
        <v>0.27562175999999999</v>
      </c>
    </row>
    <row r="10" spans="1:9" x14ac:dyDescent="0.2">
      <c r="A10" s="1">
        <f>A9+122</f>
        <v>1061</v>
      </c>
      <c r="B10" s="1">
        <v>245</v>
      </c>
      <c r="C10" s="1">
        <f t="shared" si="0"/>
        <v>1.9166666666666667</v>
      </c>
      <c r="D10" s="1">
        <f t="shared" si="1"/>
        <v>1.0704414117014134</v>
      </c>
      <c r="E10" s="1">
        <f t="shared" si="2"/>
        <v>1.6182857142857139</v>
      </c>
      <c r="F10" s="1">
        <f t="shared" si="3"/>
        <v>10.40841</v>
      </c>
      <c r="G10" s="1">
        <f t="shared" si="4"/>
        <v>2.2051716101694918</v>
      </c>
      <c r="H10" s="1">
        <f t="shared" si="5"/>
        <v>6.4317505296610182</v>
      </c>
      <c r="I10" s="1">
        <f t="shared" si="6"/>
        <v>0.29429999999999995</v>
      </c>
    </row>
    <row r="11" spans="1:9" x14ac:dyDescent="0.2">
      <c r="A11" s="1">
        <f>A10+109</f>
        <v>1170</v>
      </c>
      <c r="B11" s="1">
        <v>261</v>
      </c>
      <c r="C11" s="1">
        <f t="shared" si="0"/>
        <v>2.1071428571428572</v>
      </c>
      <c r="D11" s="1">
        <f t="shared" si="1"/>
        <v>1.1337036084793799</v>
      </c>
      <c r="E11" s="1">
        <f t="shared" si="2"/>
        <v>1.5190804597701146</v>
      </c>
      <c r="F11" s="1">
        <f t="shared" si="3"/>
        <v>11.4777</v>
      </c>
      <c r="G11" s="1">
        <f t="shared" si="4"/>
        <v>2.4317161016949154</v>
      </c>
      <c r="H11" s="1">
        <f t="shared" si="5"/>
        <v>7.5556893159806311</v>
      </c>
      <c r="I11" s="1">
        <f t="shared" si="6"/>
        <v>0.17508888000000003</v>
      </c>
    </row>
    <row r="12" spans="1:9" x14ac:dyDescent="0.2">
      <c r="A12" s="1">
        <f>A11+123</f>
        <v>1293</v>
      </c>
      <c r="B12" s="1">
        <v>301</v>
      </c>
      <c r="C12" s="1">
        <f t="shared" si="0"/>
        <v>2.5833333333333335</v>
      </c>
      <c r="D12" s="1">
        <f t="shared" si="1"/>
        <v>1.2762934659055623</v>
      </c>
      <c r="E12" s="1">
        <f t="shared" si="2"/>
        <v>1.3172093023255811</v>
      </c>
      <c r="F12" s="1">
        <f t="shared" si="3"/>
        <v>12.684329999999999</v>
      </c>
      <c r="G12" s="1">
        <f t="shared" si="4"/>
        <v>2.6873580508474575</v>
      </c>
      <c r="H12" s="1">
        <f t="shared" si="5"/>
        <v>9.6296996822033911</v>
      </c>
      <c r="I12" s="1">
        <f t="shared" si="6"/>
        <v>0.48324060000000002</v>
      </c>
    </row>
    <row r="13" spans="1:9" x14ac:dyDescent="0.2">
      <c r="A13" s="1">
        <f>A12+121</f>
        <v>1414</v>
      </c>
      <c r="B13" s="1">
        <v>317</v>
      </c>
      <c r="C13" s="1">
        <f t="shared" si="0"/>
        <v>2.7738095238095237</v>
      </c>
      <c r="D13" s="1">
        <f t="shared" si="1"/>
        <v>1.3280849750339669</v>
      </c>
      <c r="E13" s="1">
        <f t="shared" si="2"/>
        <v>1.250725552050473</v>
      </c>
      <c r="F13" s="1">
        <f t="shared" si="3"/>
        <v>13.87134</v>
      </c>
      <c r="G13" s="1">
        <f t="shared" si="4"/>
        <v>2.9388432203389834</v>
      </c>
      <c r="H13" s="1">
        <f t="shared" si="5"/>
        <v>11.090634533898307</v>
      </c>
      <c r="I13" s="1">
        <f t="shared" si="6"/>
        <v>0.21244536</v>
      </c>
    </row>
    <row r="14" spans="1:9" x14ac:dyDescent="0.2">
      <c r="A14" s="1">
        <f>A13+118</f>
        <v>1532</v>
      </c>
      <c r="B14" s="1">
        <v>334</v>
      </c>
      <c r="C14" s="1">
        <f t="shared" si="0"/>
        <v>2.9761904761904763</v>
      </c>
      <c r="D14" s="1">
        <f t="shared" si="1"/>
        <v>1.3803241941333868</v>
      </c>
      <c r="E14" s="1">
        <f t="shared" si="2"/>
        <v>1.1870658682634729</v>
      </c>
      <c r="F14" s="1">
        <f t="shared" si="3"/>
        <v>15.028919999999999</v>
      </c>
      <c r="G14" s="1">
        <f t="shared" si="4"/>
        <v>3.1840932203389829</v>
      </c>
      <c r="H14" s="1">
        <f t="shared" si="5"/>
        <v>12.660561138014529</v>
      </c>
      <c r="I14" s="1">
        <f t="shared" si="6"/>
        <v>0.24565221000000001</v>
      </c>
    </row>
    <row r="15" spans="1:9" x14ac:dyDescent="0.2">
      <c r="A15" s="1">
        <f>A14+123</f>
        <v>1655</v>
      </c>
      <c r="B15" s="1">
        <v>352</v>
      </c>
      <c r="C15" s="1">
        <f t="shared" si="0"/>
        <v>3.1904761904761907</v>
      </c>
      <c r="D15" s="1">
        <f t="shared" si="1"/>
        <v>1.4328143767547836</v>
      </c>
      <c r="E15" s="1">
        <f t="shared" si="2"/>
        <v>1.1263636363636362</v>
      </c>
      <c r="F15" s="1">
        <f t="shared" si="3"/>
        <v>16.23555</v>
      </c>
      <c r="G15" s="1">
        <f t="shared" si="4"/>
        <v>3.4397351694915255</v>
      </c>
      <c r="H15" s="1">
        <f t="shared" si="5"/>
        <v>14.414128329297823</v>
      </c>
      <c r="I15" s="1">
        <f t="shared" si="6"/>
        <v>0.28138023000000001</v>
      </c>
    </row>
    <row r="16" spans="1:9" x14ac:dyDescent="0.2">
      <c r="A16" s="1">
        <f>A15+145</f>
        <v>1800</v>
      </c>
      <c r="B16" s="1">
        <v>360</v>
      </c>
      <c r="C16" s="1">
        <f t="shared" si="0"/>
        <v>3.2857142857142856</v>
      </c>
      <c r="D16" s="1">
        <f t="shared" si="1"/>
        <v>1.455287232606842</v>
      </c>
      <c r="E16" s="1">
        <f t="shared" si="2"/>
        <v>1.1013333333333333</v>
      </c>
      <c r="F16" s="1">
        <f t="shared" si="3"/>
        <v>17.658000000000001</v>
      </c>
      <c r="G16" s="1">
        <f t="shared" si="4"/>
        <v>3.7411016949152547</v>
      </c>
      <c r="H16" s="1">
        <f t="shared" si="5"/>
        <v>16.033292978208234</v>
      </c>
      <c r="I16" s="1">
        <f t="shared" si="6"/>
        <v>0.13557420000000003</v>
      </c>
    </row>
    <row r="17" spans="1:9" x14ac:dyDescent="0.2">
      <c r="A17" s="1">
        <f>A16+118</f>
        <v>1918</v>
      </c>
      <c r="B17" s="1">
        <v>375</v>
      </c>
      <c r="C17" s="1">
        <f t="shared" si="0"/>
        <v>3.4642857142857144</v>
      </c>
      <c r="D17" s="1">
        <f t="shared" si="1"/>
        <v>1.4961092271270973</v>
      </c>
      <c r="E17" s="1">
        <f t="shared" si="2"/>
        <v>1.05728</v>
      </c>
      <c r="F17" s="1">
        <f t="shared" si="3"/>
        <v>18.815580000000001</v>
      </c>
      <c r="G17" s="1">
        <f t="shared" si="4"/>
        <v>3.9863516949152547</v>
      </c>
      <c r="H17" s="1">
        <f t="shared" si="5"/>
        <v>17.796212923728813</v>
      </c>
      <c r="I17" s="1">
        <f t="shared" si="6"/>
        <v>0.27355184999999999</v>
      </c>
    </row>
    <row r="18" spans="1:9" x14ac:dyDescent="0.2">
      <c r="A18" s="1">
        <f>A17+130</f>
        <v>2048</v>
      </c>
      <c r="B18" s="1">
        <v>382</v>
      </c>
      <c r="C18" s="1">
        <f t="shared" si="0"/>
        <v>3.5476190476190474</v>
      </c>
      <c r="D18" s="1">
        <f t="shared" si="1"/>
        <v>1.5146038097632615</v>
      </c>
      <c r="E18" s="1">
        <f t="shared" si="2"/>
        <v>1.0379057591623038</v>
      </c>
      <c r="F18" s="1">
        <f t="shared" si="3"/>
        <v>20.090880000000002</v>
      </c>
      <c r="G18" s="1">
        <f t="shared" si="4"/>
        <v>4.2565423728813565</v>
      </c>
      <c r="H18" s="1">
        <f t="shared" si="5"/>
        <v>19.357133171912832</v>
      </c>
      <c r="I18" s="1">
        <f t="shared" si="6"/>
        <v>0.13617261000000003</v>
      </c>
    </row>
    <row r="19" spans="1:9" x14ac:dyDescent="0.2">
      <c r="A19" s="1">
        <f>A18+111</f>
        <v>2159</v>
      </c>
      <c r="B19" s="1">
        <v>395</v>
      </c>
      <c r="C19" s="1">
        <f t="shared" si="0"/>
        <v>3.7023809523809526</v>
      </c>
      <c r="D19" s="1">
        <f t="shared" si="1"/>
        <v>1.5480689660578082</v>
      </c>
      <c r="E19" s="1">
        <f t="shared" si="2"/>
        <v>1.0037468354430381</v>
      </c>
      <c r="F19" s="1">
        <f t="shared" si="3"/>
        <v>21.179790000000001</v>
      </c>
      <c r="G19" s="1">
        <f t="shared" si="4"/>
        <v>4.4872436440677967</v>
      </c>
      <c r="H19" s="1">
        <f t="shared" si="5"/>
        <v>21.100729040556899</v>
      </c>
      <c r="I19" s="1">
        <f t="shared" si="6"/>
        <v>0.26825935500000003</v>
      </c>
    </row>
    <row r="20" spans="1:9" x14ac:dyDescent="0.2">
      <c r="A20" s="1">
        <f>A19+120</f>
        <v>2279</v>
      </c>
      <c r="B20" s="1">
        <v>402</v>
      </c>
      <c r="C20" s="1">
        <f t="shared" si="0"/>
        <v>3.7857142857142856</v>
      </c>
      <c r="D20" s="1">
        <f t="shared" si="1"/>
        <v>1.5656352897757073</v>
      </c>
      <c r="E20" s="1">
        <f t="shared" si="2"/>
        <v>0.98626865671641806</v>
      </c>
      <c r="F20" s="1">
        <f t="shared" si="3"/>
        <v>22.356990000000003</v>
      </c>
      <c r="G20" s="1">
        <f t="shared" si="4"/>
        <v>4.7366504237288147</v>
      </c>
      <c r="H20" s="1">
        <f t="shared" si="5"/>
        <v>22.668255599273607</v>
      </c>
      <c r="I20" s="1">
        <f t="shared" si="6"/>
        <v>0.15237873000000002</v>
      </c>
    </row>
    <row r="21" spans="1:9" x14ac:dyDescent="0.2">
      <c r="A21" s="1">
        <f>A20+122</f>
        <v>2401</v>
      </c>
      <c r="B21" s="1">
        <v>412</v>
      </c>
      <c r="C21" s="1">
        <f t="shared" si="0"/>
        <v>3.9047619047619047</v>
      </c>
      <c r="D21" s="1">
        <f t="shared" si="1"/>
        <v>1.5902065505062128</v>
      </c>
      <c r="E21" s="1">
        <f t="shared" si="2"/>
        <v>0.96233009708737882</v>
      </c>
      <c r="F21" s="1">
        <f t="shared" si="3"/>
        <v>23.553810000000002</v>
      </c>
      <c r="G21" s="1">
        <f t="shared" si="4"/>
        <v>4.9902139830508485</v>
      </c>
      <c r="H21" s="1">
        <f t="shared" si="5"/>
        <v>24.475811440677965</v>
      </c>
      <c r="I21" s="1">
        <f t="shared" si="6"/>
        <v>0.22955400000000004</v>
      </c>
    </row>
    <row r="22" spans="1:9" x14ac:dyDescent="0.2">
      <c r="A22" s="1">
        <f>A21+111</f>
        <v>2512</v>
      </c>
      <c r="B22" s="1">
        <v>425</v>
      </c>
      <c r="C22" s="1">
        <f t="shared" si="0"/>
        <v>4.0595238095238093</v>
      </c>
      <c r="D22" s="1">
        <f t="shared" si="1"/>
        <v>1.6212723700811031</v>
      </c>
      <c r="E22" s="1">
        <f t="shared" si="2"/>
        <v>0.93289411764705898</v>
      </c>
      <c r="F22" s="1">
        <f t="shared" si="3"/>
        <v>24.642720000000001</v>
      </c>
      <c r="G22" s="1">
        <f t="shared" si="4"/>
        <v>5.2209152542372887</v>
      </c>
      <c r="H22" s="1">
        <f t="shared" si="5"/>
        <v>26.415345036319607</v>
      </c>
      <c r="I22" s="1">
        <f t="shared" si="6"/>
        <v>0.31327744499999999</v>
      </c>
    </row>
    <row r="23" spans="1:9" x14ac:dyDescent="0.2">
      <c r="A23" s="1">
        <f>A22+111</f>
        <v>2623</v>
      </c>
      <c r="B23" s="1">
        <v>430</v>
      </c>
      <c r="C23" s="1">
        <f t="shared" si="0"/>
        <v>4.1190476190476186</v>
      </c>
      <c r="D23" s="1">
        <f t="shared" si="1"/>
        <v>1.6329684098442945</v>
      </c>
      <c r="E23" s="1">
        <f t="shared" si="2"/>
        <v>0.92204651162790718</v>
      </c>
      <c r="F23" s="1">
        <f t="shared" si="3"/>
        <v>25.731630000000003</v>
      </c>
      <c r="G23" s="1">
        <f t="shared" si="4"/>
        <v>5.4516165254237299</v>
      </c>
      <c r="H23" s="1">
        <f t="shared" si="5"/>
        <v>27.907084594430991</v>
      </c>
      <c r="I23" s="1">
        <f t="shared" si="6"/>
        <v>0.125935875</v>
      </c>
    </row>
    <row r="24" spans="1:9" x14ac:dyDescent="0.2">
      <c r="A24" s="1">
        <f>A23+229</f>
        <v>2852</v>
      </c>
      <c r="B24" s="1">
        <v>442</v>
      </c>
      <c r="C24" s="1">
        <f t="shared" si="0"/>
        <v>4.2619047619047619</v>
      </c>
      <c r="D24" s="1">
        <f t="shared" si="1"/>
        <v>1.6604930832343845</v>
      </c>
      <c r="E24" s="1">
        <f t="shared" si="2"/>
        <v>0.89701357466063369</v>
      </c>
      <c r="F24" s="1">
        <f t="shared" si="3"/>
        <v>27.978120000000004</v>
      </c>
      <c r="G24" s="1">
        <f t="shared" si="4"/>
        <v>5.9275677966101705</v>
      </c>
      <c r="H24" s="1">
        <f t="shared" si="5"/>
        <v>31.190297215496365</v>
      </c>
      <c r="I24" s="1">
        <f t="shared" si="6"/>
        <v>0.32225850000000006</v>
      </c>
    </row>
    <row r="25" spans="1:9" x14ac:dyDescent="0.2">
      <c r="A25" s="1">
        <f>A24+173</f>
        <v>3025</v>
      </c>
      <c r="B25" s="1">
        <v>457</v>
      </c>
      <c r="C25" s="1">
        <f t="shared" si="0"/>
        <v>4.4404761904761907</v>
      </c>
      <c r="D25" s="1">
        <f t="shared" si="1"/>
        <v>1.6938665920508911</v>
      </c>
      <c r="E25" s="1">
        <f t="shared" si="2"/>
        <v>0.86757111597374192</v>
      </c>
      <c r="F25" s="1">
        <f t="shared" si="3"/>
        <v>29.675249999999998</v>
      </c>
      <c r="G25" s="1">
        <f t="shared" si="4"/>
        <v>6.287129237288136</v>
      </c>
      <c r="H25" s="1">
        <f t="shared" si="5"/>
        <v>34.204976921912824</v>
      </c>
      <c r="I25" s="1">
        <f t="shared" si="6"/>
        <v>0.43240027500000006</v>
      </c>
    </row>
    <row r="26" spans="1:9" x14ac:dyDescent="0.2">
      <c r="A26" s="1">
        <f>A25+216</f>
        <v>3241</v>
      </c>
      <c r="B26" s="1">
        <v>463</v>
      </c>
      <c r="C26" s="1">
        <f t="shared" si="0"/>
        <v>4.5119047619047619</v>
      </c>
      <c r="D26" s="1">
        <f t="shared" si="1"/>
        <v>1.7069102552429205</v>
      </c>
      <c r="E26" s="1">
        <f t="shared" si="2"/>
        <v>0.85632829373650121</v>
      </c>
      <c r="F26" s="1">
        <f t="shared" si="3"/>
        <v>31.794210000000003</v>
      </c>
      <c r="G26" s="1">
        <f t="shared" si="4"/>
        <v>6.7360614406779673</v>
      </c>
      <c r="H26" s="1">
        <f t="shared" si="5"/>
        <v>37.128529131355933</v>
      </c>
      <c r="I26" s="1">
        <f t="shared" si="6"/>
        <v>0.18440838000000001</v>
      </c>
    </row>
    <row r="27" spans="1:9" x14ac:dyDescent="0.2">
      <c r="A27" s="1">
        <f>A26+216</f>
        <v>3457</v>
      </c>
      <c r="B27" s="4" t="s">
        <v>25</v>
      </c>
      <c r="C27" s="1"/>
      <c r="D27" s="1"/>
      <c r="E27" s="1"/>
      <c r="F27" s="1"/>
      <c r="G27" s="1"/>
      <c r="H27" s="1"/>
      <c r="I27" s="1"/>
    </row>
    <row r="29" spans="1:9" x14ac:dyDescent="0.2">
      <c r="C29">
        <f>_xlfn.STDEV.P(C2:C26)</f>
        <v>1.4333069132195626</v>
      </c>
    </row>
    <row r="30" spans="1:9" x14ac:dyDescent="0.2">
      <c r="E30" s="5" t="s">
        <v>12</v>
      </c>
      <c r="F30" s="1">
        <v>1.68</v>
      </c>
      <c r="H30" s="2" t="s">
        <v>15</v>
      </c>
      <c r="I30" s="1">
        <f>SUM(I3:I26)</f>
        <v>4.9521076200000005</v>
      </c>
    </row>
    <row r="31" spans="1:9" x14ac:dyDescent="0.2">
      <c r="E31" s="5"/>
      <c r="F31" s="1">
        <v>1.37</v>
      </c>
      <c r="H31" s="2" t="s">
        <v>16</v>
      </c>
      <c r="I31" s="1">
        <f>F33*B2</f>
        <v>386.66880000000003</v>
      </c>
    </row>
    <row r="32" spans="1:9" x14ac:dyDescent="0.2">
      <c r="E32" s="3" t="s">
        <v>13</v>
      </c>
      <c r="F32" s="1">
        <f>F31*F30</f>
        <v>2.3016000000000001</v>
      </c>
      <c r="H32" s="2" t="s">
        <v>17</v>
      </c>
      <c r="I32" s="1">
        <f>(I30/I31*10^3) *10^6</f>
        <v>12807104.219424997</v>
      </c>
    </row>
    <row r="33" spans="5:6" x14ac:dyDescent="0.2">
      <c r="E33" s="3" t="s">
        <v>14</v>
      </c>
      <c r="F33" s="1">
        <f>F32*2</f>
        <v>4.6032000000000002</v>
      </c>
    </row>
  </sheetData>
  <mergeCells count="1">
    <mergeCell ref="E30:E3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3"/>
  <sheetViews>
    <sheetView topLeftCell="G37" workbookViewId="0">
      <selection activeCell="C28" sqref="C28"/>
    </sheetView>
  </sheetViews>
  <sheetFormatPr defaultRowHeight="15" x14ac:dyDescent="0.2"/>
  <cols>
    <col min="1" max="1" width="9.953125" bestFit="1" customWidth="1"/>
    <col min="2" max="2" width="11.97265625" bestFit="1" customWidth="1"/>
    <col min="3" max="3" width="17.890625" bestFit="1" customWidth="1"/>
    <col min="4" max="4" width="10.89453125" bestFit="1" customWidth="1"/>
    <col min="5" max="5" width="17.62109375" bestFit="1" customWidth="1"/>
    <col min="7" max="7" width="18.0234375" bestFit="1" customWidth="1"/>
    <col min="8" max="8" width="12.10546875" bestFit="1" customWidth="1"/>
    <col min="9" max="9" width="11.97265625" bestFit="1" customWidth="1"/>
  </cols>
  <sheetData>
    <row r="1" spans="1:9" x14ac:dyDescent="0.2">
      <c r="A1" s="2" t="s">
        <v>18</v>
      </c>
      <c r="B1" s="2" t="s">
        <v>19</v>
      </c>
      <c r="C1" s="2" t="s">
        <v>20</v>
      </c>
      <c r="D1" s="2" t="s">
        <v>2</v>
      </c>
      <c r="E1" s="2" t="s">
        <v>21</v>
      </c>
      <c r="F1" s="2" t="s">
        <v>7</v>
      </c>
      <c r="G1" s="2" t="s">
        <v>22</v>
      </c>
      <c r="H1" s="2" t="s">
        <v>23</v>
      </c>
      <c r="I1" s="2" t="s">
        <v>24</v>
      </c>
    </row>
    <row r="2" spans="1:9" x14ac:dyDescent="0.2">
      <c r="A2" s="1">
        <v>0</v>
      </c>
      <c r="B2" s="1">
        <v>84</v>
      </c>
      <c r="C2" s="1">
        <v>0</v>
      </c>
      <c r="D2" s="1">
        <v>0</v>
      </c>
      <c r="E2" s="1">
        <v>4.72</v>
      </c>
      <c r="F2" s="1">
        <v>0</v>
      </c>
      <c r="G2" s="1">
        <v>0</v>
      </c>
      <c r="H2" s="1">
        <v>0</v>
      </c>
      <c r="I2" s="1"/>
    </row>
    <row r="3" spans="1:9" x14ac:dyDescent="0.2">
      <c r="A3" s="1">
        <v>219</v>
      </c>
      <c r="B3" s="1">
        <v>111</v>
      </c>
      <c r="C3" s="1">
        <f>(B3-B$2)/B$2</f>
        <v>0.32142857142857145</v>
      </c>
      <c r="D3" s="1">
        <f>LN(B3/B$2)</f>
        <v>0.27871340246902049</v>
      </c>
      <c r="E3" s="1">
        <f>E2*B2/B3</f>
        <v>3.5718918918918914</v>
      </c>
      <c r="F3" s="1">
        <f>A3*9.81/1000</f>
        <v>2.1483900000000005</v>
      </c>
      <c r="G3" s="1">
        <f>F3/E$2</f>
        <v>0.45516737288135606</v>
      </c>
      <c r="H3" s="1">
        <f>F3/E3</f>
        <v>0.60147117130750627</v>
      </c>
      <c r="I3" s="1">
        <f>((F3+F2)/2)*(B3-B2)*10^-3</f>
        <v>2.9003265000000007E-2</v>
      </c>
    </row>
    <row r="4" spans="1:9" x14ac:dyDescent="0.2">
      <c r="A4" s="1">
        <f>A3+122</f>
        <v>341</v>
      </c>
      <c r="B4" s="1">
        <v>120</v>
      </c>
      <c r="C4" s="1">
        <f t="shared" ref="C4:C26" si="0">(B4-B$2)/B$2</f>
        <v>0.42857142857142855</v>
      </c>
      <c r="D4" s="1">
        <f t="shared" ref="D4:D26" si="1">LN(B4/B$2)</f>
        <v>0.35667494393873239</v>
      </c>
      <c r="E4" s="1">
        <f t="shared" ref="E4:E26" si="2">E3*B3/B4</f>
        <v>3.3039999999999998</v>
      </c>
      <c r="F4" s="1">
        <f t="shared" ref="F4:F26" si="3">A4*9.81/1000</f>
        <v>3.3452100000000002</v>
      </c>
      <c r="G4" s="1">
        <f t="shared" ref="G4:G26" si="4">F4/E$2</f>
        <v>0.7087309322033899</v>
      </c>
      <c r="H4" s="1">
        <f t="shared" ref="H4:H26" si="5">F4/E4</f>
        <v>1.012472760290557</v>
      </c>
      <c r="I4" s="1">
        <f t="shared" ref="I4:I26" si="6">((F4+F3)/2)*(B4-B3)*10^-3</f>
        <v>2.4721200000000002E-2</v>
      </c>
    </row>
    <row r="5" spans="1:9" x14ac:dyDescent="0.2">
      <c r="A5" s="1">
        <f>A4+122</f>
        <v>463</v>
      </c>
      <c r="B5" s="1">
        <v>135</v>
      </c>
      <c r="C5" s="1">
        <f t="shared" si="0"/>
        <v>0.6071428571428571</v>
      </c>
      <c r="D5" s="1">
        <f t="shared" si="1"/>
        <v>0.47445797959511588</v>
      </c>
      <c r="E5" s="1">
        <f t="shared" si="2"/>
        <v>2.9368888888888884</v>
      </c>
      <c r="F5" s="1">
        <f t="shared" si="3"/>
        <v>4.5420300000000005</v>
      </c>
      <c r="G5" s="1">
        <f t="shared" si="4"/>
        <v>0.9622944915254239</v>
      </c>
      <c r="H5" s="1">
        <f t="shared" si="5"/>
        <v>1.5465447185230028</v>
      </c>
      <c r="I5" s="1">
        <f t="shared" si="6"/>
        <v>5.91543E-2</v>
      </c>
    </row>
    <row r="6" spans="1:9" x14ac:dyDescent="0.2">
      <c r="A6" s="1">
        <f>A5+121</f>
        <v>584</v>
      </c>
      <c r="B6" s="1">
        <v>150</v>
      </c>
      <c r="C6" s="1">
        <f t="shared" si="0"/>
        <v>0.7857142857142857</v>
      </c>
      <c r="D6" s="1">
        <f t="shared" si="1"/>
        <v>0.57981849525294216</v>
      </c>
      <c r="E6" s="1">
        <f t="shared" si="2"/>
        <v>2.6431999999999998</v>
      </c>
      <c r="F6" s="1">
        <f t="shared" si="3"/>
        <v>5.7290400000000004</v>
      </c>
      <c r="G6" s="1">
        <f t="shared" si="4"/>
        <v>1.2137796610169493</v>
      </c>
      <c r="H6" s="1">
        <f t="shared" si="5"/>
        <v>2.1674636803874097</v>
      </c>
      <c r="I6" s="1">
        <f t="shared" si="6"/>
        <v>7.7033025000000005E-2</v>
      </c>
    </row>
    <row r="7" spans="1:9" x14ac:dyDescent="0.2">
      <c r="A7" s="1">
        <f>A6+111</f>
        <v>695</v>
      </c>
      <c r="B7" s="1">
        <v>164</v>
      </c>
      <c r="C7" s="1">
        <f t="shared" si="0"/>
        <v>0.95238095238095233</v>
      </c>
      <c r="D7" s="1">
        <f t="shared" si="1"/>
        <v>0.66904962898088483</v>
      </c>
      <c r="E7" s="1">
        <f t="shared" si="2"/>
        <v>2.417560975609756</v>
      </c>
      <c r="F7" s="1">
        <f t="shared" si="3"/>
        <v>6.8179500000000006</v>
      </c>
      <c r="G7" s="1">
        <f t="shared" si="4"/>
        <v>1.44448093220339</v>
      </c>
      <c r="H7" s="1">
        <f t="shared" si="5"/>
        <v>2.8201770581113803</v>
      </c>
      <c r="I7" s="1">
        <f t="shared" si="6"/>
        <v>8.7828930000000013E-2</v>
      </c>
    </row>
    <row r="8" spans="1:9" x14ac:dyDescent="0.2">
      <c r="A8" s="1">
        <f>A7+122</f>
        <v>817</v>
      </c>
      <c r="B8" s="1">
        <v>183</v>
      </c>
      <c r="C8" s="1">
        <f t="shared" si="0"/>
        <v>1.1785714285714286</v>
      </c>
      <c r="D8" s="1">
        <f t="shared" si="1"/>
        <v>0.77866935399810722</v>
      </c>
      <c r="E8" s="1">
        <f t="shared" si="2"/>
        <v>2.1665573770491799</v>
      </c>
      <c r="F8" s="1">
        <f t="shared" si="3"/>
        <v>8.0147700000000004</v>
      </c>
      <c r="G8" s="1">
        <f t="shared" si="4"/>
        <v>1.6980444915254238</v>
      </c>
      <c r="H8" s="1">
        <f t="shared" si="5"/>
        <v>3.6993112136803883</v>
      </c>
      <c r="I8" s="1">
        <f t="shared" si="6"/>
        <v>0.14091084000000001</v>
      </c>
    </row>
    <row r="9" spans="1:9" x14ac:dyDescent="0.2">
      <c r="A9" s="1">
        <f>A8+122</f>
        <v>939</v>
      </c>
      <c r="B9" s="1">
        <v>217</v>
      </c>
      <c r="C9" s="1">
        <f t="shared" si="0"/>
        <v>1.5833333333333333</v>
      </c>
      <c r="D9" s="1">
        <f t="shared" si="1"/>
        <v>0.94908055469714603</v>
      </c>
      <c r="E9" s="1">
        <f t="shared" si="2"/>
        <v>1.827096774193548</v>
      </c>
      <c r="F9" s="1">
        <f t="shared" si="3"/>
        <v>9.2115899999999993</v>
      </c>
      <c r="G9" s="1">
        <f t="shared" si="4"/>
        <v>1.9516080508474576</v>
      </c>
      <c r="H9" s="1">
        <f t="shared" si="5"/>
        <v>5.0416541313559327</v>
      </c>
      <c r="I9" s="1">
        <f t="shared" si="6"/>
        <v>0.29284811999999999</v>
      </c>
    </row>
    <row r="10" spans="1:9" x14ac:dyDescent="0.2">
      <c r="A10" s="1">
        <f>A9+122</f>
        <v>1061</v>
      </c>
      <c r="B10" s="1">
        <v>242</v>
      </c>
      <c r="C10" s="1">
        <f t="shared" si="0"/>
        <v>1.8809523809523809</v>
      </c>
      <c r="D10" s="1">
        <f t="shared" si="1"/>
        <v>1.0581209273133727</v>
      </c>
      <c r="E10" s="1">
        <f t="shared" si="2"/>
        <v>1.638347107438016</v>
      </c>
      <c r="F10" s="1">
        <f t="shared" si="3"/>
        <v>10.40841</v>
      </c>
      <c r="G10" s="1">
        <f t="shared" si="4"/>
        <v>2.2051716101694918</v>
      </c>
      <c r="H10" s="1">
        <f t="shared" si="5"/>
        <v>6.3529944007263941</v>
      </c>
      <c r="I10" s="1">
        <f t="shared" si="6"/>
        <v>0.24524999999999997</v>
      </c>
    </row>
    <row r="11" spans="1:9" x14ac:dyDescent="0.2">
      <c r="A11" s="1">
        <f>A10+109</f>
        <v>1170</v>
      </c>
      <c r="B11" s="1">
        <v>264</v>
      </c>
      <c r="C11" s="1">
        <f t="shared" si="0"/>
        <v>2.1428571428571428</v>
      </c>
      <c r="D11" s="1">
        <f t="shared" si="1"/>
        <v>1.1451323043030026</v>
      </c>
      <c r="E11" s="1">
        <f t="shared" si="2"/>
        <v>1.5018181818181815</v>
      </c>
      <c r="F11" s="1">
        <f t="shared" si="3"/>
        <v>11.4777</v>
      </c>
      <c r="G11" s="1">
        <f t="shared" si="4"/>
        <v>2.4317161016949154</v>
      </c>
      <c r="H11" s="1">
        <f t="shared" si="5"/>
        <v>7.6425363196125931</v>
      </c>
      <c r="I11" s="1">
        <f t="shared" si="6"/>
        <v>0.24074721000000002</v>
      </c>
    </row>
    <row r="12" spans="1:9" x14ac:dyDescent="0.2">
      <c r="A12" s="1">
        <f>A11+123</f>
        <v>1293</v>
      </c>
      <c r="B12" s="1">
        <v>297</v>
      </c>
      <c r="C12" s="1">
        <f t="shared" si="0"/>
        <v>2.5357142857142856</v>
      </c>
      <c r="D12" s="1">
        <f t="shared" si="1"/>
        <v>1.262915339959386</v>
      </c>
      <c r="E12" s="1">
        <f t="shared" si="2"/>
        <v>1.3349494949494947</v>
      </c>
      <c r="F12" s="1">
        <f t="shared" si="3"/>
        <v>12.684329999999999</v>
      </c>
      <c r="G12" s="1">
        <f t="shared" si="4"/>
        <v>2.6873580508474575</v>
      </c>
      <c r="H12" s="1">
        <f t="shared" si="5"/>
        <v>9.5017302512106561</v>
      </c>
      <c r="I12" s="1">
        <f t="shared" si="6"/>
        <v>0.39867349499999999</v>
      </c>
    </row>
    <row r="13" spans="1:9" x14ac:dyDescent="0.2">
      <c r="A13" s="1">
        <f>A12+121</f>
        <v>1414</v>
      </c>
      <c r="B13" s="1">
        <v>313</v>
      </c>
      <c r="C13" s="1">
        <f t="shared" si="0"/>
        <v>2.7261904761904763</v>
      </c>
      <c r="D13" s="1">
        <f t="shared" si="1"/>
        <v>1.3153863916968396</v>
      </c>
      <c r="E13" s="1">
        <f t="shared" si="2"/>
        <v>1.2667092651757186</v>
      </c>
      <c r="F13" s="1">
        <f t="shared" si="3"/>
        <v>13.87134</v>
      </c>
      <c r="G13" s="1">
        <f t="shared" si="4"/>
        <v>2.9388432203389834</v>
      </c>
      <c r="H13" s="1">
        <f t="shared" si="5"/>
        <v>10.95068961864407</v>
      </c>
      <c r="I13" s="1">
        <f t="shared" si="6"/>
        <v>0.21244536</v>
      </c>
    </row>
    <row r="14" spans="1:9" x14ac:dyDescent="0.2">
      <c r="A14" s="1">
        <f>A13+118</f>
        <v>1532</v>
      </c>
      <c r="B14" s="1">
        <v>328</v>
      </c>
      <c r="C14" s="1">
        <f t="shared" si="0"/>
        <v>2.9047619047619047</v>
      </c>
      <c r="D14" s="1">
        <f t="shared" si="1"/>
        <v>1.3621968095408301</v>
      </c>
      <c r="E14" s="1">
        <f t="shared" si="2"/>
        <v>1.2087804878048778</v>
      </c>
      <c r="F14" s="1">
        <f t="shared" si="3"/>
        <v>15.028919999999999</v>
      </c>
      <c r="G14" s="1">
        <f t="shared" si="4"/>
        <v>3.1840932203389829</v>
      </c>
      <c r="H14" s="1">
        <f t="shared" si="5"/>
        <v>12.433125907990316</v>
      </c>
      <c r="I14" s="1">
        <f t="shared" si="6"/>
        <v>0.21675195</v>
      </c>
    </row>
    <row r="15" spans="1:9" x14ac:dyDescent="0.2">
      <c r="A15" s="1">
        <f>A14+123</f>
        <v>1655</v>
      </c>
      <c r="B15" s="1">
        <v>345</v>
      </c>
      <c r="C15" s="1">
        <f t="shared" si="0"/>
        <v>3.1071428571428572</v>
      </c>
      <c r="D15" s="1">
        <f t="shared" si="1"/>
        <v>1.4127276181880462</v>
      </c>
      <c r="E15" s="1">
        <f t="shared" si="2"/>
        <v>1.1492173913043475</v>
      </c>
      <c r="F15" s="1">
        <f t="shared" si="3"/>
        <v>16.23555</v>
      </c>
      <c r="G15" s="1">
        <f t="shared" si="4"/>
        <v>3.4397351694915255</v>
      </c>
      <c r="H15" s="1">
        <f t="shared" si="5"/>
        <v>14.127483731840197</v>
      </c>
      <c r="I15" s="1">
        <f t="shared" si="6"/>
        <v>0.26574799500000001</v>
      </c>
    </row>
    <row r="16" spans="1:9" x14ac:dyDescent="0.2">
      <c r="A16" s="1">
        <f>A15+145</f>
        <v>1800</v>
      </c>
      <c r="B16" s="1">
        <v>365</v>
      </c>
      <c r="C16" s="1">
        <f t="shared" si="0"/>
        <v>3.3452380952380953</v>
      </c>
      <c r="D16" s="1">
        <f t="shared" si="1"/>
        <v>1.4690805547391779</v>
      </c>
      <c r="E16" s="1">
        <f t="shared" si="2"/>
        <v>1.0862465753424655</v>
      </c>
      <c r="F16" s="1">
        <f t="shared" si="3"/>
        <v>17.658000000000001</v>
      </c>
      <c r="G16" s="1">
        <f t="shared" si="4"/>
        <v>3.7411016949152547</v>
      </c>
      <c r="H16" s="1">
        <f t="shared" si="5"/>
        <v>16.255977602905574</v>
      </c>
      <c r="I16" s="1">
        <f t="shared" si="6"/>
        <v>0.33893550000000006</v>
      </c>
    </row>
    <row r="17" spans="1:9" x14ac:dyDescent="0.2">
      <c r="A17" s="1">
        <f>A16+118</f>
        <v>1918</v>
      </c>
      <c r="B17" s="1">
        <v>373</v>
      </c>
      <c r="C17" s="1">
        <f t="shared" si="0"/>
        <v>3.4404761904761907</v>
      </c>
      <c r="D17" s="1">
        <f t="shared" si="1"/>
        <v>1.4907616208005019</v>
      </c>
      <c r="E17" s="1">
        <f t="shared" si="2"/>
        <v>1.0629490616621982</v>
      </c>
      <c r="F17" s="1">
        <f t="shared" si="3"/>
        <v>18.815580000000001</v>
      </c>
      <c r="G17" s="1">
        <f t="shared" si="4"/>
        <v>3.9863516949152547</v>
      </c>
      <c r="H17" s="1">
        <f t="shared" si="5"/>
        <v>17.701299788135596</v>
      </c>
      <c r="I17" s="1">
        <f t="shared" si="6"/>
        <v>0.14589431999999999</v>
      </c>
    </row>
    <row r="18" spans="1:9" x14ac:dyDescent="0.2">
      <c r="A18" s="1">
        <f>A17+130</f>
        <v>2048</v>
      </c>
      <c r="B18" s="1">
        <v>381</v>
      </c>
      <c r="C18" s="1">
        <f t="shared" si="0"/>
        <v>3.5357142857142856</v>
      </c>
      <c r="D18" s="1">
        <f t="shared" si="1"/>
        <v>1.5119825762833874</v>
      </c>
      <c r="E18" s="1">
        <f t="shared" si="2"/>
        <v>1.0406299212598422</v>
      </c>
      <c r="F18" s="1">
        <f t="shared" si="3"/>
        <v>20.090880000000002</v>
      </c>
      <c r="G18" s="1">
        <f t="shared" si="4"/>
        <v>4.2565423728813565</v>
      </c>
      <c r="H18" s="1">
        <f t="shared" si="5"/>
        <v>19.306460048426157</v>
      </c>
      <c r="I18" s="1">
        <f t="shared" si="6"/>
        <v>0.15562584000000002</v>
      </c>
    </row>
    <row r="19" spans="1:9" x14ac:dyDescent="0.2">
      <c r="A19" s="1">
        <f>A18+111</f>
        <v>2159</v>
      </c>
      <c r="B19" s="1">
        <v>393</v>
      </c>
      <c r="C19" s="1">
        <f t="shared" si="0"/>
        <v>3.6785714285714284</v>
      </c>
      <c r="D19" s="1">
        <f t="shared" si="1"/>
        <v>1.5429928130259476</v>
      </c>
      <c r="E19" s="1">
        <f t="shared" si="2"/>
        <v>1.0088549618320608</v>
      </c>
      <c r="F19" s="1">
        <f t="shared" si="3"/>
        <v>21.179790000000001</v>
      </c>
      <c r="G19" s="1">
        <f t="shared" si="4"/>
        <v>4.4872436440677967</v>
      </c>
      <c r="H19" s="1">
        <f t="shared" si="5"/>
        <v>20.993889906174338</v>
      </c>
      <c r="I19" s="1">
        <f t="shared" si="6"/>
        <v>0.24762402000000003</v>
      </c>
    </row>
    <row r="20" spans="1:9" x14ac:dyDescent="0.2">
      <c r="A20" s="1">
        <f>A19+120</f>
        <v>2279</v>
      </c>
      <c r="B20" s="1">
        <v>403</v>
      </c>
      <c r="C20" s="1">
        <f t="shared" si="0"/>
        <v>3.7976190476190474</v>
      </c>
      <c r="D20" s="1">
        <f t="shared" si="1"/>
        <v>1.5681197631033694</v>
      </c>
      <c r="E20" s="1">
        <f t="shared" si="2"/>
        <v>0.98382133995037202</v>
      </c>
      <c r="F20" s="1">
        <f t="shared" si="3"/>
        <v>22.356990000000003</v>
      </c>
      <c r="G20" s="1">
        <f t="shared" si="4"/>
        <v>4.7366504237288147</v>
      </c>
      <c r="H20" s="1">
        <f t="shared" si="5"/>
        <v>22.724644294794196</v>
      </c>
      <c r="I20" s="1">
        <f t="shared" si="6"/>
        <v>0.21768390000000007</v>
      </c>
    </row>
    <row r="21" spans="1:9" x14ac:dyDescent="0.2">
      <c r="A21" s="1">
        <f>A20+122</f>
        <v>2401</v>
      </c>
      <c r="B21" s="1">
        <v>414</v>
      </c>
      <c r="C21" s="1">
        <f t="shared" si="0"/>
        <v>3.9285714285714284</v>
      </c>
      <c r="D21" s="1">
        <f t="shared" si="1"/>
        <v>1.5950491749820008</v>
      </c>
      <c r="E21" s="1">
        <f t="shared" si="2"/>
        <v>0.95768115942028964</v>
      </c>
      <c r="F21" s="1">
        <f t="shared" si="3"/>
        <v>23.553810000000002</v>
      </c>
      <c r="G21" s="1">
        <f t="shared" si="4"/>
        <v>4.9902139830508485</v>
      </c>
      <c r="H21" s="1">
        <f t="shared" si="5"/>
        <v>24.594626059322042</v>
      </c>
      <c r="I21" s="1">
        <f t="shared" si="6"/>
        <v>0.25250940000000005</v>
      </c>
    </row>
    <row r="22" spans="1:9" x14ac:dyDescent="0.2">
      <c r="A22" s="1">
        <f>A21+111</f>
        <v>2512</v>
      </c>
      <c r="B22" s="1">
        <v>420</v>
      </c>
      <c r="C22" s="1">
        <f t="shared" si="0"/>
        <v>4</v>
      </c>
      <c r="D22" s="1">
        <f t="shared" si="1"/>
        <v>1.6094379124341003</v>
      </c>
      <c r="E22" s="1">
        <f t="shared" si="2"/>
        <v>0.94399999999999973</v>
      </c>
      <c r="F22" s="1">
        <f t="shared" si="3"/>
        <v>24.642720000000001</v>
      </c>
      <c r="G22" s="1">
        <f t="shared" si="4"/>
        <v>5.2209152542372887</v>
      </c>
      <c r="H22" s="1">
        <f t="shared" si="5"/>
        <v>26.104576271186449</v>
      </c>
      <c r="I22" s="1">
        <f t="shared" si="6"/>
        <v>0.14458959000000002</v>
      </c>
    </row>
    <row r="23" spans="1:9" x14ac:dyDescent="0.2">
      <c r="A23" s="1">
        <f>A22+111</f>
        <v>2623</v>
      </c>
      <c r="B23" s="1">
        <v>426</v>
      </c>
      <c r="C23" s="1">
        <f t="shared" si="0"/>
        <v>4.0714285714285712</v>
      </c>
      <c r="D23" s="1">
        <f t="shared" si="1"/>
        <v>1.6236225474260568</v>
      </c>
      <c r="E23" s="1">
        <f t="shared" si="2"/>
        <v>0.9307042253521125</v>
      </c>
      <c r="F23" s="1">
        <f t="shared" si="3"/>
        <v>25.731630000000003</v>
      </c>
      <c r="G23" s="1">
        <f t="shared" si="4"/>
        <v>5.4516165254237299</v>
      </c>
      <c r="H23" s="1">
        <f t="shared" si="5"/>
        <v>27.64748380750606</v>
      </c>
      <c r="I23" s="1">
        <f t="shared" si="6"/>
        <v>0.15112305000000004</v>
      </c>
    </row>
    <row r="24" spans="1:9" x14ac:dyDescent="0.2">
      <c r="A24" s="1">
        <f>A23+229</f>
        <v>2852</v>
      </c>
      <c r="B24" s="1">
        <v>443</v>
      </c>
      <c r="C24" s="1">
        <f t="shared" si="0"/>
        <v>4.2738095238095237</v>
      </c>
      <c r="D24" s="1">
        <f t="shared" si="1"/>
        <v>1.6627529712018221</v>
      </c>
      <c r="E24" s="1">
        <f t="shared" si="2"/>
        <v>0.89498871331828422</v>
      </c>
      <c r="F24" s="1">
        <f t="shared" si="3"/>
        <v>27.978120000000004</v>
      </c>
      <c r="G24" s="1">
        <f t="shared" si="4"/>
        <v>5.9275677966101705</v>
      </c>
      <c r="H24" s="1">
        <f t="shared" si="5"/>
        <v>31.260863498789359</v>
      </c>
      <c r="I24" s="1">
        <f t="shared" si="6"/>
        <v>0.45653287500000006</v>
      </c>
    </row>
    <row r="25" spans="1:9" x14ac:dyDescent="0.2">
      <c r="A25" s="1">
        <f>A24+173</f>
        <v>3025</v>
      </c>
      <c r="B25" s="1">
        <v>452</v>
      </c>
      <c r="C25" s="1">
        <f t="shared" si="0"/>
        <v>4.3809523809523814</v>
      </c>
      <c r="D25" s="1">
        <f t="shared" si="1"/>
        <v>1.6828653809889176</v>
      </c>
      <c r="E25" s="1">
        <f t="shared" si="2"/>
        <v>0.87716814159292011</v>
      </c>
      <c r="F25" s="1">
        <f t="shared" si="3"/>
        <v>29.675249999999998</v>
      </c>
      <c r="G25" s="1">
        <f t="shared" si="4"/>
        <v>6.287129237288136</v>
      </c>
      <c r="H25" s="1">
        <f t="shared" si="5"/>
        <v>33.830743038740927</v>
      </c>
      <c r="I25" s="1">
        <f t="shared" si="6"/>
        <v>0.25944016500000006</v>
      </c>
    </row>
    <row r="26" spans="1:9" x14ac:dyDescent="0.2">
      <c r="A26" s="1">
        <f>A25+216</f>
        <v>3241</v>
      </c>
      <c r="B26" s="1">
        <v>462</v>
      </c>
      <c r="C26" s="1">
        <f t="shared" si="0"/>
        <v>4.5</v>
      </c>
      <c r="D26" s="1">
        <f t="shared" si="1"/>
        <v>1.7047480922384253</v>
      </c>
      <c r="E26" s="1">
        <f t="shared" si="2"/>
        <v>0.85818181818181793</v>
      </c>
      <c r="F26" s="1">
        <f t="shared" si="3"/>
        <v>31.794210000000003</v>
      </c>
      <c r="G26" s="1">
        <f t="shared" si="4"/>
        <v>6.7360614406779673</v>
      </c>
      <c r="H26" s="1">
        <f t="shared" si="5"/>
        <v>37.04833792372883</v>
      </c>
      <c r="I26" s="1">
        <f t="shared" si="6"/>
        <v>0.30734730000000005</v>
      </c>
    </row>
    <row r="27" spans="1:9" x14ac:dyDescent="0.2">
      <c r="A27" s="1">
        <f>A26+216</f>
        <v>3457</v>
      </c>
      <c r="B27" s="4" t="s">
        <v>25</v>
      </c>
      <c r="C27" s="1"/>
      <c r="D27" s="1"/>
      <c r="E27" s="1"/>
      <c r="F27" s="1"/>
      <c r="G27" s="1"/>
      <c r="H27" s="1"/>
      <c r="I27" s="1"/>
    </row>
    <row r="30" spans="1:9" x14ac:dyDescent="0.2">
      <c r="E30" s="5" t="s">
        <v>12</v>
      </c>
      <c r="F30" s="1">
        <v>1.68</v>
      </c>
      <c r="H30" s="2" t="s">
        <v>15</v>
      </c>
      <c r="I30" s="1">
        <f>SUM(I3:I26)</f>
        <v>4.9684216499999989</v>
      </c>
    </row>
    <row r="31" spans="1:9" x14ac:dyDescent="0.2">
      <c r="E31" s="5"/>
      <c r="F31" s="1">
        <v>1.37</v>
      </c>
      <c r="H31" s="2" t="s">
        <v>16</v>
      </c>
      <c r="I31" s="1">
        <f>F33*B2</f>
        <v>386.66880000000003</v>
      </c>
    </row>
    <row r="32" spans="1:9" x14ac:dyDescent="0.2">
      <c r="E32" s="3" t="s">
        <v>13</v>
      </c>
      <c r="F32" s="1">
        <f>F31*F30</f>
        <v>2.3016000000000001</v>
      </c>
      <c r="H32" s="2" t="s">
        <v>17</v>
      </c>
      <c r="I32" s="1">
        <f>(I30/I31*10^3) *10^6</f>
        <v>12849295.443542376</v>
      </c>
    </row>
    <row r="33" spans="5:6" x14ac:dyDescent="0.2">
      <c r="E33" s="3" t="s">
        <v>14</v>
      </c>
      <c r="F33" s="1">
        <f>F32*2</f>
        <v>4.6032000000000002</v>
      </c>
    </row>
  </sheetData>
  <mergeCells count="1">
    <mergeCell ref="E30:E3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AF026-6588-429D-A85A-43E9ED748CD4}">
  <dimension ref="A1:L33"/>
  <sheetViews>
    <sheetView tabSelected="1" topLeftCell="D12" zoomScale="55" zoomScaleNormal="55" workbookViewId="0">
      <selection activeCell="G63" sqref="G63"/>
    </sheetView>
  </sheetViews>
  <sheetFormatPr defaultRowHeight="15" x14ac:dyDescent="0.2"/>
  <cols>
    <col min="1" max="1" width="9.953125" bestFit="1" customWidth="1"/>
    <col min="2" max="2" width="17.890625" bestFit="1" customWidth="1"/>
    <col min="3" max="3" width="24.88671875" bestFit="1" customWidth="1"/>
    <col min="4" max="4" width="26.36328125" bestFit="1" customWidth="1"/>
    <col min="5" max="5" width="10.89453125" bestFit="1" customWidth="1"/>
    <col min="6" max="6" width="17.62109375" bestFit="1" customWidth="1"/>
    <col min="8" max="8" width="18.0234375" bestFit="1" customWidth="1"/>
    <col min="9" max="9" width="24.88671875" bestFit="1" customWidth="1"/>
    <col min="10" max="10" width="26.36328125" bestFit="1" customWidth="1"/>
    <col min="11" max="11" width="12.10546875" bestFit="1" customWidth="1"/>
    <col min="12" max="12" width="11.97265625" bestFit="1" customWidth="1"/>
  </cols>
  <sheetData>
    <row r="1" spans="1:12" x14ac:dyDescent="0.2">
      <c r="A1" s="2" t="s">
        <v>0</v>
      </c>
      <c r="B1" s="2" t="s">
        <v>1</v>
      </c>
      <c r="C1" s="2" t="s">
        <v>8</v>
      </c>
      <c r="D1" s="2" t="s">
        <v>9</v>
      </c>
      <c r="E1" s="2" t="s">
        <v>2</v>
      </c>
      <c r="F1" s="2" t="s">
        <v>3</v>
      </c>
      <c r="G1" s="2" t="s">
        <v>7</v>
      </c>
      <c r="H1" s="2" t="s">
        <v>4</v>
      </c>
      <c r="I1" s="2" t="s">
        <v>10</v>
      </c>
      <c r="J1" s="2" t="s">
        <v>11</v>
      </c>
      <c r="K1" s="2" t="s">
        <v>5</v>
      </c>
      <c r="L1" s="2" t="s">
        <v>6</v>
      </c>
    </row>
    <row r="2" spans="1:12" x14ac:dyDescent="0.2">
      <c r="A2" s="1">
        <v>0</v>
      </c>
      <c r="B2" s="1">
        <f>AVERAGE('Experiment 1'!C2,'Experiment 2'!C2,'Experiment 3'!C2)</f>
        <v>0</v>
      </c>
      <c r="C2" s="1">
        <f>_xlfn.STDEV.P('Experiment 1'!C2,'Experiment 2'!C2,'Experiment 3'!C2)</f>
        <v>0</v>
      </c>
      <c r="D2" s="1">
        <f>B2+C2</f>
        <v>0</v>
      </c>
      <c r="E2" s="1">
        <f>AVERAGE('Experiment 1'!D2,'Experiment 2'!D2,'Experiment 3'!D2)</f>
        <v>0</v>
      </c>
      <c r="F2" s="1">
        <f>AVERAGE('Experiment 1'!E2,'Experiment 2'!E2,'Experiment 3'!E2)</f>
        <v>4.72</v>
      </c>
      <c r="G2" s="1">
        <f>AVERAGE('Experiment 1'!F2,'Experiment 2'!F2,'Experiment 3'!F2)</f>
        <v>0</v>
      </c>
      <c r="H2" s="1">
        <f>AVERAGE('Experiment 1'!G2,'Experiment 2'!G2,'Experiment 3'!G2)</f>
        <v>0</v>
      </c>
      <c r="I2" s="1">
        <f>_xlfn.STDEV.P('Experiment 1'!G2,'Experiment 2'!G2,'Experiment 3'!G2)</f>
        <v>0</v>
      </c>
      <c r="J2" s="1">
        <f>H2+I2</f>
        <v>0</v>
      </c>
      <c r="K2" s="1">
        <f>AVERAGE('Experiment 1'!H2,'Experiment 2'!H2,'Experiment 3'!H2)</f>
        <v>0</v>
      </c>
      <c r="L2" s="1" t="e">
        <f>AVERAGE('Experiment 1'!I2,'Experiment 2'!I2,'Experiment 3'!I2)</f>
        <v>#DIV/0!</v>
      </c>
    </row>
    <row r="3" spans="1:12" x14ac:dyDescent="0.2">
      <c r="A3" s="1">
        <v>219</v>
      </c>
      <c r="B3" s="1">
        <f>AVERAGE('Experiment 1'!C3,'Experiment 2'!C3,'Experiment 3'!C3)</f>
        <v>0.29761904761904762</v>
      </c>
      <c r="C3" s="1">
        <f>_xlfn.STDEV.P('Experiment 1'!C3,'Experiment 2'!C3,'Experiment 3'!C3)</f>
        <v>3.3671751485073897E-2</v>
      </c>
      <c r="D3" s="1">
        <f t="shared" ref="D3:D27" si="0">B3+C3</f>
        <v>0.33129079910412151</v>
      </c>
      <c r="E3" s="1">
        <f>AVERAGE('Experiment 1'!D3,'Experiment 2'!D3,'Experiment 3'!D3)</f>
        <v>0.26019011875075027</v>
      </c>
      <c r="F3" s="1">
        <f>AVERAGE('Experiment 1'!E3,'Experiment 2'!E3,'Experiment 3'!E3)</f>
        <v>3.6399279279279271</v>
      </c>
      <c r="G3" s="1">
        <f>AVERAGE('Experiment 1'!F3,'Experiment 2'!F3,'Experiment 3'!F3)</f>
        <v>2.1483900000000005</v>
      </c>
      <c r="H3" s="1">
        <f>AVERAGE('Experiment 1'!G3,'Experiment 2'!G3,'Experiment 3'!G3)</f>
        <v>0.45516737288135606</v>
      </c>
      <c r="I3" s="1">
        <f>_xlfn.STDEV.P('Experiment 1'!G3,'Experiment 2'!G3,'Experiment 3'!G3)</f>
        <v>0</v>
      </c>
      <c r="J3" s="1">
        <f t="shared" ref="J3:J27" si="1">H3+I3</f>
        <v>0.45516737288135606</v>
      </c>
      <c r="K3" s="1">
        <f>AVERAGE('Experiment 1'!H3,'Experiment 2'!H3,'Experiment 3'!H3)</f>
        <v>0.59063385290556913</v>
      </c>
      <c r="L3" s="1">
        <f>AVERAGE('Experiment 1'!I3,'Experiment 2'!I3,'Experiment 3'!I3)</f>
        <v>2.6854875000000011E-2</v>
      </c>
    </row>
    <row r="4" spans="1:12" x14ac:dyDescent="0.2">
      <c r="A4" s="1">
        <f>A3+122</f>
        <v>341</v>
      </c>
      <c r="B4" s="1">
        <f>AVERAGE('Experiment 1'!C4,'Experiment 2'!C4,'Experiment 3'!C4)</f>
        <v>0.3968253968253968</v>
      </c>
      <c r="C4" s="1">
        <f>_xlfn.STDEV.P('Experiment 1'!C4,'Experiment 2'!C4,'Experiment 3'!C4)</f>
        <v>5.3534672869968554E-2</v>
      </c>
      <c r="D4" s="1">
        <f t="shared" si="0"/>
        <v>0.45036006969536535</v>
      </c>
      <c r="E4" s="1">
        <f>AVERAGE('Experiment 1'!D4,'Experiment 2'!D4,'Experiment 3'!D4)</f>
        <v>0.33345403105372678</v>
      </c>
      <c r="F4" s="1">
        <f>AVERAGE('Experiment 1'!E4,'Experiment 2'!E4,'Experiment 3'!E4)</f>
        <v>3.3841953689226414</v>
      </c>
      <c r="G4" s="1">
        <f>AVERAGE('Experiment 1'!F4,'Experiment 2'!F4,'Experiment 3'!F4)</f>
        <v>3.3452100000000002</v>
      </c>
      <c r="H4" s="1">
        <f>AVERAGE('Experiment 1'!G4,'Experiment 2'!G4,'Experiment 3'!G4)</f>
        <v>0.70873093220338979</v>
      </c>
      <c r="I4" s="1">
        <f>_xlfn.STDEV.P('Experiment 1'!G4,'Experiment 2'!G4,'Experiment 3'!G4)</f>
        <v>1.1102230246251565E-16</v>
      </c>
      <c r="J4" s="1">
        <f t="shared" si="1"/>
        <v>0.7087309322033899</v>
      </c>
      <c r="K4" s="1">
        <f>AVERAGE('Experiment 1'!H4,'Experiment 2'!H4,'Experiment 3'!H4)</f>
        <v>0.98997336561743354</v>
      </c>
      <c r="L4" s="1">
        <f>AVERAGE('Experiment 1'!I4,'Experiment 2'!I4,'Experiment 3'!I4)</f>
        <v>2.2890000000000004E-2</v>
      </c>
    </row>
    <row r="5" spans="1:12" x14ac:dyDescent="0.2">
      <c r="A5" s="1">
        <f>A4+122</f>
        <v>463</v>
      </c>
      <c r="B5" s="1">
        <f>AVERAGE('Experiment 1'!C5,'Experiment 2'!C5,'Experiment 3'!C5)</f>
        <v>0.59523809523809523</v>
      </c>
      <c r="C5" s="1">
        <f>_xlfn.STDEV.P('Experiment 1'!C5,'Experiment 2'!C5,'Experiment 3'!C5)</f>
        <v>1.6835875742536838E-2</v>
      </c>
      <c r="D5" s="1">
        <f t="shared" si="0"/>
        <v>0.6120739709806321</v>
      </c>
      <c r="E5" s="1">
        <f>AVERAGE('Experiment 1'!D5,'Experiment 2'!D5,'Experiment 3'!D5)</f>
        <v>0.4669670276444296</v>
      </c>
      <c r="F5" s="1">
        <f>AVERAGE('Experiment 1'!E5,'Experiment 2'!E5,'Experiment 3'!E5)</f>
        <v>2.9591380471380462</v>
      </c>
      <c r="G5" s="1">
        <f>AVERAGE('Experiment 1'!F5,'Experiment 2'!F5,'Experiment 3'!F5)</f>
        <v>4.5420300000000005</v>
      </c>
      <c r="H5" s="1">
        <f>AVERAGE('Experiment 1'!G5,'Experiment 2'!G5,'Experiment 3'!G5)</f>
        <v>0.9622944915254239</v>
      </c>
      <c r="I5" s="1">
        <f>_xlfn.STDEV.P('Experiment 1'!G5,'Experiment 2'!G5,'Experiment 3'!G5)</f>
        <v>0</v>
      </c>
      <c r="J5" s="1">
        <f t="shared" si="1"/>
        <v>0.9622944915254239</v>
      </c>
      <c r="K5" s="1">
        <f>AVERAGE('Experiment 1'!H5,'Experiment 2'!H5,'Experiment 3'!H5)</f>
        <v>1.5350888317191285</v>
      </c>
      <c r="L5" s="1">
        <f>AVERAGE('Experiment 1'!I5,'Experiment 2'!I5,'Experiment 3'!I5)</f>
        <v>6.5726999999999994E-2</v>
      </c>
    </row>
    <row r="6" spans="1:12" x14ac:dyDescent="0.2">
      <c r="A6" s="1">
        <f>A5+121</f>
        <v>584</v>
      </c>
      <c r="B6" s="1">
        <f>AVERAGE('Experiment 1'!C6,'Experiment 2'!C6,'Experiment 3'!C6)</f>
        <v>0.77777777777777779</v>
      </c>
      <c r="C6" s="1">
        <f>_xlfn.STDEV.P('Experiment 1'!C6,'Experiment 2'!C6,'Experiment 3'!C6)</f>
        <v>2.9695693545824915E-2</v>
      </c>
      <c r="D6" s="1">
        <f t="shared" si="0"/>
        <v>0.8074734713236027</v>
      </c>
      <c r="E6" s="1">
        <f>AVERAGE('Experiment 1'!D6,'Experiment 2'!D6,'Experiment 3'!D6)</f>
        <v>0.5752240133736426</v>
      </c>
      <c r="F6" s="1">
        <f>AVERAGE('Experiment 1'!E6,'Experiment 2'!E6,'Experiment 3'!E6)</f>
        <v>2.6557458303292472</v>
      </c>
      <c r="G6" s="1">
        <f>AVERAGE('Experiment 1'!F6,'Experiment 2'!F6,'Experiment 3'!F6)</f>
        <v>5.7290400000000004</v>
      </c>
      <c r="H6" s="1">
        <f>AVERAGE('Experiment 1'!G6,'Experiment 2'!G6,'Experiment 3'!G6)</f>
        <v>1.2137796610169493</v>
      </c>
      <c r="I6" s="1">
        <f>_xlfn.STDEV.P('Experiment 1'!G6,'Experiment 2'!G6,'Experiment 3'!G6)</f>
        <v>0</v>
      </c>
      <c r="J6" s="1">
        <f t="shared" si="1"/>
        <v>1.2137796610169493</v>
      </c>
      <c r="K6" s="1">
        <f>AVERAGE('Experiment 1'!H6,'Experiment 2'!H6,'Experiment 3'!H6)</f>
        <v>2.1578305084745768</v>
      </c>
      <c r="L6" s="1">
        <f>AVERAGE('Experiment 1'!I6,'Experiment 2'!I6,'Experiment 3'!I6)</f>
        <v>7.8744870000000008E-2</v>
      </c>
    </row>
    <row r="7" spans="1:12" x14ac:dyDescent="0.2">
      <c r="A7" s="1">
        <f>A6+111</f>
        <v>695</v>
      </c>
      <c r="B7" s="1">
        <f>AVERAGE('Experiment 1'!C7,'Experiment 2'!C7,'Experiment 3'!C7)</f>
        <v>0.95238095238095222</v>
      </c>
      <c r="C7" s="1">
        <f>_xlfn.STDEV.P('Experiment 1'!C7,'Experiment 2'!C7,'Experiment 3'!C7)</f>
        <v>3.8880789567986955E-2</v>
      </c>
      <c r="D7" s="1">
        <f t="shared" si="0"/>
        <v>0.99126174194893912</v>
      </c>
      <c r="E7" s="1">
        <f>AVERAGE('Experiment 1'!D7,'Experiment 2'!D7,'Experiment 3'!D7)</f>
        <v>0.66885127531044786</v>
      </c>
      <c r="F7" s="1">
        <f>AVERAGE('Experiment 1'!E7,'Experiment 2'!E7,'Experiment 3'!E7)</f>
        <v>2.4185203252032519</v>
      </c>
      <c r="G7" s="1">
        <f>AVERAGE('Experiment 1'!F7,'Experiment 2'!F7,'Experiment 3'!F7)</f>
        <v>6.8179500000000006</v>
      </c>
      <c r="H7" s="1">
        <f>AVERAGE('Experiment 1'!G7,'Experiment 2'!G7,'Experiment 3'!G7)</f>
        <v>1.4444809322033898</v>
      </c>
      <c r="I7" s="1">
        <f>_xlfn.STDEV.P('Experiment 1'!G7,'Experiment 2'!G7,'Experiment 3'!G7)</f>
        <v>2.2204460492503131E-16</v>
      </c>
      <c r="J7" s="1">
        <f t="shared" si="1"/>
        <v>1.44448093220339</v>
      </c>
      <c r="K7" s="1">
        <f>AVERAGE('Experiment 1'!H7,'Experiment 2'!H7,'Experiment 3'!H7)</f>
        <v>2.8201770581113803</v>
      </c>
      <c r="L7" s="1">
        <f>AVERAGE('Experiment 1'!I7,'Experiment 2'!I7,'Experiment 3'!I7)</f>
        <v>9.2011260000000025E-2</v>
      </c>
    </row>
    <row r="8" spans="1:12" x14ac:dyDescent="0.2">
      <c r="A8" s="1">
        <f>A7+122</f>
        <v>817</v>
      </c>
      <c r="B8" s="1">
        <f>AVERAGE('Experiment 1'!C8,'Experiment 2'!C8,'Experiment 3'!C8)</f>
        <v>1.1746031746031746</v>
      </c>
      <c r="C8" s="1">
        <f>_xlfn.STDEV.P('Experiment 1'!C8,'Experiment 2'!C8,'Experiment 3'!C8)</f>
        <v>5.6119585808455949E-3</v>
      </c>
      <c r="D8" s="1">
        <f t="shared" si="0"/>
        <v>1.1802151331840203</v>
      </c>
      <c r="E8" s="1">
        <f>AVERAGE('Experiment 1'!D8,'Experiment 2'!D8,'Experiment 3'!D8)</f>
        <v>0.77684286540989866</v>
      </c>
      <c r="F8" s="1">
        <f>AVERAGE('Experiment 1'!E8,'Experiment 2'!E8,'Experiment 3'!E8)</f>
        <v>2.1705254308532993</v>
      </c>
      <c r="G8" s="1">
        <f>AVERAGE('Experiment 1'!F8,'Experiment 2'!F8,'Experiment 3'!F8)</f>
        <v>8.0147700000000004</v>
      </c>
      <c r="H8" s="1">
        <f>AVERAGE('Experiment 1'!G8,'Experiment 2'!G8,'Experiment 3'!G8)</f>
        <v>1.6980444915254236</v>
      </c>
      <c r="I8" s="1">
        <f>_xlfn.STDEV.P('Experiment 1'!G8,'Experiment 2'!G8,'Experiment 3'!G8)</f>
        <v>2.2204460492503131E-16</v>
      </c>
      <c r="J8" s="1">
        <f t="shared" si="1"/>
        <v>1.6980444915254238</v>
      </c>
      <c r="K8" s="1">
        <f>AVERAGE('Experiment 1'!H8,'Experiment 2'!H8,'Experiment 3'!H8)</f>
        <v>3.6925729418886206</v>
      </c>
      <c r="L8" s="1">
        <f>AVERAGE('Experiment 1'!I8,'Experiment 2'!I8,'Experiment 3'!I8)</f>
        <v>0.13843872000000002</v>
      </c>
    </row>
    <row r="9" spans="1:12" x14ac:dyDescent="0.2">
      <c r="A9" s="1">
        <f>A8+122</f>
        <v>939</v>
      </c>
      <c r="B9" s="1">
        <f>AVERAGE('Experiment 1'!C9,'Experiment 2'!C9,'Experiment 3'!C9)</f>
        <v>1.5476190476190474</v>
      </c>
      <c r="C9" s="1">
        <f>_xlfn.STDEV.P('Experiment 1'!C9,'Experiment 2'!C9,'Experiment 3'!C9)</f>
        <v>3.5046670104475562E-2</v>
      </c>
      <c r="D9" s="1">
        <f t="shared" si="0"/>
        <v>1.582665717723523</v>
      </c>
      <c r="E9" s="1">
        <f>AVERAGE('Experiment 1'!D9,'Experiment 2'!D9,'Experiment 3'!D9)</f>
        <v>0.9350641719518834</v>
      </c>
      <c r="F9" s="1">
        <f>AVERAGE('Experiment 1'!E9,'Experiment 2'!E9,'Experiment 3'!E9)</f>
        <v>1.8530632658164539</v>
      </c>
      <c r="G9" s="1">
        <f>AVERAGE('Experiment 1'!F9,'Experiment 2'!F9,'Experiment 3'!F9)</f>
        <v>9.2115899999999993</v>
      </c>
      <c r="H9" s="1">
        <f>AVERAGE('Experiment 1'!G9,'Experiment 2'!G9,'Experiment 3'!G9)</f>
        <v>1.9516080508474574</v>
      </c>
      <c r="I9" s="1">
        <f>_xlfn.STDEV.P('Experiment 1'!G9,'Experiment 2'!G9,'Experiment 3'!G9)</f>
        <v>2.2204460492503131E-16</v>
      </c>
      <c r="J9" s="1">
        <f t="shared" si="1"/>
        <v>1.9516080508474576</v>
      </c>
      <c r="K9" s="1">
        <f>AVERAGE('Experiment 1'!H9,'Experiment 2'!H9,'Experiment 3'!H9)</f>
        <v>4.9719538438256663</v>
      </c>
      <c r="L9" s="1">
        <f>AVERAGE('Experiment 1'!I9,'Experiment 2'!I9,'Experiment 3'!I9)</f>
        <v>0.26987964000000003</v>
      </c>
    </row>
    <row r="10" spans="1:12" x14ac:dyDescent="0.2">
      <c r="A10" s="1">
        <f>A9+122</f>
        <v>1061</v>
      </c>
      <c r="B10" s="1">
        <f>AVERAGE('Experiment 1'!C10,'Experiment 2'!C10,'Experiment 3'!C10)</f>
        <v>1.8730158730158728</v>
      </c>
      <c r="C10" s="1">
        <f>_xlfn.STDEV.P('Experiment 1'!C10,'Experiment 2'!C10,'Experiment 3'!C10)</f>
        <v>3.9283710065919346E-2</v>
      </c>
      <c r="D10" s="1">
        <f t="shared" si="0"/>
        <v>1.9122995830817922</v>
      </c>
      <c r="E10" s="1">
        <f>AVERAGE('Experiment 1'!D10,'Experiment 2'!D10,'Experiment 3'!D10)</f>
        <v>1.0552685604355345</v>
      </c>
      <c r="F10" s="1">
        <f>AVERAGE('Experiment 1'!E10,'Experiment 2'!E10,'Experiment 3'!E10)</f>
        <v>1.6431814047095978</v>
      </c>
      <c r="G10" s="1">
        <f>AVERAGE('Experiment 1'!F10,'Experiment 2'!F10,'Experiment 3'!F10)</f>
        <v>10.40841</v>
      </c>
      <c r="H10" s="1">
        <f>AVERAGE('Experiment 1'!G10,'Experiment 2'!G10,'Experiment 3'!G10)</f>
        <v>2.2051716101694918</v>
      </c>
      <c r="I10" s="1">
        <f>_xlfn.STDEV.P('Experiment 1'!G10,'Experiment 2'!G10,'Experiment 3'!G10)</f>
        <v>0</v>
      </c>
      <c r="J10" s="1">
        <f t="shared" si="1"/>
        <v>2.2051716101694918</v>
      </c>
      <c r="K10" s="1">
        <f>AVERAGE('Experiment 1'!H10,'Experiment 2'!H10,'Experiment 3'!H10)</f>
        <v>6.3354930387409212</v>
      </c>
      <c r="L10" s="1">
        <f>AVERAGE('Experiment 1'!I10,'Experiment 2'!I10,'Experiment 3'!I10)</f>
        <v>0.26813999999999999</v>
      </c>
    </row>
    <row r="11" spans="1:12" x14ac:dyDescent="0.2">
      <c r="A11" s="1">
        <f>A10+109</f>
        <v>1170</v>
      </c>
      <c r="B11" s="1">
        <f>AVERAGE('Experiment 1'!C11,'Experiment 2'!C11,'Experiment 3'!C11)</f>
        <v>2.1071428571428572</v>
      </c>
      <c r="C11" s="1">
        <f>_xlfn.STDEV.P('Experiment 1'!C11,'Experiment 2'!C11,'Experiment 3'!C11)</f>
        <v>2.9160592175990114E-2</v>
      </c>
      <c r="D11" s="1">
        <f t="shared" si="0"/>
        <v>2.1363034493188473</v>
      </c>
      <c r="E11" s="1">
        <f>AVERAGE('Experiment 1'!D11,'Experiment 2'!D11,'Experiment 3'!D11)</f>
        <v>1.1336595662868956</v>
      </c>
      <c r="F11" s="1">
        <f>AVERAGE('Experiment 1'!E11,'Experiment 2'!E11,'Experiment 3'!E11)</f>
        <v>1.5192142758782694</v>
      </c>
      <c r="G11" s="1">
        <f>AVERAGE('Experiment 1'!F11,'Experiment 2'!F11,'Experiment 3'!F11)</f>
        <v>11.4777</v>
      </c>
      <c r="H11" s="1">
        <f>AVERAGE('Experiment 1'!G11,'Experiment 2'!G11,'Experiment 3'!G11)</f>
        <v>2.4317161016949154</v>
      </c>
      <c r="I11" s="1">
        <f>_xlfn.STDEV.P('Experiment 1'!G11,'Experiment 2'!G11,'Experiment 3'!G11)</f>
        <v>0</v>
      </c>
      <c r="J11" s="1">
        <f t="shared" si="1"/>
        <v>2.4317161016949154</v>
      </c>
      <c r="K11" s="1">
        <f>AVERAGE('Experiment 1'!H11,'Experiment 2'!H11,'Experiment 3'!H11)</f>
        <v>7.5556893159806302</v>
      </c>
      <c r="L11" s="1">
        <f>AVERAGE('Experiment 1'!I11,'Experiment 2'!I11,'Experiment 3'!I11)</f>
        <v>0.21521341500000002</v>
      </c>
    </row>
    <row r="12" spans="1:12" x14ac:dyDescent="0.2">
      <c r="A12" s="1">
        <f>A11+123</f>
        <v>1293</v>
      </c>
      <c r="B12" s="1">
        <f>AVERAGE('Experiment 1'!C12,'Experiment 2'!C12,'Experiment 3'!C12)</f>
        <v>2.5476190476190479</v>
      </c>
      <c r="C12" s="1">
        <f>_xlfn.STDEV.P('Experiment 1'!C12,'Experiment 2'!C12,'Experiment 3'!C12)</f>
        <v>2.5717224993682099E-2</v>
      </c>
      <c r="D12" s="1">
        <f t="shared" si="0"/>
        <v>2.57333627261273</v>
      </c>
      <c r="E12" s="1">
        <f>AVERAGE('Experiment 1'!D12,'Experiment 2'!D12,'Experiment 3'!D12)</f>
        <v>1.2662504871152316</v>
      </c>
      <c r="F12" s="1">
        <f>AVERAGE('Experiment 1'!E12,'Experiment 2'!E12,'Experiment 3'!E12)</f>
        <v>1.3305394189115118</v>
      </c>
      <c r="G12" s="1">
        <f>AVERAGE('Experiment 1'!F12,'Experiment 2'!F12,'Experiment 3'!F12)</f>
        <v>12.684329999999997</v>
      </c>
      <c r="H12" s="1">
        <f>AVERAGE('Experiment 1'!G12,'Experiment 2'!G12,'Experiment 3'!G12)</f>
        <v>2.6873580508474575</v>
      </c>
      <c r="I12" s="1">
        <f>_xlfn.STDEV.P('Experiment 1'!G12,'Experiment 2'!G12,'Experiment 3'!G12)</f>
        <v>0</v>
      </c>
      <c r="J12" s="1">
        <f t="shared" si="1"/>
        <v>2.6873580508474575</v>
      </c>
      <c r="K12" s="1">
        <f>AVERAGE('Experiment 1'!H12,'Experiment 2'!H12,'Experiment 3'!H12)</f>
        <v>9.5337226089588381</v>
      </c>
      <c r="L12" s="1">
        <f>AVERAGE('Experiment 1'!I12,'Experiment 2'!I12,'Experiment 3'!I12)</f>
        <v>0.44699755499999999</v>
      </c>
    </row>
    <row r="13" spans="1:12" x14ac:dyDescent="0.2">
      <c r="A13" s="1">
        <f>A12+121</f>
        <v>1414</v>
      </c>
      <c r="B13" s="1">
        <f>AVERAGE('Experiment 1'!C13,'Experiment 2'!C13,'Experiment 3'!C13)</f>
        <v>2.7182539682539684</v>
      </c>
      <c r="C13" s="1">
        <f>_xlfn.STDEV.P('Experiment 1'!C13,'Experiment 2'!C13,'Experiment 3'!C13)</f>
        <v>4.8923920658483964E-2</v>
      </c>
      <c r="D13" s="1">
        <f t="shared" si="0"/>
        <v>2.7671778889124523</v>
      </c>
      <c r="E13" s="1">
        <f>AVERAGE('Experiment 1'!D13,'Experiment 2'!D13,'Experiment 3'!D13)</f>
        <v>1.3131674384915633</v>
      </c>
      <c r="F13" s="1">
        <f>AVERAGE('Experiment 1'!E13,'Experiment 2'!E13,'Experiment 3'!E13)</f>
        <v>1.2696335384239312</v>
      </c>
      <c r="G13" s="1">
        <f>AVERAGE('Experiment 1'!F13,'Experiment 2'!F13,'Experiment 3'!F13)</f>
        <v>13.871339999999998</v>
      </c>
      <c r="H13" s="1">
        <f>AVERAGE('Experiment 1'!G13,'Experiment 2'!G13,'Experiment 3'!G13)</f>
        <v>2.9388432203389834</v>
      </c>
      <c r="I13" s="1">
        <f>_xlfn.STDEV.P('Experiment 1'!G13,'Experiment 2'!G13,'Experiment 3'!G13)</f>
        <v>0</v>
      </c>
      <c r="J13" s="1">
        <f t="shared" si="1"/>
        <v>2.9388432203389834</v>
      </c>
      <c r="K13" s="1">
        <f>AVERAGE('Experiment 1'!H13,'Experiment 2'!H13,'Experiment 3'!H13)</f>
        <v>10.927365466101696</v>
      </c>
      <c r="L13" s="1">
        <f>AVERAGE('Experiment 1'!I13,'Experiment 2'!I13,'Experiment 3'!I13)</f>
        <v>0.19031563500000001</v>
      </c>
    </row>
    <row r="14" spans="1:12" x14ac:dyDescent="0.2">
      <c r="A14" s="1">
        <f>A13+118</f>
        <v>1532</v>
      </c>
      <c r="B14" s="1">
        <f>AVERAGE('Experiment 1'!C14,'Experiment 2'!C14,'Experiment 3'!C14)</f>
        <v>2.9206349206349209</v>
      </c>
      <c r="C14" s="1">
        <f>_xlfn.STDEV.P('Experiment 1'!C14,'Experiment 2'!C14,'Experiment 3'!C14)</f>
        <v>4.0468408838038032E-2</v>
      </c>
      <c r="D14" s="1">
        <f t="shared" si="0"/>
        <v>2.9611033294729587</v>
      </c>
      <c r="E14" s="1">
        <f>AVERAGE('Experiment 1'!D14,'Experiment 2'!D14,'Experiment 3'!D14)</f>
        <v>1.3662005287325369</v>
      </c>
      <c r="F14" s="1">
        <f>AVERAGE('Experiment 1'!E14,'Experiment 2'!E14,'Experiment 3'!E14)</f>
        <v>1.2040142250289185</v>
      </c>
      <c r="G14" s="1">
        <f>AVERAGE('Experiment 1'!F14,'Experiment 2'!F14,'Experiment 3'!F14)</f>
        <v>15.028919999999999</v>
      </c>
      <c r="H14" s="1">
        <f>AVERAGE('Experiment 1'!G14,'Experiment 2'!G14,'Experiment 3'!G14)</f>
        <v>3.1840932203389829</v>
      </c>
      <c r="I14" s="1">
        <f>_xlfn.STDEV.P('Experiment 1'!G14,'Experiment 2'!G14,'Experiment 3'!G14)</f>
        <v>0</v>
      </c>
      <c r="J14" s="1">
        <f t="shared" si="1"/>
        <v>3.1840932203389829</v>
      </c>
      <c r="K14" s="1">
        <f>AVERAGE('Experiment 1'!H14,'Experiment 2'!H14,'Experiment 3'!H14)</f>
        <v>12.483667070217919</v>
      </c>
      <c r="L14" s="1">
        <f>AVERAGE('Experiment 1'!I14,'Experiment 2'!I14,'Experiment 3'!I14)</f>
        <v>0.24565221000000001</v>
      </c>
    </row>
    <row r="15" spans="1:12" x14ac:dyDescent="0.2">
      <c r="A15" s="1">
        <f>A14+123</f>
        <v>1655</v>
      </c>
      <c r="B15" s="1">
        <f>AVERAGE('Experiment 1'!C15,'Experiment 2'!C15,'Experiment 3'!C15)</f>
        <v>3.1111111111111112</v>
      </c>
      <c r="C15" s="1">
        <f>_xlfn.STDEV.P('Experiment 1'!C15,'Experiment 2'!C15,'Experiment 3'!C15)</f>
        <v>6.3243561311544683E-2</v>
      </c>
      <c r="D15" s="1">
        <f t="shared" si="0"/>
        <v>3.1743546724226559</v>
      </c>
      <c r="E15" s="1">
        <f>AVERAGE('Experiment 1'!D15,'Experiment 2'!D15,'Experiment 3'!D15)</f>
        <v>1.4135751011599886</v>
      </c>
      <c r="F15" s="1">
        <f>AVERAGE('Experiment 1'!E15,'Experiment 2'!E15,'Experiment 3'!E15)</f>
        <v>1.1483795165972923</v>
      </c>
      <c r="G15" s="1">
        <f>AVERAGE('Experiment 1'!F15,'Experiment 2'!F15,'Experiment 3'!F15)</f>
        <v>16.23555</v>
      </c>
      <c r="H15" s="1">
        <f>AVERAGE('Experiment 1'!G15,'Experiment 2'!G15,'Experiment 3'!G15)</f>
        <v>3.4397351694915255</v>
      </c>
      <c r="I15" s="1">
        <f>_xlfn.STDEV.P('Experiment 1'!G15,'Experiment 2'!G15,'Experiment 3'!G15)</f>
        <v>0</v>
      </c>
      <c r="J15" s="1">
        <f t="shared" si="1"/>
        <v>3.4397351694915255</v>
      </c>
      <c r="K15" s="1">
        <f>AVERAGE('Experiment 1'!H15,'Experiment 2'!H15,'Experiment 3'!H15)</f>
        <v>14.141133474576273</v>
      </c>
      <c r="L15" s="1">
        <f>AVERAGE('Experiment 1'!I15,'Experiment 2'!I15,'Experiment 3'!I15)</f>
        <v>0.25011576000000002</v>
      </c>
    </row>
    <row r="16" spans="1:12" x14ac:dyDescent="0.2">
      <c r="A16" s="1">
        <f>A15+145</f>
        <v>1800</v>
      </c>
      <c r="B16" s="1">
        <f>AVERAGE('Experiment 1'!C16,'Experiment 2'!C16,'Experiment 3'!C16)</f>
        <v>3.3134920634920633</v>
      </c>
      <c r="C16" s="1">
        <f>_xlfn.STDEV.P('Experiment 1'!C16,'Experiment 2'!C16,'Experiment 3'!C16)</f>
        <v>2.4461960329242076E-2</v>
      </c>
      <c r="D16" s="1">
        <f t="shared" si="0"/>
        <v>3.3379540238213052</v>
      </c>
      <c r="E16" s="1">
        <f>AVERAGE('Experiment 1'!D16,'Experiment 2'!D16,'Experiment 3'!D16)</f>
        <v>1.4617317334428259</v>
      </c>
      <c r="F16" s="1">
        <f>AVERAGE('Experiment 1'!E16,'Experiment 2'!E16,'Experiment 3'!E16)</f>
        <v>1.0942761758201096</v>
      </c>
      <c r="G16" s="1">
        <f>AVERAGE('Experiment 1'!F16,'Experiment 2'!F16,'Experiment 3'!F16)</f>
        <v>17.658000000000001</v>
      </c>
      <c r="H16" s="1">
        <f>AVERAGE('Experiment 1'!G16,'Experiment 2'!G16,'Experiment 3'!G16)</f>
        <v>3.7411016949152547</v>
      </c>
      <c r="I16" s="1">
        <f>_xlfn.STDEV.P('Experiment 1'!G16,'Experiment 2'!G16,'Experiment 3'!G16)</f>
        <v>0</v>
      </c>
      <c r="J16" s="1">
        <f t="shared" si="1"/>
        <v>3.7411016949152547</v>
      </c>
      <c r="K16" s="1">
        <f>AVERAGE('Experiment 1'!H16,'Experiment 2'!H16,'Experiment 3'!H16)</f>
        <v>16.137212469733658</v>
      </c>
      <c r="L16" s="1">
        <f>AVERAGE('Experiment 1'!I16,'Experiment 2'!I16,'Experiment 3'!I16)</f>
        <v>0.28809517500000004</v>
      </c>
    </row>
    <row r="17" spans="1:12" x14ac:dyDescent="0.2">
      <c r="A17" s="1">
        <f>A16+118</f>
        <v>1918</v>
      </c>
      <c r="B17" s="1">
        <f>AVERAGE('Experiment 1'!C17,'Experiment 2'!C17,'Experiment 3'!C17)</f>
        <v>3.4484126984126982</v>
      </c>
      <c r="C17" s="1">
        <f>_xlfn.STDEV.P('Experiment 1'!C17,'Experiment 2'!C17,'Experiment 3'!C17)</f>
        <v>1.122391716169119E-2</v>
      </c>
      <c r="D17" s="1">
        <f t="shared" si="0"/>
        <v>3.4596366155743894</v>
      </c>
      <c r="E17" s="1">
        <f>AVERAGE('Experiment 1'!D17,'Experiment 2'!D17,'Experiment 3'!D17)</f>
        <v>1.4925441562427002</v>
      </c>
      <c r="F17" s="1">
        <f>AVERAGE('Experiment 1'!E17,'Experiment 2'!E17,'Experiment 3'!E17)</f>
        <v>1.0610593744414654</v>
      </c>
      <c r="G17" s="1">
        <f>AVERAGE('Experiment 1'!F17,'Experiment 2'!F17,'Experiment 3'!F17)</f>
        <v>18.815580000000001</v>
      </c>
      <c r="H17" s="1">
        <f>AVERAGE('Experiment 1'!G17,'Experiment 2'!G17,'Experiment 3'!G17)</f>
        <v>3.9863516949152547</v>
      </c>
      <c r="I17" s="1">
        <f>_xlfn.STDEV.P('Experiment 1'!G17,'Experiment 2'!G17,'Experiment 3'!G17)</f>
        <v>0</v>
      </c>
      <c r="J17" s="1">
        <f t="shared" si="1"/>
        <v>3.9863516949152547</v>
      </c>
      <c r="K17" s="1">
        <f>AVERAGE('Experiment 1'!H17,'Experiment 2'!H17,'Experiment 3'!H17)</f>
        <v>17.732937500000002</v>
      </c>
      <c r="L17" s="1">
        <f>AVERAGE('Experiment 1'!I17,'Experiment 2'!I17,'Experiment 3'!I17)</f>
        <v>0.20668361999999998</v>
      </c>
    </row>
    <row r="18" spans="1:12" x14ac:dyDescent="0.2">
      <c r="A18" s="1">
        <f>A17+130</f>
        <v>2048</v>
      </c>
      <c r="B18" s="1">
        <f>AVERAGE('Experiment 1'!C18,'Experiment 2'!C18,'Experiment 3'!C18)</f>
        <v>3.5436507936507931</v>
      </c>
      <c r="C18" s="1">
        <f>_xlfn.STDEV.P('Experiment 1'!C18,'Experiment 2'!C18,'Experiment 3'!C18)</f>
        <v>5.6119585808455949E-3</v>
      </c>
      <c r="D18" s="1">
        <f t="shared" si="0"/>
        <v>3.5492627522316385</v>
      </c>
      <c r="E18" s="1">
        <f>AVERAGE('Experiment 1'!D18,'Experiment 2'!D18,'Experiment 3'!D18)</f>
        <v>1.5137300652699703</v>
      </c>
      <c r="F18" s="1">
        <f>AVERAGE('Experiment 1'!E18,'Experiment 2'!E18,'Experiment 3'!E18)</f>
        <v>1.0388138131948166</v>
      </c>
      <c r="G18" s="1">
        <f>AVERAGE('Experiment 1'!F18,'Experiment 2'!F18,'Experiment 3'!F18)</f>
        <v>20.090880000000002</v>
      </c>
      <c r="H18" s="1">
        <f>AVERAGE('Experiment 1'!G18,'Experiment 2'!G18,'Experiment 3'!G18)</f>
        <v>4.2565423728813565</v>
      </c>
      <c r="I18" s="1">
        <f>_xlfn.STDEV.P('Experiment 1'!G18,'Experiment 2'!G18,'Experiment 3'!G18)</f>
        <v>0</v>
      </c>
      <c r="J18" s="1">
        <f t="shared" si="1"/>
        <v>4.2565423728813565</v>
      </c>
      <c r="K18" s="1">
        <f>AVERAGE('Experiment 1'!H18,'Experiment 2'!H18,'Experiment 3'!H18)</f>
        <v>19.340242130750607</v>
      </c>
      <c r="L18" s="1">
        <f>AVERAGE('Experiment 1'!I18,'Experiment 2'!I18,'Experiment 3'!I18)</f>
        <v>0.15562584000000002</v>
      </c>
    </row>
    <row r="19" spans="1:12" x14ac:dyDescent="0.2">
      <c r="A19" s="1">
        <f>A18+111</f>
        <v>2159</v>
      </c>
      <c r="B19" s="1">
        <f>AVERAGE('Experiment 1'!C19,'Experiment 2'!C19,'Experiment 3'!C19)</f>
        <v>3.6904761904761902</v>
      </c>
      <c r="C19" s="1">
        <f>_xlfn.STDEV.P('Experiment 1'!C19,'Experiment 2'!C19,'Experiment 3'!C19)</f>
        <v>9.7201973919968862E-3</v>
      </c>
      <c r="D19" s="1">
        <f t="shared" si="0"/>
        <v>3.7001963878681869</v>
      </c>
      <c r="E19" s="1">
        <f>AVERAGE('Experiment 1'!D19,'Experiment 2'!D19,'Experiment 3'!D19)</f>
        <v>1.5455319631794586</v>
      </c>
      <c r="F19" s="1">
        <f>AVERAGE('Experiment 1'!E19,'Experiment 2'!E19,'Experiment 3'!E19)</f>
        <v>1.0062987378395845</v>
      </c>
      <c r="G19" s="1">
        <f>AVERAGE('Experiment 1'!F19,'Experiment 2'!F19,'Experiment 3'!F19)</f>
        <v>21.179790000000001</v>
      </c>
      <c r="H19" s="1">
        <f>AVERAGE('Experiment 1'!G19,'Experiment 2'!G19,'Experiment 3'!G19)</f>
        <v>4.4872436440677967</v>
      </c>
      <c r="I19" s="1">
        <f>_xlfn.STDEV.P('Experiment 1'!G19,'Experiment 2'!G19,'Experiment 3'!G19)</f>
        <v>0</v>
      </c>
      <c r="J19" s="1">
        <f t="shared" si="1"/>
        <v>4.4872436440677967</v>
      </c>
      <c r="K19" s="1">
        <f>AVERAGE('Experiment 1'!H19,'Experiment 2'!H19,'Experiment 3'!H19)</f>
        <v>21.047309473365619</v>
      </c>
      <c r="L19" s="1">
        <f>AVERAGE('Experiment 1'!I19,'Experiment 2'!I19,'Experiment 3'!I19)</f>
        <v>0.25450246500000001</v>
      </c>
    </row>
    <row r="20" spans="1:12" x14ac:dyDescent="0.2">
      <c r="A20" s="1">
        <f>A19+120</f>
        <v>2279</v>
      </c>
      <c r="B20" s="1">
        <f>AVERAGE('Experiment 1'!C20,'Experiment 2'!C20,'Experiment 3'!C20)</f>
        <v>3.7936507936507931</v>
      </c>
      <c r="C20" s="1">
        <f>_xlfn.STDEV.P('Experiment 1'!C20,'Experiment 2'!C20,'Experiment 3'!C20)</f>
        <v>5.6119585808455949E-3</v>
      </c>
      <c r="D20" s="1">
        <f t="shared" si="0"/>
        <v>3.7992627522316385</v>
      </c>
      <c r="E20" s="1">
        <f>AVERAGE('Experiment 1'!D20,'Experiment 2'!D20,'Experiment 3'!D20)</f>
        <v>1.5672916053274821</v>
      </c>
      <c r="F20" s="1">
        <f>AVERAGE('Experiment 1'!E20,'Experiment 2'!E20,'Experiment 3'!E20)</f>
        <v>0.98463711220572081</v>
      </c>
      <c r="G20" s="1">
        <f>AVERAGE('Experiment 1'!F20,'Experiment 2'!F20,'Experiment 3'!F20)</f>
        <v>22.356990000000007</v>
      </c>
      <c r="H20" s="1">
        <f>AVERAGE('Experiment 1'!G20,'Experiment 2'!G20,'Experiment 3'!G20)</f>
        <v>4.7366504237288147</v>
      </c>
      <c r="I20" s="1">
        <f>_xlfn.STDEV.P('Experiment 1'!G20,'Experiment 2'!G20,'Experiment 3'!G20)</f>
        <v>0</v>
      </c>
      <c r="J20" s="1">
        <f t="shared" si="1"/>
        <v>4.7366504237288147</v>
      </c>
      <c r="K20" s="1">
        <f>AVERAGE('Experiment 1'!H20,'Experiment 2'!H20,'Experiment 3'!H20)</f>
        <v>22.705848062953994</v>
      </c>
      <c r="L20" s="1">
        <f>AVERAGE('Experiment 1'!I20,'Experiment 2'!I20,'Experiment 3'!I20)</f>
        <v>0.18865938000000004</v>
      </c>
    </row>
    <row r="21" spans="1:12" x14ac:dyDescent="0.2">
      <c r="A21" s="1">
        <f>A20+122</f>
        <v>2401</v>
      </c>
      <c r="B21" s="1">
        <f>AVERAGE('Experiment 1'!C21,'Experiment 2'!C21,'Experiment 3'!C21)</f>
        <v>3.9246031746031744</v>
      </c>
      <c r="C21" s="1">
        <f>_xlfn.STDEV.P('Experiment 1'!C21,'Experiment 2'!C21,'Experiment 3'!C21)</f>
        <v>1.4847846772912572E-2</v>
      </c>
      <c r="D21" s="1">
        <f t="shared" si="0"/>
        <v>3.9394510213760872</v>
      </c>
      <c r="E21" s="1">
        <f>AVERAGE('Experiment 1'!D21,'Experiment 2'!D21,'Experiment 3'!D21)</f>
        <v>1.5942391489585328</v>
      </c>
      <c r="F21" s="1">
        <f>AVERAGE('Experiment 1'!E21,'Experiment 2'!E21,'Experiment 3'!E21)</f>
        <v>0.95846158349452404</v>
      </c>
      <c r="G21" s="1">
        <f>AVERAGE('Experiment 1'!F21,'Experiment 2'!F21,'Experiment 3'!F21)</f>
        <v>23.553810000000002</v>
      </c>
      <c r="H21" s="1">
        <f>AVERAGE('Experiment 1'!G21,'Experiment 2'!G21,'Experiment 3'!G21)</f>
        <v>4.9902139830508485</v>
      </c>
      <c r="I21" s="1">
        <f>_xlfn.STDEV.P('Experiment 1'!G21,'Experiment 2'!G21,'Experiment 3'!G21)</f>
        <v>0</v>
      </c>
      <c r="J21" s="1">
        <f t="shared" si="1"/>
        <v>4.9902139830508485</v>
      </c>
      <c r="K21" s="1">
        <f>AVERAGE('Experiment 1'!H21,'Experiment 2'!H21,'Experiment 3'!H21)</f>
        <v>24.574823622881357</v>
      </c>
      <c r="L21" s="1">
        <f>AVERAGE('Experiment 1'!I21,'Experiment 2'!I21,'Experiment 3'!I21)</f>
        <v>0.25250940000000005</v>
      </c>
    </row>
    <row r="22" spans="1:12" x14ac:dyDescent="0.2">
      <c r="A22" s="1">
        <f>A21+111</f>
        <v>2512</v>
      </c>
      <c r="B22" s="1">
        <f>AVERAGE('Experiment 1'!C22,'Experiment 2'!C22,'Experiment 3'!C22)</f>
        <v>4.0436507936507935</v>
      </c>
      <c r="C22" s="1">
        <f>_xlfn.STDEV.P('Experiment 1'!C22,'Experiment 2'!C22,'Experiment 3'!C22)</f>
        <v>3.1246062992110253E-2</v>
      </c>
      <c r="D22" s="1">
        <f t="shared" si="0"/>
        <v>4.074896856642904</v>
      </c>
      <c r="E22" s="1">
        <f>AVERAGE('Experiment 1'!D22,'Experiment 2'!D22,'Experiment 3'!D22)</f>
        <v>1.6181109433137533</v>
      </c>
      <c r="F22" s="1">
        <f>AVERAGE('Experiment 1'!E22,'Experiment 2'!E22,'Experiment 3'!E22)</f>
        <v>0.93586611433305722</v>
      </c>
      <c r="G22" s="1">
        <f>AVERAGE('Experiment 1'!F22,'Experiment 2'!F22,'Experiment 3'!F22)</f>
        <v>24.642720000000001</v>
      </c>
      <c r="H22" s="1">
        <f>AVERAGE('Experiment 1'!G22,'Experiment 2'!G22,'Experiment 3'!G22)</f>
        <v>5.2209152542372887</v>
      </c>
      <c r="I22" s="1">
        <f>_xlfn.STDEV.P('Experiment 1'!G22,'Experiment 2'!G22,'Experiment 3'!G22)</f>
        <v>0</v>
      </c>
      <c r="J22" s="1">
        <f t="shared" si="1"/>
        <v>5.2209152542372887</v>
      </c>
      <c r="K22" s="1">
        <f>AVERAGE('Experiment 1'!H22,'Experiment 2'!H22,'Experiment 3'!H22)</f>
        <v>26.332473365617432</v>
      </c>
      <c r="L22" s="1">
        <f>AVERAGE('Experiment 1'!I22,'Experiment 2'!I22,'Experiment 3'!I22)</f>
        <v>0.24098264999999999</v>
      </c>
    </row>
    <row r="23" spans="1:12" x14ac:dyDescent="0.2">
      <c r="A23" s="1">
        <f>A22+111</f>
        <v>2623</v>
      </c>
      <c r="B23" s="1">
        <f>AVERAGE('Experiment 1'!C23,'Experiment 2'!C23,'Experiment 3'!C23)</f>
        <v>4.1111111111111116</v>
      </c>
      <c r="C23" s="1">
        <f>_xlfn.STDEV.P('Experiment 1'!C23,'Experiment 2'!C23,'Experiment 3'!C23)</f>
        <v>2.9695693545825144E-2</v>
      </c>
      <c r="D23" s="1">
        <f t="shared" si="0"/>
        <v>4.1408068046569371</v>
      </c>
      <c r="E23" s="1">
        <f>AVERAGE('Experiment 1'!D23,'Experiment 2'!D23,'Experiment 3'!D23)</f>
        <v>1.6313999155570491</v>
      </c>
      <c r="F23" s="1">
        <f>AVERAGE('Experiment 1'!E23,'Experiment 2'!E23,'Experiment 3'!E23)</f>
        <v>0.92350950491926576</v>
      </c>
      <c r="G23" s="1">
        <f>AVERAGE('Experiment 1'!F23,'Experiment 2'!F23,'Experiment 3'!F23)</f>
        <v>25.731630000000006</v>
      </c>
      <c r="H23" s="1">
        <f>AVERAGE('Experiment 1'!G23,'Experiment 2'!G23,'Experiment 3'!G23)</f>
        <v>5.4516165254237299</v>
      </c>
      <c r="I23" s="1">
        <f>_xlfn.STDEV.P('Experiment 1'!G23,'Experiment 2'!G23,'Experiment 3'!G23)</f>
        <v>0</v>
      </c>
      <c r="J23" s="1">
        <f t="shared" si="1"/>
        <v>5.4516165254237299</v>
      </c>
      <c r="K23" s="1">
        <f>AVERAGE('Experiment 1'!H23,'Experiment 2'!H23,'Experiment 3'!H23)</f>
        <v>27.863817796610174</v>
      </c>
      <c r="L23" s="1">
        <f>AVERAGE('Experiment 1'!I23,'Experiment 2'!I23,'Experiment 3'!I23)</f>
        <v>0.14272732500000004</v>
      </c>
    </row>
    <row r="24" spans="1:12" x14ac:dyDescent="0.2">
      <c r="A24" s="1">
        <f>A23+229</f>
        <v>2852</v>
      </c>
      <c r="B24" s="1">
        <f>AVERAGE('Experiment 1'!C24,'Experiment 2'!C24,'Experiment 3'!C24)</f>
        <v>4.2698412698412698</v>
      </c>
      <c r="C24" s="1">
        <f>_xlfn.STDEV.P('Experiment 1'!C24,'Experiment 2'!C24,'Experiment 3'!C24)</f>
        <v>5.6119585808455949E-3</v>
      </c>
      <c r="D24" s="1">
        <f t="shared" si="0"/>
        <v>4.2754532284221156</v>
      </c>
      <c r="E24" s="1">
        <f>AVERAGE('Experiment 1'!D24,'Experiment 2'!D24,'Experiment 3'!D24)</f>
        <v>1.6619996752126764</v>
      </c>
      <c r="F24" s="1">
        <f>AVERAGE('Experiment 1'!E24,'Experiment 2'!E24,'Experiment 3'!E24)</f>
        <v>0.89566366709906742</v>
      </c>
      <c r="G24" s="1">
        <f>AVERAGE('Experiment 1'!F24,'Experiment 2'!F24,'Experiment 3'!F24)</f>
        <v>27.978120000000004</v>
      </c>
      <c r="H24" s="1">
        <f>AVERAGE('Experiment 1'!G24,'Experiment 2'!G24,'Experiment 3'!G24)</f>
        <v>5.9275677966101705</v>
      </c>
      <c r="I24" s="1">
        <f>_xlfn.STDEV.P('Experiment 1'!G24,'Experiment 2'!G24,'Experiment 3'!G24)</f>
        <v>0</v>
      </c>
      <c r="J24" s="1">
        <f t="shared" si="1"/>
        <v>5.9275677966101705</v>
      </c>
      <c r="K24" s="1">
        <f>AVERAGE('Experiment 1'!H24,'Experiment 2'!H24,'Experiment 3'!H24)</f>
        <v>31.237341404358361</v>
      </c>
      <c r="L24" s="1">
        <f>AVERAGE('Experiment 1'!I24,'Experiment 2'!I24,'Experiment 3'!I24)</f>
        <v>0.35806500000000002</v>
      </c>
    </row>
    <row r="25" spans="1:12" x14ac:dyDescent="0.2">
      <c r="A25" s="1">
        <f>A24+173</f>
        <v>3025</v>
      </c>
      <c r="B25" s="1">
        <f>AVERAGE('Experiment 1'!C25,'Experiment 2'!C25,'Experiment 3'!C25)</f>
        <v>4.3968253968253972</v>
      </c>
      <c r="C25" s="1">
        <f>_xlfn.STDEV.P('Experiment 1'!C25,'Experiment 2'!C25,'Experiment 3'!C25)</f>
        <v>3.1246062992110513E-2</v>
      </c>
      <c r="D25" s="1">
        <f t="shared" si="0"/>
        <v>4.4280714598175077</v>
      </c>
      <c r="E25" s="1">
        <f>AVERAGE('Experiment 1'!D25,'Experiment 2'!D25,'Experiment 3'!D25)</f>
        <v>1.6857941712330577</v>
      </c>
      <c r="F25" s="1">
        <f>AVERAGE('Experiment 1'!E25,'Experiment 2'!E25,'Experiment 3'!E25)</f>
        <v>0.87461744653552442</v>
      </c>
      <c r="G25" s="1">
        <f>AVERAGE('Experiment 1'!F25,'Experiment 2'!F25,'Experiment 3'!F25)</f>
        <v>29.675249999999995</v>
      </c>
      <c r="H25" s="1">
        <f>AVERAGE('Experiment 1'!G25,'Experiment 2'!G25,'Experiment 3'!G25)</f>
        <v>6.2871292372881369</v>
      </c>
      <c r="I25" s="1">
        <f>_xlfn.STDEV.P('Experiment 1'!G25,'Experiment 2'!G25,'Experiment 3'!G25)</f>
        <v>8.8817841970012523E-16</v>
      </c>
      <c r="J25" s="1">
        <f t="shared" si="1"/>
        <v>6.2871292372881378</v>
      </c>
      <c r="K25" s="1">
        <f>AVERAGE('Experiment 1'!H25,'Experiment 2'!H25,'Experiment 3'!H25)</f>
        <v>33.930538740920099</v>
      </c>
      <c r="L25" s="1">
        <f>AVERAGE('Experiment 1'!I25,'Experiment 2'!I25,'Experiment 3'!I25)</f>
        <v>0.30748464000000003</v>
      </c>
    </row>
    <row r="26" spans="1:12" x14ac:dyDescent="0.2">
      <c r="A26" s="1">
        <f>A25+216</f>
        <v>3241</v>
      </c>
      <c r="B26" s="1">
        <f>AVERAGE('Experiment 1'!C26,'Experiment 2'!C26,'Experiment 3'!C26)</f>
        <v>4.496031746031746</v>
      </c>
      <c r="C26" s="1">
        <f>_xlfn.STDEV.P('Experiment 1'!C26,'Experiment 2'!C26,'Experiment 3'!C26)</f>
        <v>1.4847846772912414E-2</v>
      </c>
      <c r="D26" s="1">
        <f t="shared" si="0"/>
        <v>4.5108795928046588</v>
      </c>
      <c r="E26" s="1">
        <f>AVERAGE('Experiment 1'!D26,'Experiment 2'!D26,'Experiment 3'!D26)</f>
        <v>1.7040226793737243</v>
      </c>
      <c r="F26" s="1">
        <f>AVERAGE('Experiment 1'!E26,'Experiment 2'!E26,'Experiment 3'!E26)</f>
        <v>0.85880771846552673</v>
      </c>
      <c r="G26" s="1">
        <f>AVERAGE('Experiment 1'!F26,'Experiment 2'!F26,'Experiment 3'!F26)</f>
        <v>31.794210000000003</v>
      </c>
      <c r="H26" s="1">
        <f>AVERAGE('Experiment 1'!G26,'Experiment 2'!G26,'Experiment 3'!G26)</f>
        <v>6.7360614406779673</v>
      </c>
      <c r="I26" s="1">
        <f>_xlfn.STDEV.P('Experiment 1'!G26,'Experiment 2'!G26,'Experiment 3'!G26)</f>
        <v>0</v>
      </c>
      <c r="J26" s="1">
        <f t="shared" si="1"/>
        <v>6.7360614406779673</v>
      </c>
      <c r="K26" s="1">
        <f>AVERAGE('Experiment 1'!H26,'Experiment 2'!H26,'Experiment 3'!H26)</f>
        <v>37.021607521186446</v>
      </c>
      <c r="L26" s="1">
        <f>AVERAGE('Experiment 1'!I26,'Experiment 2'!I26,'Experiment 3'!I26)</f>
        <v>0.25612275000000001</v>
      </c>
    </row>
    <row r="27" spans="1:12" x14ac:dyDescent="0.2">
      <c r="A27" s="1">
        <f>A26+216</f>
        <v>3457</v>
      </c>
      <c r="B27" s="1"/>
      <c r="C27" s="1"/>
      <c r="D27" s="1">
        <f t="shared" si="0"/>
        <v>0</v>
      </c>
      <c r="E27" s="1"/>
      <c r="F27" s="1"/>
      <c r="G27" s="1"/>
      <c r="H27" s="1"/>
      <c r="I27" s="1"/>
      <c r="J27" s="1">
        <f t="shared" si="1"/>
        <v>0</v>
      </c>
      <c r="K27" s="1"/>
      <c r="L27" s="1"/>
    </row>
    <row r="30" spans="1:12" x14ac:dyDescent="0.2">
      <c r="F30" s="5" t="s">
        <v>12</v>
      </c>
      <c r="G30" s="1">
        <v>1.68</v>
      </c>
      <c r="K30" s="2" t="s">
        <v>15</v>
      </c>
      <c r="L30" s="1">
        <f>SUM(L3:L26)</f>
        <v>4.962439185</v>
      </c>
    </row>
    <row r="31" spans="1:12" x14ac:dyDescent="0.2">
      <c r="F31" s="5"/>
      <c r="G31" s="1">
        <v>1.37</v>
      </c>
      <c r="K31" s="2" t="s">
        <v>16</v>
      </c>
      <c r="L31" s="1" t="e">
        <f>G33*#REF!</f>
        <v>#REF!</v>
      </c>
    </row>
    <row r="32" spans="1:12" x14ac:dyDescent="0.2">
      <c r="F32" s="3" t="s">
        <v>13</v>
      </c>
      <c r="G32" s="1">
        <f>G31*G30</f>
        <v>2.3016000000000001</v>
      </c>
      <c r="K32" s="2" t="s">
        <v>17</v>
      </c>
      <c r="L32" s="1" t="e">
        <f>(L30/L31*10^3) *10^6</f>
        <v>#REF!</v>
      </c>
    </row>
    <row r="33" spans="6:7" x14ac:dyDescent="0.2">
      <c r="F33" s="3" t="s">
        <v>14</v>
      </c>
      <c r="G33" s="1">
        <f>G32*2</f>
        <v>4.6032000000000002</v>
      </c>
    </row>
  </sheetData>
  <mergeCells count="1">
    <mergeCell ref="F30:F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Experiment 1</vt:lpstr>
      <vt:lpstr>Experiment 2</vt:lpstr>
      <vt:lpstr>Experiment 3</vt:lpstr>
      <vt:lpstr>Averages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Ethan Langdon</cp:lastModifiedBy>
  <dcterms:created xsi:type="dcterms:W3CDTF">2020-11-07T12:39:41Z</dcterms:created>
  <dcterms:modified xsi:type="dcterms:W3CDTF">2022-11-03T15:44:24Z</dcterms:modified>
</cp:coreProperties>
</file>