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1de1eb1c21d1194/Desktop/Lvl.4 Engineering/Motorcycle Tech Report 1500-2000 words/"/>
    </mc:Choice>
  </mc:AlternateContent>
  <xr:revisionPtr revIDLastSave="2098" documentId="8_{2FF51385-8A15-4762-9250-5195F1E46B2B}" xr6:coauthVersionLast="47" xr6:coauthVersionMax="47" xr10:uidLastSave="{62528469-E04C-446A-86D3-920BAFB5E0AF}"/>
  <bookViews>
    <workbookView xWindow="-108" yWindow="-108" windowWidth="23256" windowHeight="12456" activeTab="2" xr2:uid="{21530B5C-14EC-42B9-8640-A4AD5048D379}"/>
  </bookViews>
  <sheets>
    <sheet name="Panigale1199" sheetId="3" r:id="rId1"/>
    <sheet name="Panigale1199-2" sheetId="6" r:id="rId2"/>
    <sheet name="S1000RR" sheetId="5" r:id="rId3"/>
    <sheet name="S1000RR-2" sheetId="7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7" i="5" l="1"/>
  <c r="E31" i="5" s="1"/>
  <c r="E27" i="3"/>
  <c r="E31" i="3" s="1"/>
  <c r="J10" i="5"/>
  <c r="J6" i="5"/>
  <c r="D23" i="7"/>
  <c r="E18" i="3"/>
  <c r="F15" i="3"/>
  <c r="E14" i="3" s="1"/>
  <c r="F16" i="3"/>
  <c r="E15" i="3" s="1"/>
  <c r="F17" i="3"/>
  <c r="E16" i="3" s="1"/>
  <c r="F18" i="3"/>
  <c r="E17" i="3" s="1"/>
  <c r="F14" i="3"/>
  <c r="E13" i="3" s="1"/>
  <c r="D4" i="7"/>
  <c r="D5" i="7"/>
  <c r="D6" i="7"/>
  <c r="D7" i="7"/>
  <c r="D8" i="7"/>
  <c r="D9" i="7"/>
  <c r="D10" i="7"/>
  <c r="D11" i="7"/>
  <c r="D12" i="7"/>
  <c r="D13" i="7"/>
  <c r="D14" i="7"/>
  <c r="D15" i="7"/>
  <c r="D16" i="7"/>
  <c r="D17" i="7"/>
  <c r="D18" i="7"/>
  <c r="D19" i="7"/>
  <c r="D20" i="7"/>
  <c r="D21" i="7"/>
  <c r="D22" i="7"/>
  <c r="J21" i="3" l="1"/>
  <c r="I21" i="3"/>
  <c r="J20" i="3"/>
  <c r="I20" i="3"/>
  <c r="J17" i="3"/>
  <c r="J14" i="3"/>
  <c r="J16" i="3"/>
  <c r="J13" i="3"/>
  <c r="K10" i="5"/>
  <c r="J14" i="5" s="1"/>
  <c r="J17" i="5"/>
  <c r="F15" i="5"/>
  <c r="E14" i="5" s="1"/>
  <c r="F16" i="5"/>
  <c r="E15" i="5" s="1"/>
  <c r="F17" i="5"/>
  <c r="E16" i="5" s="1"/>
  <c r="F18" i="5"/>
  <c r="E17" i="5" s="1"/>
  <c r="F14" i="5"/>
  <c r="E13" i="5" s="1"/>
  <c r="C4" i="7"/>
  <c r="C5" i="7"/>
  <c r="C6" i="7"/>
  <c r="C7" i="7"/>
  <c r="C8" i="7"/>
  <c r="C9" i="7"/>
  <c r="C10" i="7"/>
  <c r="C11" i="7"/>
  <c r="C12" i="7"/>
  <c r="C13" i="7"/>
  <c r="C14" i="7"/>
  <c r="C15" i="7"/>
  <c r="C16" i="7"/>
  <c r="C17" i="7"/>
  <c r="C18" i="7"/>
  <c r="C19" i="7"/>
  <c r="C20" i="7"/>
  <c r="C21" i="7"/>
  <c r="C22" i="7"/>
  <c r="C3" i="7"/>
  <c r="D3" i="7"/>
  <c r="D4" i="6"/>
  <c r="D5" i="6"/>
  <c r="D6" i="6"/>
  <c r="D7" i="6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3" i="6"/>
  <c r="I21" i="5" l="1"/>
  <c r="J21" i="5"/>
  <c r="K6" i="5"/>
  <c r="C8" i="5"/>
  <c r="B8" i="5"/>
  <c r="C8" i="3"/>
  <c r="B8" i="3"/>
  <c r="D15" i="3" l="1"/>
  <c r="K7" i="6"/>
  <c r="R7" i="6" s="1"/>
  <c r="K23" i="6"/>
  <c r="R23" i="6" s="1"/>
  <c r="J15" i="6"/>
  <c r="Q15" i="6" s="1"/>
  <c r="I7" i="6"/>
  <c r="P7" i="6" s="1"/>
  <c r="I23" i="6"/>
  <c r="P23" i="6" s="1"/>
  <c r="H15" i="6"/>
  <c r="O15" i="6" s="1"/>
  <c r="G7" i="6"/>
  <c r="N7" i="6" s="1"/>
  <c r="G23" i="6"/>
  <c r="N23" i="6" s="1"/>
  <c r="F15" i="6"/>
  <c r="M15" i="6" s="1"/>
  <c r="G15" i="6"/>
  <c r="N15" i="6" s="1"/>
  <c r="J24" i="6"/>
  <c r="Q24" i="6" s="1"/>
  <c r="G17" i="6"/>
  <c r="N17" i="6" s="1"/>
  <c r="G18" i="6"/>
  <c r="N18" i="6" s="1"/>
  <c r="G22" i="6"/>
  <c r="N22" i="6" s="1"/>
  <c r="K8" i="6"/>
  <c r="R8" i="6" s="1"/>
  <c r="K24" i="6"/>
  <c r="R24" i="6" s="1"/>
  <c r="J16" i="6"/>
  <c r="Q16" i="6" s="1"/>
  <c r="I8" i="6"/>
  <c r="P8" i="6" s="1"/>
  <c r="I24" i="6"/>
  <c r="P24" i="6" s="1"/>
  <c r="H16" i="6"/>
  <c r="O16" i="6" s="1"/>
  <c r="G8" i="6"/>
  <c r="N8" i="6" s="1"/>
  <c r="G24" i="6"/>
  <c r="N24" i="6" s="1"/>
  <c r="F16" i="6"/>
  <c r="M16" i="6" s="1"/>
  <c r="H23" i="6"/>
  <c r="O23" i="6" s="1"/>
  <c r="I16" i="6"/>
  <c r="P16" i="6" s="1"/>
  <c r="H25" i="6"/>
  <c r="O25" i="6" s="1"/>
  <c r="H26" i="6"/>
  <c r="O26" i="6" s="1"/>
  <c r="F14" i="6"/>
  <c r="M14" i="6" s="1"/>
  <c r="K9" i="6"/>
  <c r="R9" i="6" s="1"/>
  <c r="K25" i="6"/>
  <c r="R25" i="6" s="1"/>
  <c r="J17" i="6"/>
  <c r="Q17" i="6" s="1"/>
  <c r="I9" i="6"/>
  <c r="P9" i="6" s="1"/>
  <c r="I25" i="6"/>
  <c r="P25" i="6" s="1"/>
  <c r="H17" i="6"/>
  <c r="O17" i="6" s="1"/>
  <c r="G9" i="6"/>
  <c r="N9" i="6" s="1"/>
  <c r="G25" i="6"/>
  <c r="N25" i="6" s="1"/>
  <c r="F17" i="6"/>
  <c r="M17" i="6" s="1"/>
  <c r="F7" i="6"/>
  <c r="M7" i="6" s="1"/>
  <c r="F23" i="6"/>
  <c r="M23" i="6" s="1"/>
  <c r="K16" i="6"/>
  <c r="R16" i="6" s="1"/>
  <c r="I17" i="6"/>
  <c r="P17" i="6" s="1"/>
  <c r="K18" i="6"/>
  <c r="R18" i="6" s="1"/>
  <c r="K10" i="6"/>
  <c r="R10" i="6" s="1"/>
  <c r="K26" i="6"/>
  <c r="R26" i="6" s="1"/>
  <c r="J18" i="6"/>
  <c r="Q18" i="6" s="1"/>
  <c r="I10" i="6"/>
  <c r="P10" i="6" s="1"/>
  <c r="I26" i="6"/>
  <c r="P26" i="6" s="1"/>
  <c r="H18" i="6"/>
  <c r="O18" i="6" s="1"/>
  <c r="G10" i="6"/>
  <c r="N10" i="6" s="1"/>
  <c r="G26" i="6"/>
  <c r="N26" i="6" s="1"/>
  <c r="F18" i="6"/>
  <c r="M18" i="6" s="1"/>
  <c r="H7" i="6"/>
  <c r="O7" i="6" s="1"/>
  <c r="F24" i="6"/>
  <c r="M24" i="6" s="1"/>
  <c r="J25" i="6"/>
  <c r="Q25" i="6" s="1"/>
  <c r="J26" i="6"/>
  <c r="Q26" i="6" s="1"/>
  <c r="K11" i="6"/>
  <c r="R11" i="6" s="1"/>
  <c r="K27" i="6"/>
  <c r="R27" i="6" s="1"/>
  <c r="J19" i="6"/>
  <c r="Q19" i="6" s="1"/>
  <c r="I11" i="6"/>
  <c r="P11" i="6" s="1"/>
  <c r="I27" i="6"/>
  <c r="P27" i="6" s="1"/>
  <c r="H19" i="6"/>
  <c r="O19" i="6" s="1"/>
  <c r="G11" i="6"/>
  <c r="N11" i="6" s="1"/>
  <c r="G27" i="6"/>
  <c r="N27" i="6" s="1"/>
  <c r="F19" i="6"/>
  <c r="M19" i="6" s="1"/>
  <c r="J7" i="6"/>
  <c r="Q7" i="6" s="1"/>
  <c r="G16" i="6"/>
  <c r="N16" i="6" s="1"/>
  <c r="F25" i="6"/>
  <c r="M25" i="6" s="1"/>
  <c r="J10" i="6"/>
  <c r="Q10" i="6" s="1"/>
  <c r="K12" i="6"/>
  <c r="R12" i="6" s="1"/>
  <c r="J4" i="6"/>
  <c r="Q4" i="6" s="1"/>
  <c r="J20" i="6"/>
  <c r="Q20" i="6" s="1"/>
  <c r="I12" i="6"/>
  <c r="P12" i="6" s="1"/>
  <c r="H4" i="6"/>
  <c r="O4" i="6" s="1"/>
  <c r="H20" i="6"/>
  <c r="O20" i="6" s="1"/>
  <c r="G12" i="6"/>
  <c r="N12" i="6" s="1"/>
  <c r="F4" i="6"/>
  <c r="M4" i="6" s="1"/>
  <c r="F20" i="6"/>
  <c r="M20" i="6" s="1"/>
  <c r="K15" i="6"/>
  <c r="R15" i="6" s="1"/>
  <c r="H8" i="6"/>
  <c r="O8" i="6" s="1"/>
  <c r="K17" i="6"/>
  <c r="R17" i="6" s="1"/>
  <c r="F10" i="6"/>
  <c r="M10" i="6" s="1"/>
  <c r="K13" i="6"/>
  <c r="R13" i="6" s="1"/>
  <c r="J5" i="6"/>
  <c r="Q5" i="6" s="1"/>
  <c r="J21" i="6"/>
  <c r="Q21" i="6" s="1"/>
  <c r="I13" i="6"/>
  <c r="P13" i="6" s="1"/>
  <c r="H5" i="6"/>
  <c r="O5" i="6" s="1"/>
  <c r="H21" i="6"/>
  <c r="O21" i="6" s="1"/>
  <c r="G13" i="6"/>
  <c r="N13" i="6" s="1"/>
  <c r="F5" i="6"/>
  <c r="M5" i="6" s="1"/>
  <c r="F21" i="6"/>
  <c r="M21" i="6" s="1"/>
  <c r="I15" i="6"/>
  <c r="P15" i="6" s="1"/>
  <c r="J8" i="6"/>
  <c r="Q8" i="6" s="1"/>
  <c r="H9" i="6"/>
  <c r="O9" i="6" s="1"/>
  <c r="I18" i="6"/>
  <c r="P18" i="6" s="1"/>
  <c r="K14" i="6"/>
  <c r="R14" i="6" s="1"/>
  <c r="J6" i="6"/>
  <c r="Q6" i="6" s="1"/>
  <c r="J22" i="6"/>
  <c r="Q22" i="6" s="1"/>
  <c r="I14" i="6"/>
  <c r="P14" i="6" s="1"/>
  <c r="H6" i="6"/>
  <c r="O6" i="6" s="1"/>
  <c r="H22" i="6"/>
  <c r="O22" i="6" s="1"/>
  <c r="G14" i="6"/>
  <c r="N14" i="6" s="1"/>
  <c r="F6" i="6"/>
  <c r="M6" i="6" s="1"/>
  <c r="F22" i="6"/>
  <c r="M22" i="6" s="1"/>
  <c r="H24" i="6"/>
  <c r="O24" i="6" s="1"/>
  <c r="J9" i="6"/>
  <c r="Q9" i="6" s="1"/>
  <c r="H10" i="6"/>
  <c r="O10" i="6" s="1"/>
  <c r="J23" i="6"/>
  <c r="Q23" i="6" s="1"/>
  <c r="F8" i="6"/>
  <c r="M8" i="6" s="1"/>
  <c r="F9" i="6"/>
  <c r="M9" i="6" s="1"/>
  <c r="G6" i="6"/>
  <c r="N6" i="6" s="1"/>
  <c r="F26" i="6"/>
  <c r="M26" i="6" s="1"/>
  <c r="K19" i="6"/>
  <c r="R19" i="6" s="1"/>
  <c r="J11" i="6"/>
  <c r="Q11" i="6" s="1"/>
  <c r="J27" i="6"/>
  <c r="Q27" i="6" s="1"/>
  <c r="I19" i="6"/>
  <c r="P19" i="6" s="1"/>
  <c r="H11" i="6"/>
  <c r="O11" i="6" s="1"/>
  <c r="H27" i="6"/>
  <c r="O27" i="6" s="1"/>
  <c r="G19" i="6"/>
  <c r="N19" i="6" s="1"/>
  <c r="F11" i="6"/>
  <c r="M11" i="6" s="1"/>
  <c r="F27" i="6"/>
  <c r="M27" i="6" s="1"/>
  <c r="K21" i="6"/>
  <c r="R21" i="6" s="1"/>
  <c r="H13" i="6"/>
  <c r="O13" i="6" s="1"/>
  <c r="G21" i="6"/>
  <c r="N21" i="6" s="1"/>
  <c r="K22" i="6"/>
  <c r="R22" i="6" s="1"/>
  <c r="I6" i="6"/>
  <c r="P6" i="6" s="1"/>
  <c r="H14" i="6"/>
  <c r="O14" i="6" s="1"/>
  <c r="K4" i="6"/>
  <c r="R4" i="6" s="1"/>
  <c r="K20" i="6"/>
  <c r="R20" i="6" s="1"/>
  <c r="J12" i="6"/>
  <c r="Q12" i="6" s="1"/>
  <c r="I4" i="6"/>
  <c r="P4" i="6" s="1"/>
  <c r="I20" i="6"/>
  <c r="P20" i="6" s="1"/>
  <c r="H12" i="6"/>
  <c r="O12" i="6" s="1"/>
  <c r="G4" i="6"/>
  <c r="N4" i="6" s="1"/>
  <c r="G20" i="6"/>
  <c r="N20" i="6" s="1"/>
  <c r="F12" i="6"/>
  <c r="M12" i="6" s="1"/>
  <c r="K5" i="6"/>
  <c r="R5" i="6" s="1"/>
  <c r="J13" i="6"/>
  <c r="Q13" i="6" s="1"/>
  <c r="I5" i="6"/>
  <c r="P5" i="6" s="1"/>
  <c r="I21" i="6"/>
  <c r="P21" i="6" s="1"/>
  <c r="G5" i="6"/>
  <c r="N5" i="6" s="1"/>
  <c r="F13" i="6"/>
  <c r="M13" i="6" s="1"/>
  <c r="K6" i="6"/>
  <c r="R6" i="6" s="1"/>
  <c r="J14" i="6"/>
  <c r="Q14" i="6" s="1"/>
  <c r="I22" i="6"/>
  <c r="P22" i="6" s="1"/>
  <c r="K16" i="7"/>
  <c r="R16" i="7" s="1"/>
  <c r="J12" i="7"/>
  <c r="Q12" i="7" s="1"/>
  <c r="I8" i="7"/>
  <c r="P8" i="7" s="1"/>
  <c r="H16" i="7"/>
  <c r="O16" i="7" s="1"/>
  <c r="G12" i="7"/>
  <c r="N12" i="7" s="1"/>
  <c r="F8" i="7"/>
  <c r="M8" i="7" s="1"/>
  <c r="J13" i="7"/>
  <c r="Q13" i="7" s="1"/>
  <c r="H17" i="7"/>
  <c r="O17" i="7" s="1"/>
  <c r="H18" i="7"/>
  <c r="O18" i="7" s="1"/>
  <c r="J15" i="7"/>
  <c r="Q15" i="7" s="1"/>
  <c r="G15" i="7"/>
  <c r="N15" i="7" s="1"/>
  <c r="J16" i="7"/>
  <c r="Q16" i="7" s="1"/>
  <c r="K6" i="7"/>
  <c r="R6" i="7" s="1"/>
  <c r="K22" i="7"/>
  <c r="R22" i="7" s="1"/>
  <c r="J18" i="7"/>
  <c r="Q18" i="7" s="1"/>
  <c r="I14" i="7"/>
  <c r="P14" i="7" s="1"/>
  <c r="H6" i="7"/>
  <c r="O6" i="7" s="1"/>
  <c r="H22" i="7"/>
  <c r="O22" i="7" s="1"/>
  <c r="G18" i="7"/>
  <c r="N18" i="7" s="1"/>
  <c r="F14" i="7"/>
  <c r="M14" i="7" s="1"/>
  <c r="K7" i="7"/>
  <c r="R7" i="7" s="1"/>
  <c r="K23" i="7"/>
  <c r="R23" i="7" s="1"/>
  <c r="J19" i="7"/>
  <c r="Q19" i="7" s="1"/>
  <c r="I15" i="7"/>
  <c r="P15" i="7" s="1"/>
  <c r="H7" i="7"/>
  <c r="O7" i="7" s="1"/>
  <c r="H23" i="7"/>
  <c r="O23" i="7" s="1"/>
  <c r="G19" i="7"/>
  <c r="N19" i="7" s="1"/>
  <c r="F15" i="7"/>
  <c r="M15" i="7" s="1"/>
  <c r="F11" i="7"/>
  <c r="M11" i="7" s="1"/>
  <c r="K4" i="7"/>
  <c r="R4" i="7" s="1"/>
  <c r="F12" i="7"/>
  <c r="M12" i="7" s="1"/>
  <c r="H21" i="7"/>
  <c r="O21" i="7" s="1"/>
  <c r="K8" i="7"/>
  <c r="R8" i="7" s="1"/>
  <c r="J4" i="7"/>
  <c r="Q4" i="7" s="1"/>
  <c r="J20" i="7"/>
  <c r="Q20" i="7" s="1"/>
  <c r="I16" i="7"/>
  <c r="P16" i="7" s="1"/>
  <c r="H8" i="7"/>
  <c r="O8" i="7" s="1"/>
  <c r="G4" i="7"/>
  <c r="N4" i="7" s="1"/>
  <c r="G20" i="7"/>
  <c r="N20" i="7" s="1"/>
  <c r="F16" i="7"/>
  <c r="M16" i="7" s="1"/>
  <c r="K10" i="7"/>
  <c r="R10" i="7" s="1"/>
  <c r="G22" i="7"/>
  <c r="N22" i="7" s="1"/>
  <c r="I10" i="7"/>
  <c r="P10" i="7" s="1"/>
  <c r="K19" i="7"/>
  <c r="R19" i="7" s="1"/>
  <c r="H20" i="7"/>
  <c r="O20" i="7" s="1"/>
  <c r="K5" i="7"/>
  <c r="R5" i="7" s="1"/>
  <c r="F13" i="7"/>
  <c r="M13" i="7" s="1"/>
  <c r="K9" i="7"/>
  <c r="R9" i="7" s="1"/>
  <c r="J5" i="7"/>
  <c r="Q5" i="7" s="1"/>
  <c r="J21" i="7"/>
  <c r="Q21" i="7" s="1"/>
  <c r="I17" i="7"/>
  <c r="P17" i="7" s="1"/>
  <c r="H9" i="7"/>
  <c r="O9" i="7" s="1"/>
  <c r="G5" i="7"/>
  <c r="N5" i="7" s="1"/>
  <c r="G21" i="7"/>
  <c r="N21" i="7" s="1"/>
  <c r="F17" i="7"/>
  <c r="M17" i="7" s="1"/>
  <c r="J6" i="7"/>
  <c r="Q6" i="7" s="1"/>
  <c r="J22" i="7"/>
  <c r="Q22" i="7" s="1"/>
  <c r="I18" i="7"/>
  <c r="P18" i="7" s="1"/>
  <c r="H10" i="7"/>
  <c r="O10" i="7" s="1"/>
  <c r="G6" i="7"/>
  <c r="N6" i="7" s="1"/>
  <c r="F18" i="7"/>
  <c r="M18" i="7" s="1"/>
  <c r="J14" i="7"/>
  <c r="Q14" i="7" s="1"/>
  <c r="F10" i="7"/>
  <c r="M10" i="7" s="1"/>
  <c r="I12" i="7"/>
  <c r="P12" i="7" s="1"/>
  <c r="J17" i="7"/>
  <c r="Q17" i="7" s="1"/>
  <c r="K11" i="7"/>
  <c r="R11" i="7" s="1"/>
  <c r="J7" i="7"/>
  <c r="Q7" i="7" s="1"/>
  <c r="J23" i="7"/>
  <c r="Q23" i="7" s="1"/>
  <c r="I19" i="7"/>
  <c r="P19" i="7" s="1"/>
  <c r="H11" i="7"/>
  <c r="O11" i="7" s="1"/>
  <c r="G7" i="7"/>
  <c r="N7" i="7" s="1"/>
  <c r="G23" i="7"/>
  <c r="N23" i="7" s="1"/>
  <c r="F19" i="7"/>
  <c r="M19" i="7" s="1"/>
  <c r="J9" i="7"/>
  <c r="Q9" i="7" s="1"/>
  <c r="I21" i="7"/>
  <c r="P21" i="7" s="1"/>
  <c r="F5" i="7"/>
  <c r="M5" i="7" s="1"/>
  <c r="I11" i="7"/>
  <c r="P11" i="7" s="1"/>
  <c r="I13" i="7"/>
  <c r="P13" i="7" s="1"/>
  <c r="K12" i="7"/>
  <c r="R12" i="7" s="1"/>
  <c r="J8" i="7"/>
  <c r="Q8" i="7" s="1"/>
  <c r="I4" i="7"/>
  <c r="P4" i="7" s="1"/>
  <c r="I20" i="7"/>
  <c r="P20" i="7" s="1"/>
  <c r="H12" i="7"/>
  <c r="O12" i="7" s="1"/>
  <c r="G8" i="7"/>
  <c r="N8" i="7" s="1"/>
  <c r="F4" i="7"/>
  <c r="M4" i="7" s="1"/>
  <c r="F20" i="7"/>
  <c r="M20" i="7" s="1"/>
  <c r="K13" i="7"/>
  <c r="R13" i="7" s="1"/>
  <c r="I5" i="7"/>
  <c r="P5" i="7" s="1"/>
  <c r="H13" i="7"/>
  <c r="O13" i="7" s="1"/>
  <c r="G9" i="7"/>
  <c r="N9" i="7" s="1"/>
  <c r="F21" i="7"/>
  <c r="M21" i="7" s="1"/>
  <c r="G14" i="7"/>
  <c r="N14" i="7" s="1"/>
  <c r="H4" i="7"/>
  <c r="O4" i="7" s="1"/>
  <c r="H5" i="7"/>
  <c r="O5" i="7" s="1"/>
  <c r="K14" i="7"/>
  <c r="R14" i="7" s="1"/>
  <c r="J10" i="7"/>
  <c r="Q10" i="7" s="1"/>
  <c r="I6" i="7"/>
  <c r="P6" i="7" s="1"/>
  <c r="I22" i="7"/>
  <c r="P22" i="7" s="1"/>
  <c r="H14" i="7"/>
  <c r="O14" i="7" s="1"/>
  <c r="G10" i="7"/>
  <c r="N10" i="7" s="1"/>
  <c r="F6" i="7"/>
  <c r="M6" i="7" s="1"/>
  <c r="F22" i="7"/>
  <c r="M22" i="7" s="1"/>
  <c r="K17" i="7"/>
  <c r="R17" i="7" s="1"/>
  <c r="F9" i="7"/>
  <c r="M9" i="7" s="1"/>
  <c r="K20" i="7"/>
  <c r="R20" i="7" s="1"/>
  <c r="K21" i="7"/>
  <c r="R21" i="7" s="1"/>
  <c r="K15" i="7"/>
  <c r="R15" i="7" s="1"/>
  <c r="J11" i="7"/>
  <c r="Q11" i="7" s="1"/>
  <c r="I7" i="7"/>
  <c r="P7" i="7" s="1"/>
  <c r="I23" i="7"/>
  <c r="P23" i="7" s="1"/>
  <c r="H15" i="7"/>
  <c r="O15" i="7" s="1"/>
  <c r="G11" i="7"/>
  <c r="N11" i="7" s="1"/>
  <c r="F7" i="7"/>
  <c r="M7" i="7" s="1"/>
  <c r="F23" i="7"/>
  <c r="M23" i="7" s="1"/>
  <c r="I9" i="7"/>
  <c r="P9" i="7" s="1"/>
  <c r="G13" i="7"/>
  <c r="N13" i="7" s="1"/>
  <c r="K18" i="7"/>
  <c r="R18" i="7" s="1"/>
  <c r="H19" i="7"/>
  <c r="O19" i="7" s="1"/>
  <c r="G16" i="7"/>
  <c r="N16" i="7" s="1"/>
  <c r="G17" i="7"/>
  <c r="N17" i="7" s="1"/>
  <c r="J20" i="5"/>
  <c r="I20" i="5"/>
  <c r="D16" i="5"/>
  <c r="G3" i="7"/>
  <c r="N3" i="7" s="1"/>
  <c r="F3" i="7"/>
  <c r="M3" i="7" s="1"/>
  <c r="I3" i="7"/>
  <c r="P3" i="7" s="1"/>
  <c r="J3" i="7"/>
  <c r="Q3" i="7" s="1"/>
  <c r="K3" i="7"/>
  <c r="R3" i="7" s="1"/>
  <c r="H3" i="7"/>
  <c r="O3" i="7" s="1"/>
  <c r="J16" i="5"/>
  <c r="J13" i="5"/>
  <c r="D17" i="5"/>
  <c r="D15" i="5"/>
  <c r="D14" i="5"/>
  <c r="D13" i="5"/>
  <c r="D18" i="5"/>
  <c r="D16" i="3"/>
  <c r="J3" i="6"/>
  <c r="Q3" i="6" s="1"/>
  <c r="H3" i="6"/>
  <c r="O3" i="6" s="1"/>
  <c r="F3" i="6"/>
  <c r="M3" i="6" s="1"/>
  <c r="K3" i="6"/>
  <c r="R3" i="6" s="1"/>
  <c r="I3" i="6"/>
  <c r="P3" i="6" s="1"/>
  <c r="G3" i="6"/>
  <c r="N3" i="6" s="1"/>
  <c r="D17" i="3"/>
  <c r="D14" i="3"/>
  <c r="D13" i="3"/>
  <c r="D18" i="3"/>
</calcChain>
</file>

<file path=xl/sharedStrings.xml><?xml version="1.0" encoding="utf-8"?>
<sst xmlns="http://schemas.openxmlformats.org/spreadsheetml/2006/main" count="183" uniqueCount="82">
  <si>
    <t>Gear ratio</t>
  </si>
  <si>
    <t>Input</t>
  </si>
  <si>
    <t>Output</t>
  </si>
  <si>
    <t>1st</t>
  </si>
  <si>
    <t>2nd</t>
  </si>
  <si>
    <t>3rd</t>
  </si>
  <si>
    <t>4th</t>
  </si>
  <si>
    <t>5th</t>
  </si>
  <si>
    <t>6th</t>
  </si>
  <si>
    <t>Final Drive</t>
  </si>
  <si>
    <t>Primary Drive</t>
  </si>
  <si>
    <t>Front tyre</t>
  </si>
  <si>
    <t>Rear tyre</t>
  </si>
  <si>
    <t>120/70/17</t>
  </si>
  <si>
    <t>200/60/17</t>
  </si>
  <si>
    <t>Tyres</t>
  </si>
  <si>
    <t>Width</t>
  </si>
  <si>
    <t>Aspect Ratio</t>
  </si>
  <si>
    <t>Rim Size</t>
  </si>
  <si>
    <t>Tyre Diameter</t>
  </si>
  <si>
    <t>Without rider</t>
  </si>
  <si>
    <t>Level</t>
  </si>
  <si>
    <t>With rider</t>
  </si>
  <si>
    <t>Xcog</t>
  </si>
  <si>
    <t>% of Front</t>
  </si>
  <si>
    <t>% of Rear</t>
  </si>
  <si>
    <t>W/out rider</t>
  </si>
  <si>
    <t>Ycog</t>
  </si>
  <si>
    <t>RPM</t>
  </si>
  <si>
    <t>Profile</t>
  </si>
  <si>
    <t>Lifted</t>
  </si>
  <si>
    <t>Center of Gravity</t>
  </si>
  <si>
    <t>Ducati Panigale V2 1199S</t>
  </si>
  <si>
    <t>BMW S1000-RR</t>
  </si>
  <si>
    <t>180/55/17</t>
  </si>
  <si>
    <r>
      <t xml:space="preserve">Wheel Speed </t>
    </r>
    <r>
      <rPr>
        <b/>
        <i/>
        <sz val="13"/>
        <color theme="0"/>
        <rFont val="Times New Roman"/>
        <family val="1"/>
      </rPr>
      <t>(km/h)</t>
    </r>
  </si>
  <si>
    <r>
      <t xml:space="preserve">Total weight </t>
    </r>
    <r>
      <rPr>
        <b/>
        <i/>
        <sz val="13"/>
        <color rgb="FF000000"/>
        <rFont val="Times New Roman"/>
        <family val="1"/>
      </rPr>
      <t>(kg)</t>
    </r>
  </si>
  <si>
    <r>
      <t xml:space="preserve">Weight without rider </t>
    </r>
    <r>
      <rPr>
        <b/>
        <i/>
        <sz val="13"/>
        <color rgb="FFFFFFFF"/>
        <rFont val="Times New Roman"/>
        <family val="1"/>
      </rPr>
      <t>(kg)</t>
    </r>
  </si>
  <si>
    <r>
      <t xml:space="preserve">With the rider </t>
    </r>
    <r>
      <rPr>
        <b/>
        <i/>
        <sz val="13"/>
        <color rgb="FFFFFFFF"/>
        <rFont val="Times New Roman"/>
        <family val="1"/>
      </rPr>
      <t>(kg)</t>
    </r>
  </si>
  <si>
    <r>
      <t xml:space="preserve">Rear Wheel </t>
    </r>
    <r>
      <rPr>
        <b/>
        <i/>
        <sz val="13"/>
        <color rgb="FF000000"/>
        <rFont val="Times New Roman"/>
        <family val="1"/>
      </rPr>
      <t>(kg)</t>
    </r>
  </si>
  <si>
    <r>
      <t xml:space="preserve">Front Wheel </t>
    </r>
    <r>
      <rPr>
        <b/>
        <i/>
        <sz val="13"/>
        <color rgb="FF000000"/>
        <rFont val="Times New Roman"/>
        <family val="1"/>
      </rPr>
      <t>(kg)</t>
    </r>
  </si>
  <si>
    <r>
      <t>Front Wheel</t>
    </r>
    <r>
      <rPr>
        <b/>
        <i/>
        <sz val="13"/>
        <color rgb="FF000000"/>
        <rFont val="Times New Roman"/>
        <family val="1"/>
      </rPr>
      <t xml:space="preserve"> (kg)</t>
    </r>
  </si>
  <si>
    <r>
      <t xml:space="preserve">Rider Weight </t>
    </r>
    <r>
      <rPr>
        <b/>
        <i/>
        <sz val="13"/>
        <color rgb="FFFFFFFF"/>
        <rFont val="Times New Roman"/>
        <family val="1"/>
      </rPr>
      <t>(kg)</t>
    </r>
    <r>
      <rPr>
        <b/>
        <sz val="13"/>
        <color rgb="FFFFFFFF"/>
        <rFont val="Times New Roman"/>
        <family val="1"/>
      </rPr>
      <t xml:space="preserve"> </t>
    </r>
  </si>
  <si>
    <t>Dyno</t>
  </si>
  <si>
    <t>Road Speed</t>
  </si>
  <si>
    <t>Driving force</t>
  </si>
  <si>
    <t>Torque ft-lb</t>
  </si>
  <si>
    <r>
      <rPr>
        <b/>
        <sz val="14"/>
        <color theme="1"/>
        <rFont val="Times New Roman"/>
        <family val="1"/>
      </rPr>
      <t>Power</t>
    </r>
    <r>
      <rPr>
        <sz val="14"/>
        <color theme="1"/>
        <rFont val="Times New Roman"/>
        <family val="1"/>
      </rPr>
      <t xml:space="preserve"> (hp)</t>
    </r>
  </si>
  <si>
    <r>
      <rPr>
        <b/>
        <sz val="14"/>
        <color theme="1"/>
        <rFont val="Times New Roman"/>
        <family val="1"/>
      </rPr>
      <t>Torque</t>
    </r>
    <r>
      <rPr>
        <sz val="14"/>
        <color theme="1"/>
        <rFont val="Times New Roman"/>
        <family val="1"/>
      </rPr>
      <t xml:space="preserve"> (Nm)</t>
    </r>
  </si>
  <si>
    <r>
      <rPr>
        <b/>
        <sz val="14"/>
        <color theme="1"/>
        <rFont val="Times New Roman"/>
        <family val="1"/>
      </rPr>
      <t>Power</t>
    </r>
    <r>
      <rPr>
        <sz val="14"/>
        <color theme="1"/>
        <rFont val="Times New Roman"/>
        <family val="1"/>
      </rPr>
      <t xml:space="preserve"> (Kw)</t>
    </r>
  </si>
  <si>
    <t xml:space="preserve">2nd </t>
  </si>
  <si>
    <t xml:space="preserve">1st </t>
  </si>
  <si>
    <t xml:space="preserve">3rd </t>
  </si>
  <si>
    <r>
      <t xml:space="preserve">Lifted Angle </t>
    </r>
    <r>
      <rPr>
        <b/>
        <i/>
        <sz val="13"/>
        <color rgb="FFFFFFFF"/>
        <rFont val="Times New Roman"/>
        <family val="1"/>
      </rPr>
      <t>(rad)</t>
    </r>
  </si>
  <si>
    <r>
      <t>Stand Height</t>
    </r>
    <r>
      <rPr>
        <sz val="13"/>
        <color rgb="FFFFFFFF"/>
        <rFont val="Times New Roman"/>
        <family val="1"/>
      </rPr>
      <t xml:space="preserve"> </t>
    </r>
    <r>
      <rPr>
        <b/>
        <i/>
        <sz val="13"/>
        <color rgb="FFFFFFFF"/>
        <rFont val="Times New Roman"/>
        <family val="1"/>
      </rPr>
      <t>(m)</t>
    </r>
  </si>
  <si>
    <r>
      <t xml:space="preserve">Wheelbase </t>
    </r>
    <r>
      <rPr>
        <b/>
        <i/>
        <sz val="13"/>
        <color rgb="FFFFFFFF"/>
        <rFont val="Times New Roman"/>
        <family val="1"/>
      </rPr>
      <t>(m)</t>
    </r>
  </si>
  <si>
    <r>
      <t xml:space="preserve">FW radius </t>
    </r>
    <r>
      <rPr>
        <b/>
        <i/>
        <sz val="13"/>
        <color rgb="FFFFFFFF"/>
        <rFont val="Times New Roman"/>
        <family val="1"/>
      </rPr>
      <t>(m)</t>
    </r>
  </si>
  <si>
    <r>
      <t xml:space="preserve">RW radius </t>
    </r>
    <r>
      <rPr>
        <b/>
        <i/>
        <sz val="13"/>
        <color rgb="FFFFFFFF"/>
        <rFont val="Times New Roman"/>
        <family val="1"/>
      </rPr>
      <t>(m)</t>
    </r>
  </si>
  <si>
    <r>
      <t xml:space="preserve">Av wheel radius </t>
    </r>
    <r>
      <rPr>
        <b/>
        <i/>
        <sz val="13"/>
        <color rgb="FFFFFFFF"/>
        <rFont val="Times New Roman"/>
        <family val="1"/>
      </rPr>
      <t>(m)</t>
    </r>
  </si>
  <si>
    <r>
      <t xml:space="preserve">Level W/out Rider </t>
    </r>
    <r>
      <rPr>
        <b/>
        <i/>
        <sz val="13"/>
        <color rgb="FF000000"/>
        <rFont val="Times New Roman"/>
        <family val="1"/>
      </rPr>
      <t>(m)</t>
    </r>
  </si>
  <si>
    <r>
      <t xml:space="preserve">Level With Rider </t>
    </r>
    <r>
      <rPr>
        <b/>
        <i/>
        <sz val="13"/>
        <color rgb="FF000000"/>
        <rFont val="Times New Roman"/>
        <family val="1"/>
      </rPr>
      <t>(m)</t>
    </r>
  </si>
  <si>
    <t>Practical Method Measurements</t>
  </si>
  <si>
    <t xml:space="preserve"> Practical Method Measurements</t>
  </si>
  <si>
    <r>
      <t xml:space="preserve">W/out Rider </t>
    </r>
    <r>
      <rPr>
        <b/>
        <i/>
        <sz val="13"/>
        <color rgb="FF000000"/>
        <rFont val="Times New Roman"/>
        <family val="1"/>
      </rPr>
      <t>(m)</t>
    </r>
  </si>
  <si>
    <r>
      <t xml:space="preserve">With Rider </t>
    </r>
    <r>
      <rPr>
        <b/>
        <i/>
        <sz val="13"/>
        <color rgb="FF000000"/>
        <rFont val="Times New Roman"/>
        <family val="1"/>
      </rPr>
      <t>(m)</t>
    </r>
  </si>
  <si>
    <t>RPM Drop</t>
  </si>
  <si>
    <t>New RPM</t>
  </si>
  <si>
    <t xml:space="preserve">New RPM </t>
  </si>
  <si>
    <t>Resistance to Motion</t>
  </si>
  <si>
    <t>P = F*V</t>
  </si>
  <si>
    <t>Formula</t>
  </si>
  <si>
    <t>Total Force Needed</t>
  </si>
  <si>
    <t>Total Power Needed</t>
  </si>
  <si>
    <t>F = FD + FW</t>
  </si>
  <si>
    <t>Fomula</t>
  </si>
  <si>
    <r>
      <rPr>
        <b/>
        <sz val="12"/>
        <color theme="0"/>
        <rFont val="Times New Roman"/>
        <family val="1"/>
      </rPr>
      <t xml:space="preserve">Coefficient of Drag </t>
    </r>
    <r>
      <rPr>
        <b/>
        <sz val="13"/>
        <color theme="0"/>
        <rFont val="Times New Roman"/>
        <family val="1"/>
      </rPr>
      <t>C</t>
    </r>
    <r>
      <rPr>
        <b/>
        <sz val="8"/>
        <color theme="0"/>
        <rFont val="Times New Roman"/>
        <family val="1"/>
      </rPr>
      <t>D</t>
    </r>
  </si>
  <si>
    <t>Rho ρ</t>
  </si>
  <si>
    <r>
      <rPr>
        <b/>
        <sz val="10"/>
        <color theme="0"/>
        <rFont val="Times New Roman"/>
        <family val="1"/>
      </rPr>
      <t>Rolling resistance (0.02*m*g)</t>
    </r>
    <r>
      <rPr>
        <b/>
        <sz val="13"/>
        <color theme="0"/>
        <rFont val="Times New Roman"/>
        <family val="1"/>
      </rPr>
      <t xml:space="preserve"> </t>
    </r>
  </si>
  <si>
    <r>
      <rPr>
        <b/>
        <sz val="11"/>
        <color theme="0"/>
        <rFont val="Times New Roman"/>
        <family val="1"/>
      </rPr>
      <t xml:space="preserve">Top speed in </t>
    </r>
    <r>
      <rPr>
        <b/>
        <i/>
        <sz val="11"/>
        <color theme="0"/>
        <rFont val="Times New Roman"/>
        <family val="1"/>
      </rPr>
      <t>m/s</t>
    </r>
    <r>
      <rPr>
        <b/>
        <i/>
        <sz val="13"/>
        <color theme="0"/>
        <rFont val="Times New Roman"/>
        <family val="1"/>
      </rPr>
      <t xml:space="preserve"> V</t>
    </r>
    <r>
      <rPr>
        <b/>
        <sz val="13"/>
        <color theme="0"/>
        <rFont val="Times New Roman"/>
        <family val="1"/>
      </rPr>
      <t xml:space="preserve"> </t>
    </r>
    <r>
      <rPr>
        <b/>
        <i/>
        <sz val="13"/>
        <color theme="0"/>
        <rFont val="Times New Roman"/>
        <family val="1"/>
      </rPr>
      <t>(m/s)</t>
    </r>
  </si>
  <si>
    <r>
      <rPr>
        <b/>
        <sz val="12"/>
        <color theme="0"/>
        <rFont val="Times New Roman"/>
        <family val="1"/>
      </rPr>
      <t>Frontal Area</t>
    </r>
    <r>
      <rPr>
        <b/>
        <sz val="13"/>
        <color theme="0"/>
        <rFont val="Times New Roman"/>
        <family val="1"/>
      </rPr>
      <t xml:space="preserve"> </t>
    </r>
    <r>
      <rPr>
        <b/>
        <i/>
        <sz val="13"/>
        <color theme="0"/>
        <rFont val="Times New Roman"/>
        <family val="1"/>
      </rPr>
      <t>A</t>
    </r>
    <r>
      <rPr>
        <b/>
        <sz val="13"/>
        <color theme="0"/>
        <rFont val="Times New Roman"/>
        <family val="1"/>
      </rPr>
      <t xml:space="preserve"> </t>
    </r>
    <r>
      <rPr>
        <b/>
        <i/>
        <sz val="13"/>
        <color theme="0"/>
        <rFont val="Times New Roman"/>
        <family val="1"/>
      </rPr>
      <t>(m^2)</t>
    </r>
  </si>
  <si>
    <r>
      <t xml:space="preserve">Mass </t>
    </r>
    <r>
      <rPr>
        <b/>
        <i/>
        <sz val="13"/>
        <color theme="0"/>
        <rFont val="Times New Roman"/>
        <family val="1"/>
      </rPr>
      <t>m</t>
    </r>
  </si>
  <si>
    <r>
      <t>Gravity</t>
    </r>
    <r>
      <rPr>
        <b/>
        <i/>
        <sz val="13"/>
        <color theme="0"/>
        <rFont val="Times New Roman"/>
        <family val="1"/>
      </rPr>
      <t xml:space="preserve"> 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</si>
</sst>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3"/>
      <color theme="0"/>
      <name val="Times New Roman"/>
      <family val="1"/>
    </font>
    <font>
      <sz val="13"/>
      <color theme="1"/>
      <name val="Times New Roman"/>
      <family val="1"/>
    </font>
    <font>
      <b/>
      <sz val="13"/>
      <color rgb="FFFFFFFF"/>
      <name val="Times New Roman"/>
      <family val="1"/>
    </font>
    <font>
      <sz val="13"/>
      <color rgb="FF000000"/>
      <name val="Times New Roman"/>
      <family val="1"/>
    </font>
    <font>
      <sz val="14"/>
      <color theme="1"/>
      <name val="Calibri"/>
      <family val="2"/>
      <scheme val="minor"/>
    </font>
    <font>
      <sz val="13"/>
      <color rgb="FFFF0000"/>
      <name val="Times New Roman"/>
      <family val="1"/>
    </font>
    <font>
      <i/>
      <sz val="13"/>
      <color theme="1"/>
      <name val="Times New Roman"/>
      <family val="1"/>
    </font>
    <font>
      <b/>
      <i/>
      <sz val="20"/>
      <color theme="0"/>
      <name val="Times New Roman"/>
      <family val="1"/>
    </font>
    <font>
      <b/>
      <i/>
      <sz val="13"/>
      <color theme="0"/>
      <name val="Times New Roman"/>
      <family val="1"/>
    </font>
    <font>
      <b/>
      <i/>
      <sz val="13"/>
      <color rgb="FF000000"/>
      <name val="Times New Roman"/>
      <family val="1"/>
    </font>
    <font>
      <b/>
      <i/>
      <sz val="13"/>
      <color rgb="FFFFFFFF"/>
      <name val="Times New Roman"/>
      <family val="1"/>
    </font>
    <font>
      <sz val="11"/>
      <color theme="0"/>
      <name val="Times New Roman"/>
      <family val="1"/>
    </font>
    <font>
      <b/>
      <i/>
      <sz val="18"/>
      <color theme="0"/>
      <name val="Times New Roman"/>
      <family val="1"/>
    </font>
    <font>
      <b/>
      <i/>
      <sz val="16"/>
      <color theme="0"/>
      <name val="Times New Roman"/>
      <family val="1"/>
    </font>
    <font>
      <sz val="13"/>
      <color rgb="FFFFFFFF"/>
      <name val="Times New Roman"/>
      <family val="1"/>
    </font>
    <font>
      <b/>
      <i/>
      <sz val="14"/>
      <color theme="0"/>
      <name val="Times New Roman"/>
      <family val="1"/>
    </font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2"/>
      <color theme="0"/>
      <name val="Times New Roman"/>
      <family val="1"/>
    </font>
    <font>
      <b/>
      <sz val="8"/>
      <color theme="0"/>
      <name val="Times New Roman"/>
      <family val="1"/>
    </font>
    <font>
      <b/>
      <sz val="13"/>
      <color rgb="FFFF0000"/>
      <name val="Times New Roman"/>
      <family val="1"/>
    </font>
    <font>
      <b/>
      <sz val="10"/>
      <color theme="0"/>
      <name val="Times New Roman"/>
      <family val="1"/>
    </font>
    <font>
      <b/>
      <sz val="12"/>
      <color theme="0"/>
      <name val="Times New Roman"/>
      <family val="1"/>
    </font>
    <font>
      <b/>
      <sz val="11"/>
      <color theme="0"/>
      <name val="Times New Roman"/>
      <family val="1"/>
    </font>
    <font>
      <b/>
      <i/>
      <sz val="11"/>
      <color theme="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rgb="FF000000"/>
      </patternFill>
    </fill>
    <fill>
      <patternFill patternType="solid">
        <fgColor rgb="FF031EBD"/>
        <bgColor indexed="64"/>
      </patternFill>
    </fill>
    <fill>
      <patternFill patternType="solid">
        <fgColor rgb="FF031EBD"/>
        <bgColor rgb="FF000000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0" tint="-4.9989318521683403E-2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/>
      <bottom style="thin">
        <color theme="0" tint="-4.9989318521683403E-2"/>
      </bottom>
      <diagonal/>
    </border>
    <border>
      <left style="thin">
        <color indexed="64"/>
      </left>
      <right/>
      <top style="thin">
        <color theme="0" tint="-4.9989318521683403E-2"/>
      </top>
      <bottom/>
      <diagonal/>
    </border>
    <border>
      <left/>
      <right/>
      <top style="thin">
        <color theme="0" tint="-4.9989318521683403E-2"/>
      </top>
      <bottom/>
      <diagonal/>
    </border>
    <border>
      <left style="thin">
        <color indexed="64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9" fontId="21" fillId="0" borderId="0" applyFont="0" applyFill="0" applyBorder="0" applyAlignment="0" applyProtection="0"/>
  </cellStyleXfs>
  <cellXfs count="123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6" fillId="0" borderId="0" xfId="0" applyFont="1"/>
    <xf numFmtId="0" fontId="7" fillId="4" borderId="1" xfId="0" applyFont="1" applyFill="1" applyBorder="1" applyAlignment="1">
      <alignment horizontal="right"/>
    </xf>
    <xf numFmtId="0" fontId="7" fillId="4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right"/>
    </xf>
    <xf numFmtId="0" fontId="8" fillId="0" borderId="1" xfId="0" applyFont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right"/>
    </xf>
    <xf numFmtId="0" fontId="6" fillId="0" borderId="1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right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right"/>
    </xf>
    <xf numFmtId="0" fontId="6" fillId="0" borderId="6" xfId="0" applyFont="1" applyBorder="1" applyAlignment="1">
      <alignment horizontal="center"/>
    </xf>
    <xf numFmtId="0" fontId="5" fillId="3" borderId="1" xfId="0" applyFont="1" applyFill="1" applyBorder="1" applyAlignment="1">
      <alignment horizontal="right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/>
    <xf numFmtId="0" fontId="5" fillId="3" borderId="1" xfId="0" applyFont="1" applyFill="1" applyBorder="1" applyAlignment="1">
      <alignment horizontal="center"/>
    </xf>
    <xf numFmtId="0" fontId="7" fillId="4" borderId="1" xfId="0" applyFont="1" applyFill="1" applyBorder="1" applyAlignment="1">
      <alignment horizontal="right" vertical="center"/>
    </xf>
    <xf numFmtId="0" fontId="8" fillId="0" borderId="0" xfId="0" applyFont="1"/>
    <xf numFmtId="0" fontId="7" fillId="2" borderId="7" xfId="0" applyFont="1" applyFill="1" applyBorder="1" applyAlignment="1">
      <alignment horizontal="center"/>
    </xf>
    <xf numFmtId="0" fontId="7" fillId="2" borderId="11" xfId="0" applyFont="1" applyFill="1" applyBorder="1" applyAlignment="1">
      <alignment horizontal="center"/>
    </xf>
    <xf numFmtId="0" fontId="6" fillId="0" borderId="7" xfId="0" applyFont="1" applyBorder="1"/>
    <xf numFmtId="0" fontId="10" fillId="0" borderId="8" xfId="0" applyFont="1" applyBorder="1"/>
    <xf numFmtId="0" fontId="6" fillId="0" borderId="10" xfId="0" applyFont="1" applyBorder="1"/>
    <xf numFmtId="0" fontId="6" fillId="0" borderId="11" xfId="0" applyFont="1" applyBorder="1"/>
    <xf numFmtId="0" fontId="6" fillId="0" borderId="13" xfId="0" applyFont="1" applyBorder="1"/>
    <xf numFmtId="0" fontId="6" fillId="0" borderId="12" xfId="0" applyFont="1" applyBorder="1"/>
    <xf numFmtId="0" fontId="11" fillId="0" borderId="14" xfId="0" applyFont="1" applyBorder="1"/>
    <xf numFmtId="0" fontId="11" fillId="0" borderId="0" xfId="0" applyFont="1"/>
    <xf numFmtId="0" fontId="6" fillId="0" borderId="15" xfId="0" applyFont="1" applyBorder="1" applyAlignment="1">
      <alignment horizontal="right"/>
    </xf>
    <xf numFmtId="0" fontId="6" fillId="0" borderId="15" xfId="0" applyFont="1" applyBorder="1" applyAlignment="1">
      <alignment horizontal="center"/>
    </xf>
    <xf numFmtId="0" fontId="5" fillId="5" borderId="1" xfId="0" applyFont="1" applyFill="1" applyBorder="1" applyAlignment="1">
      <alignment horizontal="right"/>
    </xf>
    <xf numFmtId="0" fontId="5" fillId="5" borderId="4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right"/>
    </xf>
    <xf numFmtId="0" fontId="5" fillId="5" borderId="15" xfId="0" applyFont="1" applyFill="1" applyBorder="1"/>
    <xf numFmtId="0" fontId="5" fillId="5" borderId="15" xfId="0" applyFont="1" applyFill="1" applyBorder="1" applyAlignment="1">
      <alignment horizontal="right"/>
    </xf>
    <xf numFmtId="0" fontId="5" fillId="5" borderId="15" xfId="0" applyFont="1" applyFill="1" applyBorder="1" applyAlignment="1">
      <alignment horizontal="center"/>
    </xf>
    <xf numFmtId="0" fontId="5" fillId="5" borderId="1" xfId="0" applyFont="1" applyFill="1" applyBorder="1"/>
    <xf numFmtId="0" fontId="7" fillId="6" borderId="1" xfId="0" applyFont="1" applyFill="1" applyBorder="1" applyAlignment="1">
      <alignment horizontal="right"/>
    </xf>
    <xf numFmtId="0" fontId="7" fillId="6" borderId="1" xfId="0" applyFont="1" applyFill="1" applyBorder="1" applyAlignment="1">
      <alignment horizontal="center"/>
    </xf>
    <xf numFmtId="0" fontId="7" fillId="6" borderId="2" xfId="0" applyFont="1" applyFill="1" applyBorder="1" applyAlignment="1">
      <alignment horizontal="center"/>
    </xf>
    <xf numFmtId="0" fontId="7" fillId="6" borderId="1" xfId="0" applyFont="1" applyFill="1" applyBorder="1" applyAlignment="1">
      <alignment horizontal="right" vertical="center"/>
    </xf>
    <xf numFmtId="0" fontId="5" fillId="3" borderId="4" xfId="0" applyFont="1" applyFill="1" applyBorder="1"/>
    <xf numFmtId="0" fontId="20" fillId="5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5" fillId="5" borderId="0" xfId="0" applyFont="1" applyFill="1"/>
    <xf numFmtId="2" fontId="4" fillId="0" borderId="0" xfId="0" applyNumberFormat="1" applyFont="1" applyAlignment="1">
      <alignment horizontal="center"/>
    </xf>
    <xf numFmtId="2" fontId="6" fillId="0" borderId="1" xfId="0" applyNumberFormat="1" applyFont="1" applyBorder="1"/>
    <xf numFmtId="2" fontId="6" fillId="0" borderId="15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/>
    </xf>
    <xf numFmtId="2" fontId="6" fillId="0" borderId="9" xfId="0" applyNumberFormat="1" applyFont="1" applyBorder="1" applyAlignment="1">
      <alignment horizontal="center"/>
    </xf>
    <xf numFmtId="0" fontId="7" fillId="6" borderId="17" xfId="0" applyFont="1" applyFill="1" applyBorder="1" applyAlignment="1">
      <alignment horizontal="right"/>
    </xf>
    <xf numFmtId="0" fontId="7" fillId="6" borderId="16" xfId="0" applyFont="1" applyFill="1" applyBorder="1" applyAlignment="1">
      <alignment horizontal="center"/>
    </xf>
    <xf numFmtId="2" fontId="9" fillId="0" borderId="0" xfId="0" applyNumberFormat="1" applyFont="1" applyAlignment="1">
      <alignment horizontal="center"/>
    </xf>
    <xf numFmtId="2" fontId="8" fillId="0" borderId="1" xfId="0" applyNumberFormat="1" applyFont="1" applyBorder="1" applyAlignment="1">
      <alignment horizontal="center"/>
    </xf>
    <xf numFmtId="0" fontId="7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center"/>
    </xf>
    <xf numFmtId="2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164" fontId="6" fillId="0" borderId="2" xfId="0" applyNumberFormat="1" applyFont="1" applyBorder="1"/>
    <xf numFmtId="164" fontId="6" fillId="0" borderId="9" xfId="0" applyNumberFormat="1" applyFont="1" applyBorder="1"/>
    <xf numFmtId="0" fontId="5" fillId="5" borderId="0" xfId="0" applyFont="1" applyFill="1" applyAlignment="1">
      <alignment horizontal="right"/>
    </xf>
    <xf numFmtId="9" fontId="8" fillId="0" borderId="0" xfId="0" applyNumberFormat="1" applyFont="1" applyAlignment="1">
      <alignment horizontal="center"/>
    </xf>
    <xf numFmtId="164" fontId="8" fillId="0" borderId="1" xfId="0" applyNumberFormat="1" applyFont="1" applyBorder="1" applyAlignment="1">
      <alignment horizontal="center"/>
    </xf>
    <xf numFmtId="164" fontId="6" fillId="0" borderId="1" xfId="0" applyNumberFormat="1" applyFont="1" applyBorder="1" applyAlignment="1">
      <alignment horizontal="center"/>
    </xf>
    <xf numFmtId="2" fontId="8" fillId="2" borderId="1" xfId="0" applyNumberFormat="1" applyFont="1" applyFill="1" applyBorder="1" applyAlignment="1">
      <alignment horizontal="center"/>
    </xf>
    <xf numFmtId="10" fontId="8" fillId="0" borderId="1" xfId="1" applyNumberFormat="1" applyFont="1" applyBorder="1" applyAlignment="1">
      <alignment horizontal="center"/>
    </xf>
    <xf numFmtId="10" fontId="8" fillId="0" borderId="1" xfId="0" applyNumberFormat="1" applyFont="1" applyBorder="1" applyAlignment="1">
      <alignment horizontal="center"/>
    </xf>
    <xf numFmtId="10" fontId="8" fillId="2" borderId="1" xfId="0" applyNumberFormat="1" applyFont="1" applyFill="1" applyBorder="1" applyAlignment="1">
      <alignment horizontal="center"/>
    </xf>
    <xf numFmtId="10" fontId="6" fillId="0" borderId="1" xfId="1" applyNumberFormat="1" applyFont="1" applyBorder="1"/>
    <xf numFmtId="0" fontId="5" fillId="0" borderId="4" xfId="0" applyFont="1" applyBorder="1"/>
    <xf numFmtId="2" fontId="5" fillId="0" borderId="1" xfId="0" applyNumberFormat="1" applyFont="1" applyBorder="1"/>
    <xf numFmtId="2" fontId="6" fillId="0" borderId="0" xfId="0" applyNumberFormat="1" applyFont="1"/>
    <xf numFmtId="1" fontId="6" fillId="0" borderId="1" xfId="0" applyNumberFormat="1" applyFont="1" applyBorder="1" applyAlignment="1">
      <alignment horizontal="center"/>
    </xf>
    <xf numFmtId="1" fontId="6" fillId="0" borderId="17" xfId="0" applyNumberFormat="1" applyFont="1" applyBorder="1" applyAlignment="1">
      <alignment horizontal="center"/>
    </xf>
    <xf numFmtId="1" fontId="5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2" fontId="13" fillId="3" borderId="0" xfId="0" applyNumberFormat="1" applyFont="1" applyFill="1" applyAlignment="1">
      <alignment horizontal="center"/>
    </xf>
    <xf numFmtId="0" fontId="23" fillId="0" borderId="1" xfId="0" applyFont="1" applyBorder="1" applyAlignment="1">
      <alignment horizontal="center"/>
    </xf>
    <xf numFmtId="0" fontId="22" fillId="0" borderId="0" xfId="0" applyFont="1" applyAlignment="1">
      <alignment horizontal="center"/>
    </xf>
    <xf numFmtId="0" fontId="22" fillId="0" borderId="1" xfId="0" applyFont="1" applyBorder="1" applyAlignment="1">
      <alignment horizontal="center"/>
    </xf>
    <xf numFmtId="0" fontId="24" fillId="0" borderId="0" xfId="0" applyFont="1"/>
    <xf numFmtId="0" fontId="13" fillId="3" borderId="6" xfId="0" applyFont="1" applyFill="1" applyBorder="1" applyAlignment="1">
      <alignment horizontal="center"/>
    </xf>
    <xf numFmtId="0" fontId="22" fillId="0" borderId="2" xfId="0" applyFont="1" applyBorder="1" applyAlignment="1">
      <alignment horizontal="center"/>
    </xf>
    <xf numFmtId="0" fontId="13" fillId="5" borderId="6" xfId="0" applyFont="1" applyFill="1" applyBorder="1" applyAlignment="1">
      <alignment horizontal="center"/>
    </xf>
    <xf numFmtId="2" fontId="13" fillId="5" borderId="1" xfId="0" applyNumberFormat="1" applyFont="1" applyFill="1" applyBorder="1" applyAlignment="1">
      <alignment horizontal="center"/>
    </xf>
    <xf numFmtId="0" fontId="5" fillId="5" borderId="18" xfId="0" applyFont="1" applyFill="1" applyBorder="1" applyAlignment="1">
      <alignment horizontal="right"/>
    </xf>
    <xf numFmtId="0" fontId="26" fillId="0" borderId="0" xfId="0" applyFont="1" applyAlignment="1">
      <alignment horizontal="right"/>
    </xf>
    <xf numFmtId="0" fontId="22" fillId="0" borderId="0" xfId="0" applyFont="1" applyAlignment="1">
      <alignment horizontal="right"/>
    </xf>
    <xf numFmtId="0" fontId="13" fillId="5" borderId="0" xfId="0" applyFont="1" applyFill="1" applyAlignment="1">
      <alignment horizontal="center"/>
    </xf>
    <xf numFmtId="0" fontId="5" fillId="0" borderId="0" xfId="0" applyFont="1" applyAlignment="1">
      <alignment horizontal="right"/>
    </xf>
    <xf numFmtId="0" fontId="13" fillId="3" borderId="0" xfId="0" applyFont="1" applyFill="1" applyAlignment="1">
      <alignment horizontal="center"/>
    </xf>
    <xf numFmtId="0" fontId="7" fillId="4" borderId="2" xfId="0" applyFont="1" applyFill="1" applyBorder="1" applyAlignment="1">
      <alignment horizontal="center"/>
    </xf>
    <xf numFmtId="0" fontId="7" fillId="4" borderId="3" xfId="0" applyFont="1" applyFill="1" applyBorder="1" applyAlignment="1">
      <alignment horizontal="center"/>
    </xf>
    <xf numFmtId="0" fontId="12" fillId="3" borderId="0" xfId="0" applyFont="1" applyFill="1" applyAlignment="1">
      <alignment horizontal="center"/>
    </xf>
    <xf numFmtId="0" fontId="18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17" fillId="3" borderId="0" xfId="0" applyFont="1" applyFill="1" applyAlignment="1">
      <alignment horizontal="center"/>
    </xf>
    <xf numFmtId="0" fontId="16" fillId="3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2" fillId="5" borderId="0" xfId="0" applyFont="1" applyFill="1" applyAlignment="1">
      <alignment horizontal="center"/>
    </xf>
    <xf numFmtId="0" fontId="6" fillId="5" borderId="0" xfId="0" applyFont="1" applyFill="1" applyAlignment="1">
      <alignment horizontal="center"/>
    </xf>
    <xf numFmtId="0" fontId="7" fillId="6" borderId="3" xfId="0" applyFont="1" applyFill="1" applyBorder="1" applyAlignment="1">
      <alignment horizontal="center"/>
    </xf>
    <xf numFmtId="0" fontId="7" fillId="6" borderId="2" xfId="0" applyFont="1" applyFill="1" applyBorder="1" applyAlignment="1">
      <alignment horizontal="center"/>
    </xf>
    <xf numFmtId="0" fontId="7" fillId="6" borderId="1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17" fillId="5" borderId="0" xfId="0" applyFont="1" applyFill="1" applyAlignment="1">
      <alignment horizontal="center"/>
    </xf>
    <xf numFmtId="0" fontId="16" fillId="5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0" fontId="13" fillId="5" borderId="2" xfId="0" applyFont="1" applyFill="1" applyBorder="1" applyAlignment="1">
      <alignment horizontal="right"/>
    </xf>
    <xf numFmtId="0" fontId="5" fillId="3" borderId="18" xfId="0" applyFont="1" applyFill="1" applyBorder="1" applyAlignment="1">
      <alignment horizontal="right"/>
    </xf>
    <xf numFmtId="0" fontId="5" fillId="3" borderId="2" xfId="0" applyFont="1" applyFill="1" applyBorder="1" applyAlignment="1">
      <alignment horizontal="right"/>
    </xf>
    <xf numFmtId="0" fontId="13" fillId="3" borderId="2" xfId="0" applyFont="1" applyFill="1" applyBorder="1" applyAlignment="1">
      <alignment horizontal="right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031E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i="1">
                <a:latin typeface="Times New Roman" panose="02020603050405020304" pitchFamily="18" charset="0"/>
                <a:cs typeface="Times New Roman" panose="02020603050405020304" pitchFamily="18" charset="0"/>
              </a:rPr>
              <a:t>Power and Torque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Power (hp)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'Panigale1199-2'!$A$3:$A$26</c:f>
              <c:numCache>
                <c:formatCode>General</c:formatCode>
                <c:ptCount val="24"/>
                <c:pt idx="0">
                  <c:v>5000</c:v>
                </c:pt>
                <c:pt idx="1">
                  <c:v>5250</c:v>
                </c:pt>
                <c:pt idx="2">
                  <c:v>5500</c:v>
                </c:pt>
                <c:pt idx="3">
                  <c:v>5750</c:v>
                </c:pt>
                <c:pt idx="4">
                  <c:v>6000</c:v>
                </c:pt>
                <c:pt idx="5">
                  <c:v>6250</c:v>
                </c:pt>
                <c:pt idx="6">
                  <c:v>6500</c:v>
                </c:pt>
                <c:pt idx="7">
                  <c:v>6750</c:v>
                </c:pt>
                <c:pt idx="8">
                  <c:v>7000</c:v>
                </c:pt>
                <c:pt idx="9">
                  <c:v>7250</c:v>
                </c:pt>
                <c:pt idx="10">
                  <c:v>7500</c:v>
                </c:pt>
                <c:pt idx="11">
                  <c:v>7750</c:v>
                </c:pt>
                <c:pt idx="12">
                  <c:v>8000</c:v>
                </c:pt>
                <c:pt idx="13">
                  <c:v>8250</c:v>
                </c:pt>
                <c:pt idx="14">
                  <c:v>8500</c:v>
                </c:pt>
                <c:pt idx="15">
                  <c:v>8750</c:v>
                </c:pt>
                <c:pt idx="16">
                  <c:v>9000</c:v>
                </c:pt>
                <c:pt idx="17">
                  <c:v>9250</c:v>
                </c:pt>
                <c:pt idx="18">
                  <c:v>9500</c:v>
                </c:pt>
                <c:pt idx="19">
                  <c:v>9750</c:v>
                </c:pt>
                <c:pt idx="20">
                  <c:v>10000</c:v>
                </c:pt>
                <c:pt idx="21">
                  <c:v>10250</c:v>
                </c:pt>
                <c:pt idx="22">
                  <c:v>10500</c:v>
                </c:pt>
                <c:pt idx="23">
                  <c:v>10750</c:v>
                </c:pt>
              </c:numCache>
            </c:numRef>
          </c:xVal>
          <c:yVal>
            <c:numRef>
              <c:f>'Panigale1199-2'!$B$3:$B$26</c:f>
              <c:numCache>
                <c:formatCode>General</c:formatCode>
                <c:ptCount val="24"/>
                <c:pt idx="0">
                  <c:v>70</c:v>
                </c:pt>
                <c:pt idx="1">
                  <c:v>70</c:v>
                </c:pt>
                <c:pt idx="2">
                  <c:v>75</c:v>
                </c:pt>
                <c:pt idx="3">
                  <c:v>78</c:v>
                </c:pt>
                <c:pt idx="4">
                  <c:v>80</c:v>
                </c:pt>
                <c:pt idx="5">
                  <c:v>80</c:v>
                </c:pt>
                <c:pt idx="6">
                  <c:v>85</c:v>
                </c:pt>
                <c:pt idx="7">
                  <c:v>90</c:v>
                </c:pt>
                <c:pt idx="8">
                  <c:v>101</c:v>
                </c:pt>
                <c:pt idx="9">
                  <c:v>105</c:v>
                </c:pt>
                <c:pt idx="10">
                  <c:v>110</c:v>
                </c:pt>
                <c:pt idx="11">
                  <c:v>115</c:v>
                </c:pt>
                <c:pt idx="12">
                  <c:v>130</c:v>
                </c:pt>
                <c:pt idx="13">
                  <c:v>145</c:v>
                </c:pt>
                <c:pt idx="14">
                  <c:v>150</c:v>
                </c:pt>
                <c:pt idx="15">
                  <c:v>155</c:v>
                </c:pt>
                <c:pt idx="16">
                  <c:v>160</c:v>
                </c:pt>
                <c:pt idx="17">
                  <c:v>165</c:v>
                </c:pt>
                <c:pt idx="18">
                  <c:v>170</c:v>
                </c:pt>
                <c:pt idx="19">
                  <c:v>175</c:v>
                </c:pt>
                <c:pt idx="20">
                  <c:v>180</c:v>
                </c:pt>
                <c:pt idx="21">
                  <c:v>185</c:v>
                </c:pt>
                <c:pt idx="22">
                  <c:v>190</c:v>
                </c:pt>
                <c:pt idx="23">
                  <c:v>193.19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5D2-4A99-BAA2-595D9C296A91}"/>
            </c:ext>
          </c:extLst>
        </c:ser>
        <c:ser>
          <c:idx val="1"/>
          <c:order val="1"/>
          <c:tx>
            <c:v>Torque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'Panigale1199-2'!$A$3:$A$26</c:f>
              <c:numCache>
                <c:formatCode>General</c:formatCode>
                <c:ptCount val="24"/>
                <c:pt idx="0">
                  <c:v>5000</c:v>
                </c:pt>
                <c:pt idx="1">
                  <c:v>5250</c:v>
                </c:pt>
                <c:pt idx="2">
                  <c:v>5500</c:v>
                </c:pt>
                <c:pt idx="3">
                  <c:v>5750</c:v>
                </c:pt>
                <c:pt idx="4">
                  <c:v>6000</c:v>
                </c:pt>
                <c:pt idx="5">
                  <c:v>6250</c:v>
                </c:pt>
                <c:pt idx="6">
                  <c:v>6500</c:v>
                </c:pt>
                <c:pt idx="7">
                  <c:v>6750</c:v>
                </c:pt>
                <c:pt idx="8">
                  <c:v>7000</c:v>
                </c:pt>
                <c:pt idx="9">
                  <c:v>7250</c:v>
                </c:pt>
                <c:pt idx="10">
                  <c:v>7500</c:v>
                </c:pt>
                <c:pt idx="11">
                  <c:v>7750</c:v>
                </c:pt>
                <c:pt idx="12">
                  <c:v>8000</c:v>
                </c:pt>
                <c:pt idx="13">
                  <c:v>8250</c:v>
                </c:pt>
                <c:pt idx="14">
                  <c:v>8500</c:v>
                </c:pt>
                <c:pt idx="15">
                  <c:v>8750</c:v>
                </c:pt>
                <c:pt idx="16">
                  <c:v>9000</c:v>
                </c:pt>
                <c:pt idx="17">
                  <c:v>9250</c:v>
                </c:pt>
                <c:pt idx="18">
                  <c:v>9500</c:v>
                </c:pt>
                <c:pt idx="19">
                  <c:v>9750</c:v>
                </c:pt>
                <c:pt idx="20">
                  <c:v>10000</c:v>
                </c:pt>
                <c:pt idx="21">
                  <c:v>10250</c:v>
                </c:pt>
                <c:pt idx="22">
                  <c:v>10500</c:v>
                </c:pt>
                <c:pt idx="23">
                  <c:v>10750</c:v>
                </c:pt>
              </c:numCache>
            </c:numRef>
          </c:xVal>
          <c:yVal>
            <c:numRef>
              <c:f>'Panigale1199-2'!$C$3:$C$26</c:f>
              <c:numCache>
                <c:formatCode>General</c:formatCode>
                <c:ptCount val="24"/>
                <c:pt idx="0">
                  <c:v>98</c:v>
                </c:pt>
                <c:pt idx="1">
                  <c:v>94</c:v>
                </c:pt>
                <c:pt idx="2">
                  <c:v>95</c:v>
                </c:pt>
                <c:pt idx="3">
                  <c:v>99</c:v>
                </c:pt>
                <c:pt idx="4">
                  <c:v>102</c:v>
                </c:pt>
                <c:pt idx="5">
                  <c:v>100</c:v>
                </c:pt>
                <c:pt idx="6">
                  <c:v>101</c:v>
                </c:pt>
                <c:pt idx="7">
                  <c:v>101</c:v>
                </c:pt>
                <c:pt idx="8">
                  <c:v>104</c:v>
                </c:pt>
                <c:pt idx="9">
                  <c:v>108</c:v>
                </c:pt>
                <c:pt idx="10">
                  <c:v>110</c:v>
                </c:pt>
                <c:pt idx="11">
                  <c:v>114</c:v>
                </c:pt>
                <c:pt idx="12">
                  <c:v>122</c:v>
                </c:pt>
                <c:pt idx="13">
                  <c:v>126</c:v>
                </c:pt>
                <c:pt idx="14">
                  <c:v>129</c:v>
                </c:pt>
                <c:pt idx="15">
                  <c:v>131</c:v>
                </c:pt>
                <c:pt idx="16">
                  <c:v>131</c:v>
                </c:pt>
                <c:pt idx="17">
                  <c:v>132.31</c:v>
                </c:pt>
                <c:pt idx="18">
                  <c:v>131</c:v>
                </c:pt>
                <c:pt idx="19">
                  <c:v>130</c:v>
                </c:pt>
                <c:pt idx="20">
                  <c:v>129</c:v>
                </c:pt>
                <c:pt idx="21">
                  <c:v>129</c:v>
                </c:pt>
                <c:pt idx="22">
                  <c:v>129</c:v>
                </c:pt>
                <c:pt idx="23">
                  <c:v>128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65D2-4A99-BAA2-595D9C296A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9242048"/>
        <c:axId val="109255360"/>
      </c:scatterChart>
      <c:valAx>
        <c:axId val="1092420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255360"/>
        <c:crosses val="autoZero"/>
        <c:crossBetween val="midCat"/>
      </c:valAx>
      <c:valAx>
        <c:axId val="109255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2420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i="1">
                <a:latin typeface="Times New Roman" panose="02020603050405020304" pitchFamily="18" charset="0"/>
                <a:cs typeface="Times New Roman" panose="02020603050405020304" pitchFamily="18" charset="0"/>
              </a:rPr>
              <a:t>Road Speed against</a:t>
            </a:r>
            <a:r>
              <a:rPr lang="en-GB" i="1" baseline="0">
                <a:latin typeface="Times New Roman" panose="02020603050405020304" pitchFamily="18" charset="0"/>
                <a:cs typeface="Times New Roman" panose="02020603050405020304" pitchFamily="18" charset="0"/>
              </a:rPr>
              <a:t> Driving Force</a:t>
            </a:r>
            <a:endParaRPr lang="en-GB" i="1">
              <a:latin typeface="Times New Roman" panose="02020603050405020304" pitchFamily="18" charset="0"/>
              <a:cs typeface="Times New Roman" panose="02020603050405020304" pitchFamily="18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'Panigale1199-2'!$F$3:$F$27</c:f>
              <c:numCache>
                <c:formatCode>0.00</c:formatCode>
                <c:ptCount val="25"/>
                <c:pt idx="0">
                  <c:v>55.889343349154679</c:v>
                </c:pt>
                <c:pt idx="1">
                  <c:v>58.683810516612411</c:v>
                </c:pt>
                <c:pt idx="2">
                  <c:v>61.47827768407015</c:v>
                </c:pt>
                <c:pt idx="3">
                  <c:v>64.272744851527875</c:v>
                </c:pt>
                <c:pt idx="4">
                  <c:v>67.0672120189856</c:v>
                </c:pt>
                <c:pt idx="5">
                  <c:v>69.86167918644334</c:v>
                </c:pt>
                <c:pt idx="6">
                  <c:v>72.656146353901093</c:v>
                </c:pt>
                <c:pt idx="7">
                  <c:v>75.450613521358832</c:v>
                </c:pt>
                <c:pt idx="8">
                  <c:v>78.245080688816543</c:v>
                </c:pt>
                <c:pt idx="9">
                  <c:v>81.039547856274282</c:v>
                </c:pt>
                <c:pt idx="10">
                  <c:v>83.834015023732022</c:v>
                </c:pt>
                <c:pt idx="11">
                  <c:v>86.628482191189747</c:v>
                </c:pt>
                <c:pt idx="12">
                  <c:v>89.4229493586475</c:v>
                </c:pt>
                <c:pt idx="13">
                  <c:v>92.217416526105225</c:v>
                </c:pt>
                <c:pt idx="14">
                  <c:v>95.01188369356295</c:v>
                </c:pt>
                <c:pt idx="15">
                  <c:v>97.806350861020675</c:v>
                </c:pt>
                <c:pt idx="16">
                  <c:v>100.60081802847843</c:v>
                </c:pt>
                <c:pt idx="17">
                  <c:v>103.39528519593614</c:v>
                </c:pt>
                <c:pt idx="18">
                  <c:v>106.18975236339389</c:v>
                </c:pt>
                <c:pt idx="19">
                  <c:v>108.98421953085162</c:v>
                </c:pt>
                <c:pt idx="20">
                  <c:v>111.77868669830936</c:v>
                </c:pt>
                <c:pt idx="21">
                  <c:v>114.5731538657671</c:v>
                </c:pt>
                <c:pt idx="22">
                  <c:v>117.36762103322482</c:v>
                </c:pt>
                <c:pt idx="23">
                  <c:v>120.16208820068258</c:v>
                </c:pt>
                <c:pt idx="24">
                  <c:v>128.54548970305575</c:v>
                </c:pt>
              </c:numCache>
            </c:numRef>
          </c:xVal>
          <c:yVal>
            <c:numRef>
              <c:f>'Panigale1199-2'!$M$3:$M$27</c:f>
              <c:numCache>
                <c:formatCode>0.00</c:formatCode>
                <c:ptCount val="25"/>
                <c:pt idx="0">
                  <c:v>3363.6466047841545</c:v>
                </c:pt>
                <c:pt idx="1">
                  <c:v>3203.4729569372898</c:v>
                </c:pt>
                <c:pt idx="2">
                  <c:v>3276.2791605040461</c:v>
                </c:pt>
                <c:pt idx="3">
                  <c:v>3259.1855301014166</c:v>
                </c:pt>
                <c:pt idx="4">
                  <c:v>3203.4729569372903</c:v>
                </c:pt>
                <c:pt idx="5">
                  <c:v>3075.3340386597984</c:v>
                </c:pt>
                <c:pt idx="6">
                  <c:v>3141.8677077654183</c:v>
                </c:pt>
                <c:pt idx="7">
                  <c:v>3203.4729569372894</c:v>
                </c:pt>
                <c:pt idx="8">
                  <c:v>3466.6153783999962</c:v>
                </c:pt>
                <c:pt idx="9">
                  <c:v>3479.6344187422287</c:v>
                </c:pt>
                <c:pt idx="10">
                  <c:v>3523.8202526310188</c:v>
                </c:pt>
                <c:pt idx="11">
                  <c:v>3565.1553875592422</c:v>
                </c:pt>
                <c:pt idx="12">
                  <c:v>3904.2326662673213</c:v>
                </c:pt>
                <c:pt idx="13">
                  <c:v>4222.7598068718817</c:v>
                </c:pt>
                <c:pt idx="14">
                  <c:v>4239.8906782993545</c:v>
                </c:pt>
                <c:pt idx="15">
                  <c:v>4256.0426427881139</c:v>
                </c:pt>
                <c:pt idx="16">
                  <c:v>4271.2972759163858</c:v>
                </c:pt>
                <c:pt idx="17">
                  <c:v>4285.7273342809694</c:v>
                </c:pt>
                <c:pt idx="18">
                  <c:v>4299.3979158895208</c:v>
                </c:pt>
                <c:pt idx="19">
                  <c:v>4312.367442030968</c:v>
                </c:pt>
                <c:pt idx="20">
                  <c:v>4324.6884918653413</c:v>
                </c:pt>
                <c:pt idx="21">
                  <c:v>4336.4085148785261</c:v>
                </c:pt>
                <c:pt idx="22">
                  <c:v>4347.5704415577502</c:v>
                </c:pt>
                <c:pt idx="23">
                  <c:v>4317.7600503538251</c:v>
                </c:pt>
                <c:pt idx="24">
                  <c:v>3640.7345063688749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51B-49DD-8A4B-971B23974DC4}"/>
            </c:ext>
          </c:extLst>
        </c:ser>
        <c:ser>
          <c:idx val="1"/>
          <c:order val="1"/>
          <c:tx>
            <c:v>2nd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'Panigale1199-2'!$G$3:$G$27</c:f>
              <c:numCache>
                <c:formatCode>0.00</c:formatCode>
                <c:ptCount val="25"/>
                <c:pt idx="0">
                  <c:v>73.525536139332388</c:v>
                </c:pt>
                <c:pt idx="1">
                  <c:v>77.201812946299</c:v>
                </c:pt>
                <c:pt idx="2">
                  <c:v>80.878089753265613</c:v>
                </c:pt>
                <c:pt idx="3">
                  <c:v>84.554366560232239</c:v>
                </c:pt>
                <c:pt idx="4">
                  <c:v>88.230643367198837</c:v>
                </c:pt>
                <c:pt idx="5">
                  <c:v>91.906920174165464</c:v>
                </c:pt>
                <c:pt idx="6">
                  <c:v>95.58319698113209</c:v>
                </c:pt>
                <c:pt idx="7">
                  <c:v>99.259473788098703</c:v>
                </c:pt>
                <c:pt idx="8">
                  <c:v>102.93575059506533</c:v>
                </c:pt>
                <c:pt idx="9">
                  <c:v>106.61202740203194</c:v>
                </c:pt>
                <c:pt idx="10">
                  <c:v>110.28830420899857</c:v>
                </c:pt>
                <c:pt idx="11">
                  <c:v>113.96458101596518</c:v>
                </c:pt>
                <c:pt idx="12">
                  <c:v>117.64085782293181</c:v>
                </c:pt>
                <c:pt idx="13">
                  <c:v>121.31713462989843</c:v>
                </c:pt>
                <c:pt idx="14">
                  <c:v>124.99341143686503</c:v>
                </c:pt>
                <c:pt idx="15">
                  <c:v>128.66968824383167</c:v>
                </c:pt>
                <c:pt idx="16">
                  <c:v>132.34596505079827</c:v>
                </c:pt>
                <c:pt idx="17">
                  <c:v>136.0222418577649</c:v>
                </c:pt>
                <c:pt idx="18">
                  <c:v>139.69851866473149</c:v>
                </c:pt>
                <c:pt idx="19">
                  <c:v>143.37479547169809</c:v>
                </c:pt>
                <c:pt idx="20">
                  <c:v>147.05107227866478</c:v>
                </c:pt>
                <c:pt idx="21">
                  <c:v>150.72734908563137</c:v>
                </c:pt>
                <c:pt idx="22">
                  <c:v>154.403625892598</c:v>
                </c:pt>
                <c:pt idx="23">
                  <c:v>158.0799026995646</c:v>
                </c:pt>
                <c:pt idx="24">
                  <c:v>169.10873312046448</c:v>
                </c:pt>
              </c:numCache>
            </c:numRef>
          </c:xVal>
          <c:yVal>
            <c:numRef>
              <c:f>'Panigale1199-2'!$N$3:$N$27</c:f>
              <c:numCache>
                <c:formatCode>0.00</c:formatCode>
                <c:ptCount val="25"/>
                <c:pt idx="0">
                  <c:v>2556.8259664744414</c:v>
                </c:pt>
                <c:pt idx="1">
                  <c:v>2435.0723490232776</c:v>
                </c:pt>
                <c:pt idx="2">
                  <c:v>2490.4149024101703</c:v>
                </c:pt>
                <c:pt idx="3">
                  <c:v>2477.4214333541172</c:v>
                </c:pt>
                <c:pt idx="4">
                  <c:v>2435.0723490232785</c:v>
                </c:pt>
                <c:pt idx="5">
                  <c:v>2337.669455062347</c:v>
                </c:pt>
                <c:pt idx="6">
                  <c:v>2388.2440346189842</c:v>
                </c:pt>
                <c:pt idx="7">
                  <c:v>2435.0723490232776</c:v>
                </c:pt>
                <c:pt idx="8">
                  <c:v>2635.0961491216185</c:v>
                </c:pt>
                <c:pt idx="9">
                  <c:v>2644.9923791114916</c:v>
                </c:pt>
                <c:pt idx="10">
                  <c:v>2678.5795839256057</c:v>
                </c:pt>
                <c:pt idx="11">
                  <c:v>2709.9998723000995</c:v>
                </c:pt>
                <c:pt idx="12">
                  <c:v>2967.7444253721196</c:v>
                </c:pt>
                <c:pt idx="13">
                  <c:v>3209.8680964397749</c:v>
                </c:pt>
                <c:pt idx="14">
                  <c:v>3222.8898737072795</c:v>
                </c:pt>
                <c:pt idx="15">
                  <c:v>3235.1675494166402</c:v>
                </c:pt>
                <c:pt idx="16">
                  <c:v>3246.7631320310375</c:v>
                </c:pt>
                <c:pt idx="17">
                  <c:v>3257.7319263960071</c:v>
                </c:pt>
                <c:pt idx="18">
                  <c:v>3268.1234157944</c:v>
                </c:pt>
                <c:pt idx="19">
                  <c:v>3277.9820083005675</c:v>
                </c:pt>
                <c:pt idx="20">
                  <c:v>3287.3476711814246</c:v>
                </c:pt>
                <c:pt idx="21">
                  <c:v>3296.2564724583394</c:v>
                </c:pt>
                <c:pt idx="22">
                  <c:v>3304.74104510302</c:v>
                </c:pt>
                <c:pt idx="23">
                  <c:v>3282.0811193567943</c:v>
                </c:pt>
                <c:pt idx="24">
                  <c:v>2767.4502159898539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51B-49DD-8A4B-971B23974DC4}"/>
            </c:ext>
          </c:extLst>
        </c:ser>
        <c:ser>
          <c:idx val="2"/>
          <c:order val="2"/>
          <c:tx>
            <c:v>3rd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'Panigale1199-2'!$H$3:$H$27</c:f>
              <c:numCache>
                <c:formatCode>0.00</c:formatCode>
                <c:ptCount val="25"/>
                <c:pt idx="0">
                  <c:v>91.906920174165464</c:v>
                </c:pt>
                <c:pt idx="1">
                  <c:v>96.502266182873726</c:v>
                </c:pt>
                <c:pt idx="2">
                  <c:v>101.097612191582</c:v>
                </c:pt>
                <c:pt idx="3">
                  <c:v>105.69295820029029</c:v>
                </c:pt>
                <c:pt idx="4">
                  <c:v>110.28830420899857</c:v>
                </c:pt>
                <c:pt idx="5">
                  <c:v>114.88365021770683</c:v>
                </c:pt>
                <c:pt idx="6">
                  <c:v>119.47899622641512</c:v>
                </c:pt>
                <c:pt idx="7">
                  <c:v>124.0743422351234</c:v>
                </c:pt>
                <c:pt idx="8">
                  <c:v>128.66968824383167</c:v>
                </c:pt>
                <c:pt idx="9">
                  <c:v>133.26503425253992</c:v>
                </c:pt>
                <c:pt idx="10">
                  <c:v>137.8603802612482</c:v>
                </c:pt>
                <c:pt idx="11">
                  <c:v>142.45572626995647</c:v>
                </c:pt>
                <c:pt idx="12">
                  <c:v>147.05107227866478</c:v>
                </c:pt>
                <c:pt idx="13">
                  <c:v>151.64641828737302</c:v>
                </c:pt>
                <c:pt idx="14">
                  <c:v>156.2417642960813</c:v>
                </c:pt>
                <c:pt idx="15">
                  <c:v>160.83711030478958</c:v>
                </c:pt>
                <c:pt idx="16">
                  <c:v>165.43245631349785</c:v>
                </c:pt>
                <c:pt idx="17">
                  <c:v>170.0278023222061</c:v>
                </c:pt>
                <c:pt idx="18">
                  <c:v>174.62314833091438</c:v>
                </c:pt>
                <c:pt idx="19">
                  <c:v>179.21849433962268</c:v>
                </c:pt>
                <c:pt idx="20">
                  <c:v>183.81384034833093</c:v>
                </c:pt>
                <c:pt idx="21">
                  <c:v>188.4091863570392</c:v>
                </c:pt>
                <c:pt idx="22">
                  <c:v>193.00453236574745</c:v>
                </c:pt>
                <c:pt idx="23">
                  <c:v>197.59987837445576</c:v>
                </c:pt>
                <c:pt idx="24">
                  <c:v>211.38591640058058</c:v>
                </c:pt>
              </c:numCache>
            </c:numRef>
          </c:xVal>
          <c:yVal>
            <c:numRef>
              <c:f>'Panigale1199-2'!$O$3:$O$27</c:f>
              <c:numCache>
                <c:formatCode>0.00</c:formatCode>
                <c:ptCount val="25"/>
                <c:pt idx="0">
                  <c:v>2045.4607731795534</c:v>
                </c:pt>
                <c:pt idx="1">
                  <c:v>1948.0578792186225</c:v>
                </c:pt>
                <c:pt idx="2">
                  <c:v>1992.3319219281366</c:v>
                </c:pt>
                <c:pt idx="3">
                  <c:v>1981.9371466832938</c:v>
                </c:pt>
                <c:pt idx="4">
                  <c:v>1948.0578792186222</c:v>
                </c:pt>
                <c:pt idx="5">
                  <c:v>1870.1355640498775</c:v>
                </c:pt>
                <c:pt idx="6">
                  <c:v>1910.5952276951871</c:v>
                </c:pt>
                <c:pt idx="7">
                  <c:v>1948.057879218622</c:v>
                </c:pt>
                <c:pt idx="8">
                  <c:v>2108.0769192972944</c:v>
                </c:pt>
                <c:pt idx="9">
                  <c:v>2115.9939032891934</c:v>
                </c:pt>
                <c:pt idx="10">
                  <c:v>2142.8636671404847</c:v>
                </c:pt>
                <c:pt idx="11">
                  <c:v>2167.9998978400795</c:v>
                </c:pt>
                <c:pt idx="12">
                  <c:v>2374.1955402976955</c:v>
                </c:pt>
                <c:pt idx="13">
                  <c:v>2567.8944771518204</c:v>
                </c:pt>
                <c:pt idx="14">
                  <c:v>2578.3118989658233</c:v>
                </c:pt>
                <c:pt idx="15">
                  <c:v>2588.1340395333123</c:v>
                </c:pt>
                <c:pt idx="16">
                  <c:v>2597.4105056248295</c:v>
                </c:pt>
                <c:pt idx="17">
                  <c:v>2606.1855411168058</c:v>
                </c:pt>
                <c:pt idx="18">
                  <c:v>2614.4987326355194</c:v>
                </c:pt>
                <c:pt idx="19">
                  <c:v>2622.3856066404533</c:v>
                </c:pt>
                <c:pt idx="20">
                  <c:v>2629.8781369451403</c:v>
                </c:pt>
                <c:pt idx="21">
                  <c:v>2637.0051779666715</c:v>
                </c:pt>
                <c:pt idx="22">
                  <c:v>2643.7928360824162</c:v>
                </c:pt>
                <c:pt idx="23">
                  <c:v>2625.664895485435</c:v>
                </c:pt>
                <c:pt idx="24">
                  <c:v>2213.9601727918835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E51B-49DD-8A4B-971B23974DC4}"/>
            </c:ext>
          </c:extLst>
        </c:ser>
        <c:ser>
          <c:idx val="3"/>
          <c:order val="3"/>
          <c:tx>
            <c:v>4th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'Panigale1199-2'!$I$3:$I$27</c:f>
              <c:numCache>
                <c:formatCode>0.00</c:formatCode>
                <c:ptCount val="25"/>
                <c:pt idx="0">
                  <c:v>110.28830420899857</c:v>
                </c:pt>
                <c:pt idx="1">
                  <c:v>115.80271941944849</c:v>
                </c:pt>
                <c:pt idx="2">
                  <c:v>121.31713462989843</c:v>
                </c:pt>
                <c:pt idx="3">
                  <c:v>126.83154984034833</c:v>
                </c:pt>
                <c:pt idx="4">
                  <c:v>132.34596505079827</c:v>
                </c:pt>
                <c:pt idx="5">
                  <c:v>137.8603802612482</c:v>
                </c:pt>
                <c:pt idx="6">
                  <c:v>143.37479547169809</c:v>
                </c:pt>
                <c:pt idx="7">
                  <c:v>148.88921068214805</c:v>
                </c:pt>
                <c:pt idx="8">
                  <c:v>154.403625892598</c:v>
                </c:pt>
                <c:pt idx="9">
                  <c:v>159.9180411030479</c:v>
                </c:pt>
                <c:pt idx="10">
                  <c:v>165.43245631349785</c:v>
                </c:pt>
                <c:pt idx="11">
                  <c:v>170.94687152394778</c:v>
                </c:pt>
                <c:pt idx="12">
                  <c:v>176.46128673439767</c:v>
                </c:pt>
                <c:pt idx="13">
                  <c:v>181.97570194484766</c:v>
                </c:pt>
                <c:pt idx="14">
                  <c:v>187.49011715529755</c:v>
                </c:pt>
                <c:pt idx="15">
                  <c:v>193.00453236574745</c:v>
                </c:pt>
                <c:pt idx="16">
                  <c:v>198.51894757619741</c:v>
                </c:pt>
                <c:pt idx="17">
                  <c:v>204.03336278664733</c:v>
                </c:pt>
                <c:pt idx="18">
                  <c:v>209.54777799709728</c:v>
                </c:pt>
                <c:pt idx="19">
                  <c:v>215.06219320754721</c:v>
                </c:pt>
                <c:pt idx="20">
                  <c:v>220.57660841799714</c:v>
                </c:pt>
                <c:pt idx="21">
                  <c:v>226.09102362844703</c:v>
                </c:pt>
                <c:pt idx="22">
                  <c:v>231.60543883889699</c:v>
                </c:pt>
                <c:pt idx="23">
                  <c:v>237.11985404934691</c:v>
                </c:pt>
                <c:pt idx="24">
                  <c:v>253.66309968069666</c:v>
                </c:pt>
              </c:numCache>
            </c:numRef>
          </c:xVal>
          <c:yVal>
            <c:numRef>
              <c:f>'Panigale1199-2'!$P$3:$P$27</c:f>
              <c:numCache>
                <c:formatCode>0.00</c:formatCode>
                <c:ptCount val="25"/>
                <c:pt idx="0">
                  <c:v>1704.5506443162944</c:v>
                </c:pt>
                <c:pt idx="1">
                  <c:v>1623.3815660155185</c:v>
                </c:pt>
                <c:pt idx="2">
                  <c:v>1660.2766016067801</c:v>
                </c:pt>
                <c:pt idx="3">
                  <c:v>1651.6142889027451</c:v>
                </c:pt>
                <c:pt idx="4">
                  <c:v>1623.3815660155187</c:v>
                </c:pt>
                <c:pt idx="5">
                  <c:v>1558.4463033748978</c:v>
                </c:pt>
                <c:pt idx="6">
                  <c:v>1592.1626897459896</c:v>
                </c:pt>
                <c:pt idx="7">
                  <c:v>1623.3815660155187</c:v>
                </c:pt>
                <c:pt idx="8">
                  <c:v>1756.7307660810789</c:v>
                </c:pt>
                <c:pt idx="9">
                  <c:v>1763.3282527409945</c:v>
                </c:pt>
                <c:pt idx="10">
                  <c:v>1785.7197226170704</c:v>
                </c:pt>
                <c:pt idx="11">
                  <c:v>1806.6665815333995</c:v>
                </c:pt>
                <c:pt idx="12">
                  <c:v>1978.4962835814135</c:v>
                </c:pt>
                <c:pt idx="13">
                  <c:v>2139.9120642931834</c:v>
                </c:pt>
                <c:pt idx="14">
                  <c:v>2148.5932491381864</c:v>
                </c:pt>
                <c:pt idx="15">
                  <c:v>2156.7783662777606</c:v>
                </c:pt>
                <c:pt idx="16">
                  <c:v>2164.5087546873579</c:v>
                </c:pt>
                <c:pt idx="17">
                  <c:v>2171.8212842640046</c:v>
                </c:pt>
                <c:pt idx="18">
                  <c:v>2178.7489438629327</c:v>
                </c:pt>
                <c:pt idx="19">
                  <c:v>2185.3213388670442</c:v>
                </c:pt>
                <c:pt idx="20">
                  <c:v>2191.5651141209501</c:v>
                </c:pt>
                <c:pt idx="21">
                  <c:v>2197.5043149722264</c:v>
                </c:pt>
                <c:pt idx="22">
                  <c:v>2203.1606967353464</c:v>
                </c:pt>
                <c:pt idx="23">
                  <c:v>2188.0540795711959</c:v>
                </c:pt>
                <c:pt idx="24">
                  <c:v>1844.9668106599029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E51B-49DD-8A4B-971B23974DC4}"/>
            </c:ext>
          </c:extLst>
        </c:ser>
        <c:ser>
          <c:idx val="4"/>
          <c:order val="4"/>
          <c:tx>
            <c:v>5th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'Panigale1199-2'!$J$3:$J$27</c:f>
              <c:numCache>
                <c:formatCode>0.00</c:formatCode>
                <c:ptCount val="25"/>
                <c:pt idx="0">
                  <c:v>126.37201523947752</c:v>
                </c:pt>
                <c:pt idx="1">
                  <c:v>132.69061600145139</c:v>
                </c:pt>
                <c:pt idx="2">
                  <c:v>139.00921676342529</c:v>
                </c:pt>
                <c:pt idx="3">
                  <c:v>145.32781752539915</c:v>
                </c:pt>
                <c:pt idx="4">
                  <c:v>151.64641828737302</c:v>
                </c:pt>
                <c:pt idx="5">
                  <c:v>157.96501904934689</c:v>
                </c:pt>
                <c:pt idx="6">
                  <c:v>164.28361981132079</c:v>
                </c:pt>
                <c:pt idx="7">
                  <c:v>170.60222057329469</c:v>
                </c:pt>
                <c:pt idx="8">
                  <c:v>176.92082133526853</c:v>
                </c:pt>
                <c:pt idx="9">
                  <c:v>183.23942209724237</c:v>
                </c:pt>
                <c:pt idx="10">
                  <c:v>189.55802285921627</c:v>
                </c:pt>
                <c:pt idx="11">
                  <c:v>195.87662362119013</c:v>
                </c:pt>
                <c:pt idx="12">
                  <c:v>202.195224383164</c:v>
                </c:pt>
                <c:pt idx="13">
                  <c:v>208.51382514513787</c:v>
                </c:pt>
                <c:pt idx="14">
                  <c:v>214.8324259071118</c:v>
                </c:pt>
                <c:pt idx="15">
                  <c:v>221.15102666908567</c:v>
                </c:pt>
                <c:pt idx="16">
                  <c:v>227.46962743105954</c:v>
                </c:pt>
                <c:pt idx="17">
                  <c:v>233.78822819303346</c:v>
                </c:pt>
                <c:pt idx="18">
                  <c:v>240.10682895500727</c:v>
                </c:pt>
                <c:pt idx="19">
                  <c:v>246.42542971698117</c:v>
                </c:pt>
                <c:pt idx="20">
                  <c:v>252.74403047895504</c:v>
                </c:pt>
                <c:pt idx="21">
                  <c:v>259.06263124092891</c:v>
                </c:pt>
                <c:pt idx="22">
                  <c:v>265.38123200290278</c:v>
                </c:pt>
                <c:pt idx="23">
                  <c:v>271.69983276487665</c:v>
                </c:pt>
                <c:pt idx="24">
                  <c:v>290.65563505079831</c:v>
                </c:pt>
              </c:numCache>
            </c:numRef>
          </c:xVal>
          <c:yVal>
            <c:numRef>
              <c:f>'Panigale1199-2'!$Q$3:$Q$27</c:f>
              <c:numCache>
                <c:formatCode>0.00</c:formatCode>
                <c:ptCount val="25"/>
                <c:pt idx="0">
                  <c:v>1487.6078350396754</c:v>
                </c:pt>
                <c:pt idx="1">
                  <c:v>1416.7693667044525</c:v>
                </c:pt>
                <c:pt idx="2">
                  <c:v>1448.9686704931901</c:v>
                </c:pt>
                <c:pt idx="3">
                  <c:v>1441.4088339514863</c:v>
                </c:pt>
                <c:pt idx="4">
                  <c:v>1416.7693667044525</c:v>
                </c:pt>
                <c:pt idx="5">
                  <c:v>1360.0985920362746</c:v>
                </c:pt>
                <c:pt idx="6">
                  <c:v>1389.5238019601359</c:v>
                </c:pt>
                <c:pt idx="7">
                  <c:v>1416.7693667044523</c:v>
                </c:pt>
                <c:pt idx="8">
                  <c:v>1533.1468503980327</c:v>
                </c:pt>
                <c:pt idx="9">
                  <c:v>1538.9046569375953</c:v>
                </c:pt>
                <c:pt idx="10">
                  <c:v>1558.446303374898</c:v>
                </c:pt>
                <c:pt idx="11">
                  <c:v>1576.727198429149</c:v>
                </c:pt>
                <c:pt idx="12">
                  <c:v>1726.6876656710517</c:v>
                </c:pt>
                <c:pt idx="13">
                  <c:v>1867.5596197467787</c:v>
                </c:pt>
                <c:pt idx="14">
                  <c:v>1875.1359265205988</c:v>
                </c:pt>
                <c:pt idx="15">
                  <c:v>1882.2793014787726</c:v>
                </c:pt>
                <c:pt idx="16">
                  <c:v>1889.0258222726036</c:v>
                </c:pt>
                <c:pt idx="17">
                  <c:v>1895.4076662667671</c:v>
                </c:pt>
                <c:pt idx="18">
                  <c:v>1901.453623734923</c:v>
                </c:pt>
                <c:pt idx="19">
                  <c:v>1907.1895321021477</c:v>
                </c:pt>
                <c:pt idx="20">
                  <c:v>1912.6386450510111</c:v>
                </c:pt>
                <c:pt idx="21">
                  <c:v>1917.8219476121249</c:v>
                </c:pt>
                <c:pt idx="22">
                  <c:v>1922.758426241757</c:v>
                </c:pt>
                <c:pt idx="23">
                  <c:v>1909.5744694439531</c:v>
                </c:pt>
                <c:pt idx="24">
                  <c:v>1610.1528529395514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E51B-49DD-8A4B-971B23974DC4}"/>
            </c:ext>
          </c:extLst>
        </c:ser>
        <c:ser>
          <c:idx val="5"/>
          <c:order val="5"/>
          <c:tx>
            <c:v>6th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'Panigale1199-2'!$K$3:$K$27</c:f>
              <c:numCache>
                <c:formatCode>0.00</c:formatCode>
                <c:ptCount val="25"/>
                <c:pt idx="0">
                  <c:v>143.85430983782422</c:v>
                </c:pt>
                <c:pt idx="1">
                  <c:v>151.04702532971541</c:v>
                </c:pt>
                <c:pt idx="2">
                  <c:v>158.23974082160663</c:v>
                </c:pt>
                <c:pt idx="3">
                  <c:v>165.43245631349785</c:v>
                </c:pt>
                <c:pt idx="4">
                  <c:v>172.62517180538904</c:v>
                </c:pt>
                <c:pt idx="5">
                  <c:v>179.81788729728027</c:v>
                </c:pt>
                <c:pt idx="6">
                  <c:v>187.01060278917146</c:v>
                </c:pt>
                <c:pt idx="7">
                  <c:v>194.20331828106265</c:v>
                </c:pt>
                <c:pt idx="8">
                  <c:v>201.39603377295393</c:v>
                </c:pt>
                <c:pt idx="9">
                  <c:v>208.58874926484506</c:v>
                </c:pt>
                <c:pt idx="10">
                  <c:v>215.78146475673626</c:v>
                </c:pt>
                <c:pt idx="11">
                  <c:v>222.97418024862756</c:v>
                </c:pt>
                <c:pt idx="12">
                  <c:v>230.16689574051878</c:v>
                </c:pt>
                <c:pt idx="13">
                  <c:v>237.35961123240989</c:v>
                </c:pt>
                <c:pt idx="14">
                  <c:v>244.5523267243012</c:v>
                </c:pt>
                <c:pt idx="15">
                  <c:v>251.74504221619239</c:v>
                </c:pt>
                <c:pt idx="16">
                  <c:v>258.93775770808361</c:v>
                </c:pt>
                <c:pt idx="17">
                  <c:v>266.13047319997474</c:v>
                </c:pt>
                <c:pt idx="18">
                  <c:v>273.32318869186599</c:v>
                </c:pt>
                <c:pt idx="19">
                  <c:v>280.51590418375724</c:v>
                </c:pt>
                <c:pt idx="20">
                  <c:v>287.70861967564844</c:v>
                </c:pt>
                <c:pt idx="21">
                  <c:v>294.90133516753957</c:v>
                </c:pt>
                <c:pt idx="22">
                  <c:v>302.09405065943082</c:v>
                </c:pt>
                <c:pt idx="23">
                  <c:v>309.28676615132201</c:v>
                </c:pt>
                <c:pt idx="24">
                  <c:v>330.8649126269957</c:v>
                </c:pt>
              </c:numCache>
            </c:numRef>
          </c:xVal>
          <c:yVal>
            <c:numRef>
              <c:f>'Panigale1199-2'!$R$3:$R$27</c:f>
              <c:numCache>
                <c:formatCode>0.00</c:formatCode>
                <c:ptCount val="25"/>
                <c:pt idx="0">
                  <c:v>1306.8221606424922</c:v>
                </c:pt>
                <c:pt idx="1">
                  <c:v>1244.592533945231</c:v>
                </c:pt>
                <c:pt idx="2">
                  <c:v>1272.8787278985317</c:v>
                </c:pt>
                <c:pt idx="3">
                  <c:v>1266.2376214921044</c:v>
                </c:pt>
                <c:pt idx="4">
                  <c:v>1244.592533945231</c:v>
                </c:pt>
                <c:pt idx="5">
                  <c:v>1194.8088325874216</c:v>
                </c:pt>
                <c:pt idx="6">
                  <c:v>1220.658062138592</c:v>
                </c:pt>
                <c:pt idx="7">
                  <c:v>1244.592533945231</c:v>
                </c:pt>
                <c:pt idx="8">
                  <c:v>1346.8269206621605</c:v>
                </c:pt>
                <c:pt idx="9">
                  <c:v>1351.8849937680959</c:v>
                </c:pt>
                <c:pt idx="10">
                  <c:v>1369.0517873397544</c:v>
                </c:pt>
                <c:pt idx="11">
                  <c:v>1385.1110458422729</c:v>
                </c:pt>
                <c:pt idx="12">
                  <c:v>1516.8471507457498</c:v>
                </c:pt>
                <c:pt idx="13">
                  <c:v>1640.5992492914411</c:v>
                </c:pt>
                <c:pt idx="14">
                  <c:v>1647.254824339276</c:v>
                </c:pt>
                <c:pt idx="15">
                  <c:v>1653.5300808129496</c:v>
                </c:pt>
                <c:pt idx="16">
                  <c:v>1659.4567119269741</c:v>
                </c:pt>
                <c:pt idx="17">
                  <c:v>1665.062984602404</c:v>
                </c:pt>
                <c:pt idx="18">
                  <c:v>1670.374190294915</c:v>
                </c:pt>
                <c:pt idx="19">
                  <c:v>1675.4130264647338</c:v>
                </c:pt>
                <c:pt idx="20">
                  <c:v>1680.1999208260615</c:v>
                </c:pt>
                <c:pt idx="21">
                  <c:v>1684.7533081453737</c:v>
                </c:pt>
                <c:pt idx="22">
                  <c:v>1689.089867497099</c:v>
                </c:pt>
                <c:pt idx="23">
                  <c:v>1677.5081276712503</c:v>
                </c:pt>
                <c:pt idx="24">
                  <c:v>1414.4745548392586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E51B-49DD-8A4B-971B23974D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56104655"/>
        <c:axId val="1456102575"/>
      </c:scatterChart>
      <c:valAx>
        <c:axId val="145610465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56102575"/>
        <c:crosses val="autoZero"/>
        <c:crossBetween val="midCat"/>
      </c:valAx>
      <c:valAx>
        <c:axId val="14561025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5610465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i="1">
                <a:latin typeface="Times New Roman" panose="02020603050405020304" pitchFamily="18" charset="0"/>
                <a:cs typeface="Times New Roman" panose="02020603050405020304" pitchFamily="18" charset="0"/>
              </a:rPr>
              <a:t>Power and Torque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Power (hp)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'S1000RR-2'!$A$3:$A$22</c:f>
              <c:numCache>
                <c:formatCode>General</c:formatCode>
                <c:ptCount val="20"/>
                <c:pt idx="0">
                  <c:v>4000</c:v>
                </c:pt>
                <c:pt idx="1">
                  <c:v>4500</c:v>
                </c:pt>
                <c:pt idx="2">
                  <c:v>5000</c:v>
                </c:pt>
                <c:pt idx="3">
                  <c:v>5500</c:v>
                </c:pt>
                <c:pt idx="4">
                  <c:v>6000</c:v>
                </c:pt>
                <c:pt idx="5">
                  <c:v>6500</c:v>
                </c:pt>
                <c:pt idx="6">
                  <c:v>7000</c:v>
                </c:pt>
                <c:pt idx="7">
                  <c:v>7500</c:v>
                </c:pt>
                <c:pt idx="8">
                  <c:v>8000</c:v>
                </c:pt>
                <c:pt idx="9">
                  <c:v>8500</c:v>
                </c:pt>
                <c:pt idx="10">
                  <c:v>9000</c:v>
                </c:pt>
                <c:pt idx="11">
                  <c:v>9500</c:v>
                </c:pt>
                <c:pt idx="12">
                  <c:v>10000</c:v>
                </c:pt>
                <c:pt idx="13">
                  <c:v>10500</c:v>
                </c:pt>
                <c:pt idx="14">
                  <c:v>11000</c:v>
                </c:pt>
                <c:pt idx="15">
                  <c:v>11500</c:v>
                </c:pt>
                <c:pt idx="16">
                  <c:v>12000</c:v>
                </c:pt>
                <c:pt idx="17">
                  <c:v>12500</c:v>
                </c:pt>
                <c:pt idx="18">
                  <c:v>13000</c:v>
                </c:pt>
                <c:pt idx="19">
                  <c:v>13500</c:v>
                </c:pt>
              </c:numCache>
            </c:numRef>
          </c:xVal>
          <c:yVal>
            <c:numRef>
              <c:f>'S1000RR-2'!$B$3:$B$22</c:f>
              <c:numCache>
                <c:formatCode>General</c:formatCode>
                <c:ptCount val="20"/>
                <c:pt idx="0">
                  <c:v>20</c:v>
                </c:pt>
                <c:pt idx="1">
                  <c:v>30</c:v>
                </c:pt>
                <c:pt idx="2">
                  <c:v>50</c:v>
                </c:pt>
                <c:pt idx="3">
                  <c:v>60</c:v>
                </c:pt>
                <c:pt idx="4">
                  <c:v>80</c:v>
                </c:pt>
                <c:pt idx="5">
                  <c:v>85</c:v>
                </c:pt>
                <c:pt idx="6">
                  <c:v>90</c:v>
                </c:pt>
                <c:pt idx="7">
                  <c:v>95</c:v>
                </c:pt>
                <c:pt idx="8">
                  <c:v>120</c:v>
                </c:pt>
                <c:pt idx="9">
                  <c:v>130</c:v>
                </c:pt>
                <c:pt idx="10">
                  <c:v>135</c:v>
                </c:pt>
                <c:pt idx="11">
                  <c:v>145</c:v>
                </c:pt>
                <c:pt idx="12">
                  <c:v>160</c:v>
                </c:pt>
                <c:pt idx="13">
                  <c:v>165</c:v>
                </c:pt>
                <c:pt idx="14">
                  <c:v>180</c:v>
                </c:pt>
                <c:pt idx="15">
                  <c:v>180</c:v>
                </c:pt>
                <c:pt idx="16">
                  <c:v>185</c:v>
                </c:pt>
                <c:pt idx="17">
                  <c:v>190</c:v>
                </c:pt>
                <c:pt idx="18">
                  <c:v>190</c:v>
                </c:pt>
                <c:pt idx="19">
                  <c:v>194.93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095-479E-8D03-80072E1E3392}"/>
            </c:ext>
          </c:extLst>
        </c:ser>
        <c:ser>
          <c:idx val="1"/>
          <c:order val="1"/>
          <c:tx>
            <c:v>Torque (Nm)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'S1000RR-2'!$A$3:$A$22</c:f>
              <c:numCache>
                <c:formatCode>General</c:formatCode>
                <c:ptCount val="20"/>
                <c:pt idx="0">
                  <c:v>4000</c:v>
                </c:pt>
                <c:pt idx="1">
                  <c:v>4500</c:v>
                </c:pt>
                <c:pt idx="2">
                  <c:v>5000</c:v>
                </c:pt>
                <c:pt idx="3">
                  <c:v>5500</c:v>
                </c:pt>
                <c:pt idx="4">
                  <c:v>6000</c:v>
                </c:pt>
                <c:pt idx="5">
                  <c:v>6500</c:v>
                </c:pt>
                <c:pt idx="6">
                  <c:v>7000</c:v>
                </c:pt>
                <c:pt idx="7">
                  <c:v>7500</c:v>
                </c:pt>
                <c:pt idx="8">
                  <c:v>8000</c:v>
                </c:pt>
                <c:pt idx="9">
                  <c:v>8500</c:v>
                </c:pt>
                <c:pt idx="10">
                  <c:v>9000</c:v>
                </c:pt>
                <c:pt idx="11">
                  <c:v>9500</c:v>
                </c:pt>
                <c:pt idx="12">
                  <c:v>10000</c:v>
                </c:pt>
                <c:pt idx="13">
                  <c:v>10500</c:v>
                </c:pt>
                <c:pt idx="14">
                  <c:v>11000</c:v>
                </c:pt>
                <c:pt idx="15">
                  <c:v>11500</c:v>
                </c:pt>
                <c:pt idx="16">
                  <c:v>12000</c:v>
                </c:pt>
                <c:pt idx="17">
                  <c:v>12500</c:v>
                </c:pt>
                <c:pt idx="18">
                  <c:v>13000</c:v>
                </c:pt>
                <c:pt idx="19">
                  <c:v>13500</c:v>
                </c:pt>
              </c:numCache>
            </c:numRef>
          </c:xVal>
          <c:yVal>
            <c:numRef>
              <c:f>'S1000RR-2'!$C$3:$C$22</c:f>
              <c:numCache>
                <c:formatCode>0.00</c:formatCode>
                <c:ptCount val="20"/>
                <c:pt idx="0">
                  <c:v>13.557483731019522</c:v>
                </c:pt>
                <c:pt idx="1">
                  <c:v>81.344902386117127</c:v>
                </c:pt>
                <c:pt idx="2">
                  <c:v>88.123644251626899</c:v>
                </c:pt>
                <c:pt idx="3">
                  <c:v>94.902386117136658</c:v>
                </c:pt>
                <c:pt idx="4">
                  <c:v>94.902386117136658</c:v>
                </c:pt>
                <c:pt idx="5">
                  <c:v>94.902386117136658</c:v>
                </c:pt>
                <c:pt idx="6">
                  <c:v>101.68112798264642</c:v>
                </c:pt>
                <c:pt idx="7">
                  <c:v>104.39262472885032</c:v>
                </c:pt>
                <c:pt idx="8">
                  <c:v>104.39262472885032</c:v>
                </c:pt>
                <c:pt idx="9">
                  <c:v>108.45986984815617</c:v>
                </c:pt>
                <c:pt idx="10">
                  <c:v>115.23861171366593</c:v>
                </c:pt>
                <c:pt idx="11">
                  <c:v>115.23861171366593</c:v>
                </c:pt>
                <c:pt idx="12">
                  <c:v>119.02114967462039</c:v>
                </c:pt>
                <c:pt idx="13">
                  <c:v>119.02114967462039</c:v>
                </c:pt>
                <c:pt idx="14">
                  <c:v>115.23861171366593</c:v>
                </c:pt>
                <c:pt idx="15">
                  <c:v>108.45986984815617</c:v>
                </c:pt>
                <c:pt idx="16">
                  <c:v>108.45986984815617</c:v>
                </c:pt>
                <c:pt idx="17">
                  <c:v>108.45986984815617</c:v>
                </c:pt>
                <c:pt idx="18">
                  <c:v>104.39262472885032</c:v>
                </c:pt>
                <c:pt idx="19">
                  <c:v>101.68112798264642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3095-479E-8D03-80072E1E33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4351040"/>
        <c:axId val="104366848"/>
      </c:scatterChart>
      <c:valAx>
        <c:axId val="1043510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4366848"/>
        <c:crosses val="autoZero"/>
        <c:crossBetween val="midCat"/>
      </c:valAx>
      <c:valAx>
        <c:axId val="104366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435104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i="1">
                <a:latin typeface="Times New Roman" panose="02020603050405020304" pitchFamily="18" charset="0"/>
                <a:cs typeface="Times New Roman" panose="02020603050405020304" pitchFamily="18" charset="0"/>
              </a:rPr>
              <a:t>Road</a:t>
            </a:r>
            <a:r>
              <a:rPr lang="en-GB" i="1" baseline="0">
                <a:latin typeface="Times New Roman" panose="02020603050405020304" pitchFamily="18" charset="0"/>
                <a:cs typeface="Times New Roman" panose="02020603050405020304" pitchFamily="18" charset="0"/>
              </a:rPr>
              <a:t> Speed Against Driving Force</a:t>
            </a:r>
            <a:endParaRPr lang="en-GB" i="1">
              <a:latin typeface="Times New Roman" panose="02020603050405020304" pitchFamily="18" charset="0"/>
              <a:cs typeface="Times New Roman" panose="02020603050405020304" pitchFamily="18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'S1000RR-2'!$F$3:$F$22</c:f>
              <c:numCache>
                <c:formatCode>0.00</c:formatCode>
                <c:ptCount val="20"/>
                <c:pt idx="0">
                  <c:v>41.023917801793367</c:v>
                </c:pt>
                <c:pt idx="1">
                  <c:v>46.151907527017535</c:v>
                </c:pt>
                <c:pt idx="2">
                  <c:v>51.279897252241703</c:v>
                </c:pt>
                <c:pt idx="3">
                  <c:v>56.407886977465864</c:v>
                </c:pt>
                <c:pt idx="4">
                  <c:v>61.535876702690054</c:v>
                </c:pt>
                <c:pt idx="5">
                  <c:v>66.663866427914215</c:v>
                </c:pt>
                <c:pt idx="6">
                  <c:v>71.791856153138397</c:v>
                </c:pt>
                <c:pt idx="7">
                  <c:v>76.919845878362551</c:v>
                </c:pt>
                <c:pt idx="8">
                  <c:v>82.047835603586734</c:v>
                </c:pt>
                <c:pt idx="9">
                  <c:v>87.175825328810888</c:v>
                </c:pt>
                <c:pt idx="10">
                  <c:v>92.30381505403507</c:v>
                </c:pt>
                <c:pt idx="11">
                  <c:v>97.431804779259224</c:v>
                </c:pt>
                <c:pt idx="12">
                  <c:v>102.55979450448341</c:v>
                </c:pt>
                <c:pt idx="13">
                  <c:v>107.6877842297076</c:v>
                </c:pt>
                <c:pt idx="14">
                  <c:v>112.81577395493173</c:v>
                </c:pt>
                <c:pt idx="15">
                  <c:v>117.94376368015591</c:v>
                </c:pt>
                <c:pt idx="16">
                  <c:v>123.07175340538011</c:v>
                </c:pt>
                <c:pt idx="17">
                  <c:v>128.19974313060425</c:v>
                </c:pt>
                <c:pt idx="18">
                  <c:v>133.32773285582843</c:v>
                </c:pt>
                <c:pt idx="19">
                  <c:v>138.45572258105261</c:v>
                </c:pt>
              </c:numCache>
            </c:numRef>
          </c:xVal>
          <c:yVal>
            <c:numRef>
              <c:f>'S1000RR-2'!$M$3:$M$22</c:f>
              <c:numCache>
                <c:formatCode>0.00</c:formatCode>
                <c:ptCount val="20"/>
                <c:pt idx="0">
                  <c:v>1309.2849946587005</c:v>
                </c:pt>
                <c:pt idx="1">
                  <c:v>1745.7133262116008</c:v>
                </c:pt>
                <c:pt idx="2">
                  <c:v>2618.569989317401</c:v>
                </c:pt>
                <c:pt idx="3">
                  <c:v>2856.6218065280746</c:v>
                </c:pt>
                <c:pt idx="4">
                  <c:v>3491.4266524232016</c:v>
                </c:pt>
                <c:pt idx="5">
                  <c:v>3424.2838321842942</c:v>
                </c:pt>
                <c:pt idx="6">
                  <c:v>3366.7328434080869</c:v>
                </c:pt>
                <c:pt idx="7">
                  <c:v>3316.8553198020418</c:v>
                </c:pt>
                <c:pt idx="8">
                  <c:v>3927.8549839761013</c:v>
                </c:pt>
                <c:pt idx="9">
                  <c:v>4004.8717483677906</c:v>
                </c:pt>
                <c:pt idx="10">
                  <c:v>3927.8549839761017</c:v>
                </c:pt>
                <c:pt idx="11">
                  <c:v>3996.7647205370868</c:v>
                </c:pt>
                <c:pt idx="12">
                  <c:v>4189.711982907842</c:v>
                </c:pt>
                <c:pt idx="13">
                  <c:v>4114.8956974987723</c:v>
                </c:pt>
                <c:pt idx="14">
                  <c:v>4284.9327097921123</c:v>
                </c:pt>
                <c:pt idx="15">
                  <c:v>4098.6312876272368</c:v>
                </c:pt>
                <c:pt idx="16">
                  <c:v>4036.9620668643265</c:v>
                </c:pt>
                <c:pt idx="17">
                  <c:v>3980.2263837624505</c:v>
                </c:pt>
                <c:pt idx="18">
                  <c:v>3827.1407536177403</c:v>
                </c:pt>
                <c:pt idx="19">
                  <c:v>3781.0210964269704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9BC-49AA-A34A-BD7089D68E60}"/>
            </c:ext>
          </c:extLst>
        </c:ser>
        <c:ser>
          <c:idx val="1"/>
          <c:order val="1"/>
          <c:tx>
            <c:v>2nd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'S1000RR-2'!$G$3:$G$22</c:f>
              <c:numCache>
                <c:formatCode>0.00</c:formatCode>
                <c:ptCount val="20"/>
                <c:pt idx="0">
                  <c:v>51.935650414035081</c:v>
                </c:pt>
                <c:pt idx="1">
                  <c:v>58.427606715789459</c:v>
                </c:pt>
                <c:pt idx="2">
                  <c:v>64.919563017543851</c:v>
                </c:pt>
                <c:pt idx="3">
                  <c:v>71.41151931929825</c:v>
                </c:pt>
                <c:pt idx="4">
                  <c:v>77.903475621052621</c:v>
                </c:pt>
                <c:pt idx="5">
                  <c:v>84.395431922807006</c:v>
                </c:pt>
                <c:pt idx="6">
                  <c:v>90.887388224561391</c:v>
                </c:pt>
                <c:pt idx="7">
                  <c:v>97.379344526315762</c:v>
                </c:pt>
                <c:pt idx="8">
                  <c:v>103.87130082807016</c:v>
                </c:pt>
                <c:pt idx="9">
                  <c:v>110.36325712982455</c:v>
                </c:pt>
                <c:pt idx="10">
                  <c:v>116.85521343157892</c:v>
                </c:pt>
                <c:pt idx="11">
                  <c:v>123.34716973333335</c:v>
                </c:pt>
                <c:pt idx="12">
                  <c:v>129.8391260350877</c:v>
                </c:pt>
                <c:pt idx="13">
                  <c:v>136.33108233684209</c:v>
                </c:pt>
                <c:pt idx="14">
                  <c:v>142.8230386385965</c:v>
                </c:pt>
                <c:pt idx="15">
                  <c:v>149.31499494035083</c:v>
                </c:pt>
                <c:pt idx="16">
                  <c:v>155.80695124210524</c:v>
                </c:pt>
                <c:pt idx="17">
                  <c:v>162.2989075438596</c:v>
                </c:pt>
                <c:pt idx="18">
                  <c:v>168.79086384561401</c:v>
                </c:pt>
                <c:pt idx="19">
                  <c:v>175.2828201473684</c:v>
                </c:pt>
              </c:numCache>
            </c:numRef>
          </c:xVal>
          <c:yVal>
            <c:numRef>
              <c:f>'S1000RR-2'!$N$3:$N$22</c:f>
              <c:numCache>
                <c:formatCode>0.00</c:formatCode>
                <c:ptCount val="20"/>
                <c:pt idx="0">
                  <c:v>1034.2028947708118</c:v>
                </c:pt>
                <c:pt idx="1">
                  <c:v>1378.9371930277493</c:v>
                </c:pt>
                <c:pt idx="2">
                  <c:v>2068.4057895416236</c:v>
                </c:pt>
                <c:pt idx="3">
                  <c:v>2256.4426794999526</c:v>
                </c:pt>
                <c:pt idx="4">
                  <c:v>2757.8743860554987</c:v>
                </c:pt>
                <c:pt idx="5">
                  <c:v>2704.8383401698156</c:v>
                </c:pt>
                <c:pt idx="6">
                  <c:v>2659.3788722678023</c:v>
                </c:pt>
                <c:pt idx="7">
                  <c:v>2619.9806667527241</c:v>
                </c:pt>
                <c:pt idx="8">
                  <c:v>3102.6086843124358</c:v>
                </c:pt>
                <c:pt idx="9">
                  <c:v>3163.4441487107188</c:v>
                </c:pt>
                <c:pt idx="10">
                  <c:v>3102.6086843124358</c:v>
                </c:pt>
                <c:pt idx="11">
                  <c:v>3157.0404156161621</c:v>
                </c:pt>
                <c:pt idx="12">
                  <c:v>3309.4492632665979</c:v>
                </c:pt>
                <c:pt idx="13">
                  <c:v>3250.3519549939806</c:v>
                </c:pt>
                <c:pt idx="14">
                  <c:v>3384.6640192499294</c:v>
                </c:pt>
                <c:pt idx="15">
                  <c:v>3237.5047140651513</c:v>
                </c:pt>
                <c:pt idx="16">
                  <c:v>3188.7922588766701</c:v>
                </c:pt>
                <c:pt idx="17">
                  <c:v>3143.9768001032689</c:v>
                </c:pt>
                <c:pt idx="18">
                  <c:v>3023.0546154839117</c:v>
                </c:pt>
                <c:pt idx="19">
                  <c:v>2986.624744854435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9BC-49AA-A34A-BD7089D68E60}"/>
            </c:ext>
          </c:extLst>
        </c:ser>
        <c:ser>
          <c:idx val="2"/>
          <c:order val="2"/>
          <c:tx>
            <c:v>3rd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'S1000RR-2'!$H$3:$H$22</c:f>
              <c:numCache>
                <c:formatCode>0.00</c:formatCode>
                <c:ptCount val="20"/>
                <c:pt idx="0">
                  <c:v>62.86947155383195</c:v>
                </c:pt>
                <c:pt idx="1">
                  <c:v>70.728155498060943</c:v>
                </c:pt>
                <c:pt idx="2">
                  <c:v>78.586839442289914</c:v>
                </c:pt>
                <c:pt idx="3">
                  <c:v>86.445523386518929</c:v>
                </c:pt>
                <c:pt idx="4">
                  <c:v>94.3042073307479</c:v>
                </c:pt>
                <c:pt idx="5">
                  <c:v>102.1628912749769</c:v>
                </c:pt>
                <c:pt idx="6">
                  <c:v>110.0215752192059</c:v>
                </c:pt>
                <c:pt idx="7">
                  <c:v>117.8802591634349</c:v>
                </c:pt>
                <c:pt idx="8">
                  <c:v>125.7389431076639</c:v>
                </c:pt>
                <c:pt idx="9">
                  <c:v>133.59762705189289</c:v>
                </c:pt>
                <c:pt idx="10">
                  <c:v>141.45631099612189</c:v>
                </c:pt>
                <c:pt idx="11">
                  <c:v>149.31499494035083</c:v>
                </c:pt>
                <c:pt idx="12">
                  <c:v>157.17367888457983</c:v>
                </c:pt>
                <c:pt idx="13">
                  <c:v>165.0323628288088</c:v>
                </c:pt>
                <c:pt idx="14">
                  <c:v>172.89104677303786</c:v>
                </c:pt>
                <c:pt idx="15">
                  <c:v>180.74973071726683</c:v>
                </c:pt>
                <c:pt idx="16">
                  <c:v>188.6084146614958</c:v>
                </c:pt>
                <c:pt idx="17">
                  <c:v>196.46709860572483</c:v>
                </c:pt>
                <c:pt idx="18">
                  <c:v>204.3257825499538</c:v>
                </c:pt>
                <c:pt idx="19">
                  <c:v>212.18446649418283</c:v>
                </c:pt>
              </c:numCache>
            </c:numRef>
          </c:xVal>
          <c:yVal>
            <c:numRef>
              <c:f>'S1000RR-2'!$O$3:$O$22</c:f>
              <c:numCache>
                <c:formatCode>0.00</c:formatCode>
                <c:ptCount val="20"/>
                <c:pt idx="0">
                  <c:v>854.34152176719226</c:v>
                </c:pt>
                <c:pt idx="1">
                  <c:v>1139.122029022923</c:v>
                </c:pt>
                <c:pt idx="2">
                  <c:v>1708.6830435343852</c:v>
                </c:pt>
                <c:pt idx="3">
                  <c:v>1864.0178656738742</c:v>
                </c:pt>
                <c:pt idx="4">
                  <c:v>2278.2440580458469</c:v>
                </c:pt>
                <c:pt idx="5">
                  <c:v>2234.4316723141956</c:v>
                </c:pt>
                <c:pt idx="6">
                  <c:v>2196.8781988299233</c:v>
                </c:pt>
                <c:pt idx="7">
                  <c:v>2164.3318551435536</c:v>
                </c:pt>
                <c:pt idx="8">
                  <c:v>2563.0245653015768</c:v>
                </c:pt>
                <c:pt idx="9">
                  <c:v>2613.2799489349413</c:v>
                </c:pt>
                <c:pt idx="10">
                  <c:v>2563.0245653015768</c:v>
                </c:pt>
                <c:pt idx="11">
                  <c:v>2607.989908552483</c:v>
                </c:pt>
                <c:pt idx="12">
                  <c:v>2733.8928696550165</c:v>
                </c:pt>
                <c:pt idx="13">
                  <c:v>2685.0733541254626</c:v>
                </c:pt>
                <c:pt idx="14">
                  <c:v>2796.0267985108117</c:v>
                </c:pt>
                <c:pt idx="15">
                  <c:v>2674.4604159668634</c:v>
                </c:pt>
                <c:pt idx="16">
                  <c:v>2634.2196921155105</c:v>
                </c:pt>
                <c:pt idx="17">
                  <c:v>2597.1982261722646</c:v>
                </c:pt>
                <c:pt idx="18">
                  <c:v>2497.3059867041011</c:v>
                </c:pt>
                <c:pt idx="19">
                  <c:v>2467.2117457493155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E9BC-49AA-A34A-BD7089D68E60}"/>
            </c:ext>
          </c:extLst>
        </c:ser>
        <c:ser>
          <c:idx val="3"/>
          <c:order val="3"/>
          <c:tx>
            <c:v>4th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'S1000RR-2'!$I$3:$I$22</c:f>
              <c:numCache>
                <c:formatCode>0.00</c:formatCode>
                <c:ptCount val="20"/>
                <c:pt idx="0">
                  <c:v>72.395149061988278</c:v>
                </c:pt>
                <c:pt idx="1">
                  <c:v>81.444542694736825</c:v>
                </c:pt>
                <c:pt idx="2">
                  <c:v>90.493936327485372</c:v>
                </c:pt>
                <c:pt idx="3">
                  <c:v>99.543329960233891</c:v>
                </c:pt>
                <c:pt idx="4">
                  <c:v>108.59272359298244</c:v>
                </c:pt>
                <c:pt idx="5">
                  <c:v>117.64211722573096</c:v>
                </c:pt>
                <c:pt idx="6">
                  <c:v>126.6915108584795</c:v>
                </c:pt>
                <c:pt idx="7">
                  <c:v>135.74090449122804</c:v>
                </c:pt>
                <c:pt idx="8">
                  <c:v>144.79029812397656</c:v>
                </c:pt>
                <c:pt idx="9">
                  <c:v>153.8396917567251</c:v>
                </c:pt>
                <c:pt idx="10">
                  <c:v>162.88908538947365</c:v>
                </c:pt>
                <c:pt idx="11">
                  <c:v>171.9384790222222</c:v>
                </c:pt>
                <c:pt idx="12">
                  <c:v>180.98787265497074</c:v>
                </c:pt>
                <c:pt idx="13">
                  <c:v>190.03726628771923</c:v>
                </c:pt>
                <c:pt idx="14">
                  <c:v>199.08665992046778</c:v>
                </c:pt>
                <c:pt idx="15">
                  <c:v>208.13605355321633</c:v>
                </c:pt>
                <c:pt idx="16">
                  <c:v>217.18544718596488</c:v>
                </c:pt>
                <c:pt idx="17">
                  <c:v>226.23484081871337</c:v>
                </c:pt>
                <c:pt idx="18">
                  <c:v>235.28423445146191</c:v>
                </c:pt>
                <c:pt idx="19">
                  <c:v>244.33362808421046</c:v>
                </c:pt>
              </c:numCache>
            </c:numRef>
          </c:xVal>
          <c:yVal>
            <c:numRef>
              <c:f>'S1000RR-2'!$P$3:$P$22</c:f>
              <c:numCache>
                <c:formatCode>0.00</c:formatCode>
                <c:ptCount val="20"/>
                <c:pt idx="0">
                  <c:v>741.9281636399304</c:v>
                </c:pt>
                <c:pt idx="1">
                  <c:v>989.23755151990702</c:v>
                </c:pt>
                <c:pt idx="2">
                  <c:v>1483.8563272798606</c:v>
                </c:pt>
                <c:pt idx="3">
                  <c:v>1618.7523570325754</c:v>
                </c:pt>
                <c:pt idx="4">
                  <c:v>1978.4751030398143</c:v>
                </c:pt>
                <c:pt idx="5">
                  <c:v>1940.4275049044336</c:v>
                </c:pt>
                <c:pt idx="6">
                  <c:v>1907.8152779312495</c:v>
                </c:pt>
                <c:pt idx="7">
                  <c:v>1879.5513478878236</c:v>
                </c:pt>
                <c:pt idx="8">
                  <c:v>2225.7844909197916</c:v>
                </c:pt>
                <c:pt idx="9">
                  <c:v>2269.4273240750813</c:v>
                </c:pt>
                <c:pt idx="10">
                  <c:v>2225.7844909197911</c:v>
                </c:pt>
                <c:pt idx="11">
                  <c:v>2264.8333416376818</c:v>
                </c:pt>
                <c:pt idx="12">
                  <c:v>2374.170123647777</c:v>
                </c:pt>
                <c:pt idx="13">
                  <c:v>2331.7742285826384</c:v>
                </c:pt>
                <c:pt idx="14">
                  <c:v>2428.1285355488631</c:v>
                </c:pt>
                <c:pt idx="15">
                  <c:v>2322.5577296554343</c:v>
                </c:pt>
                <c:pt idx="16">
                  <c:v>2287.6118378897854</c:v>
                </c:pt>
                <c:pt idx="17">
                  <c:v>2255.4616174653884</c:v>
                </c:pt>
                <c:pt idx="18">
                  <c:v>2168.7130937167199</c:v>
                </c:pt>
                <c:pt idx="19">
                  <c:v>2142.5786213086167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E9BC-49AA-A34A-BD7089D68E60}"/>
            </c:ext>
          </c:extLst>
        </c:ser>
        <c:ser>
          <c:idx val="4"/>
          <c:order val="4"/>
          <c:tx>
            <c:v>5th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'S1000RR-2'!$J$3:$J$22</c:f>
              <c:numCache>
                <c:formatCode>0.00</c:formatCode>
                <c:ptCount val="20"/>
                <c:pt idx="0">
                  <c:v>79.847590877192957</c:v>
                </c:pt>
                <c:pt idx="1">
                  <c:v>89.828539736842103</c:v>
                </c:pt>
                <c:pt idx="2">
                  <c:v>99.809488596491207</c:v>
                </c:pt>
                <c:pt idx="3">
                  <c:v>109.79043745614035</c:v>
                </c:pt>
                <c:pt idx="4">
                  <c:v>119.77138631578946</c:v>
                </c:pt>
                <c:pt idx="5">
                  <c:v>129.75233517543859</c:v>
                </c:pt>
                <c:pt idx="6">
                  <c:v>139.73328403508768</c:v>
                </c:pt>
                <c:pt idx="7">
                  <c:v>149.71423289473682</c:v>
                </c:pt>
                <c:pt idx="8">
                  <c:v>159.69518175438591</c:v>
                </c:pt>
                <c:pt idx="9">
                  <c:v>169.67613061403503</c:v>
                </c:pt>
                <c:pt idx="10">
                  <c:v>179.65707947368421</c:v>
                </c:pt>
                <c:pt idx="11">
                  <c:v>189.6380283333333</c:v>
                </c:pt>
                <c:pt idx="12">
                  <c:v>199.61897719298241</c:v>
                </c:pt>
                <c:pt idx="13">
                  <c:v>209.59992605263156</c:v>
                </c:pt>
                <c:pt idx="14">
                  <c:v>219.58087491228071</c:v>
                </c:pt>
                <c:pt idx="15">
                  <c:v>229.5618237719298</c:v>
                </c:pt>
                <c:pt idx="16">
                  <c:v>239.54277263157891</c:v>
                </c:pt>
                <c:pt idx="17">
                  <c:v>249.52372149122803</c:v>
                </c:pt>
                <c:pt idx="18">
                  <c:v>259.50467035087718</c:v>
                </c:pt>
                <c:pt idx="19">
                  <c:v>269.48561921052629</c:v>
                </c:pt>
              </c:numCache>
            </c:numRef>
          </c:xVal>
          <c:yVal>
            <c:numRef>
              <c:f>'S1000RR-2'!$Q$3:$Q$22</c:f>
              <c:numCache>
                <c:formatCode>0.00</c:formatCode>
                <c:ptCount val="20"/>
                <c:pt idx="0">
                  <c:v>672.68153503353699</c:v>
                </c:pt>
                <c:pt idx="1">
                  <c:v>896.9087133780489</c:v>
                </c:pt>
                <c:pt idx="2">
                  <c:v>1345.3630700670737</c:v>
                </c:pt>
                <c:pt idx="3">
                  <c:v>1467.6688037095346</c:v>
                </c:pt>
                <c:pt idx="4">
                  <c:v>1793.817426756098</c:v>
                </c:pt>
                <c:pt idx="5">
                  <c:v>1759.3209377800194</c:v>
                </c:pt>
                <c:pt idx="6">
                  <c:v>1729.7525186576665</c:v>
                </c:pt>
                <c:pt idx="7">
                  <c:v>1704.1265554182933</c:v>
                </c:pt>
                <c:pt idx="8">
                  <c:v>2018.0446051006109</c:v>
                </c:pt>
                <c:pt idx="9">
                  <c:v>2057.6141071614074</c:v>
                </c:pt>
                <c:pt idx="10">
                  <c:v>2018.0446051006102</c:v>
                </c:pt>
                <c:pt idx="11">
                  <c:v>2053.4488964181651</c:v>
                </c:pt>
                <c:pt idx="12">
                  <c:v>2152.580912107318</c:v>
                </c:pt>
                <c:pt idx="13">
                  <c:v>2114.1419672482584</c:v>
                </c:pt>
                <c:pt idx="14">
                  <c:v>2201.5032055643019</c:v>
                </c:pt>
                <c:pt idx="15">
                  <c:v>2105.7856748875934</c:v>
                </c:pt>
                <c:pt idx="16">
                  <c:v>2074.1013996867387</c:v>
                </c:pt>
                <c:pt idx="17">
                  <c:v>2044.9518665019518</c:v>
                </c:pt>
                <c:pt idx="18">
                  <c:v>1966.2998716364923</c:v>
                </c:pt>
                <c:pt idx="19">
                  <c:v>1942.6046166531457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E9BC-49AA-A34A-BD7089D68E60}"/>
            </c:ext>
          </c:extLst>
        </c:ser>
        <c:ser>
          <c:idx val="5"/>
          <c:order val="5"/>
          <c:tx>
            <c:v>6th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'S1000RR-2'!$K$3:$K$22</c:f>
              <c:numCache>
                <c:formatCode>0.00</c:formatCode>
                <c:ptCount val="20"/>
                <c:pt idx="0">
                  <c:v>86.125263539261923</c:v>
                </c:pt>
                <c:pt idx="1">
                  <c:v>96.890921481669665</c:v>
                </c:pt>
                <c:pt idx="2">
                  <c:v>107.65657942407741</c:v>
                </c:pt>
                <c:pt idx="3">
                  <c:v>118.42223736648516</c:v>
                </c:pt>
                <c:pt idx="4">
                  <c:v>129.18789530889291</c:v>
                </c:pt>
                <c:pt idx="5">
                  <c:v>139.95355325130063</c:v>
                </c:pt>
                <c:pt idx="6">
                  <c:v>150.71921119370836</c:v>
                </c:pt>
                <c:pt idx="7">
                  <c:v>161.48486913611615</c:v>
                </c:pt>
                <c:pt idx="8">
                  <c:v>172.25052707852385</c:v>
                </c:pt>
                <c:pt idx="9">
                  <c:v>183.0161850209316</c:v>
                </c:pt>
                <c:pt idx="10">
                  <c:v>193.78184296333933</c:v>
                </c:pt>
                <c:pt idx="11">
                  <c:v>204.54750090574709</c:v>
                </c:pt>
                <c:pt idx="12">
                  <c:v>215.31315884815481</c:v>
                </c:pt>
                <c:pt idx="13">
                  <c:v>226.07881679056257</c:v>
                </c:pt>
                <c:pt idx="14">
                  <c:v>236.84447473297033</c:v>
                </c:pt>
                <c:pt idx="15">
                  <c:v>247.61013267537805</c:v>
                </c:pt>
                <c:pt idx="16">
                  <c:v>258.37579061778581</c:v>
                </c:pt>
                <c:pt idx="17">
                  <c:v>269.14144856019351</c:v>
                </c:pt>
                <c:pt idx="18">
                  <c:v>279.90710650260127</c:v>
                </c:pt>
                <c:pt idx="19">
                  <c:v>290.67276444500908</c:v>
                </c:pt>
              </c:numCache>
            </c:numRef>
          </c:xVal>
          <c:yVal>
            <c:numRef>
              <c:f>'S1000RR-2'!$R$3:$R$22</c:f>
              <c:numCache>
                <c:formatCode>0.00</c:formatCode>
                <c:ptCount val="20"/>
                <c:pt idx="0">
                  <c:v>623.64976074081108</c:v>
                </c:pt>
                <c:pt idx="1">
                  <c:v>831.5330143210814</c:v>
                </c:pt>
                <c:pt idx="2">
                  <c:v>1247.2995214816222</c:v>
                </c:pt>
                <c:pt idx="3">
                  <c:v>1360.6903870708604</c:v>
                </c:pt>
                <c:pt idx="4">
                  <c:v>1663.0660286421626</c:v>
                </c:pt>
                <c:pt idx="5">
                  <c:v>1631.0839896298135</c:v>
                </c:pt>
                <c:pt idx="6">
                  <c:v>1603.6708133335142</c:v>
                </c:pt>
                <c:pt idx="7">
                  <c:v>1579.9127272100543</c:v>
                </c:pt>
                <c:pt idx="8">
                  <c:v>1870.9492822224333</c:v>
                </c:pt>
                <c:pt idx="9">
                  <c:v>1907.6345622660103</c:v>
                </c:pt>
                <c:pt idx="10">
                  <c:v>1870.9492822224333</c:v>
                </c:pt>
                <c:pt idx="11">
                  <c:v>1903.7729538403705</c:v>
                </c:pt>
                <c:pt idx="12">
                  <c:v>1995.6792343705954</c:v>
                </c:pt>
                <c:pt idx="13">
                  <c:v>1960.0421051854059</c:v>
                </c:pt>
                <c:pt idx="14">
                  <c:v>2041.0355806062905</c:v>
                </c:pt>
                <c:pt idx="15">
                  <c:v>1952.294903188626</c:v>
                </c:pt>
                <c:pt idx="16">
                  <c:v>1922.9200956175005</c:v>
                </c:pt>
                <c:pt idx="17">
                  <c:v>1895.8952726520658</c:v>
                </c:pt>
                <c:pt idx="18">
                  <c:v>1822.9762237039092</c:v>
                </c:pt>
                <c:pt idx="19">
                  <c:v>1801.008116462315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E9BC-49AA-A34A-BD7089D68E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92942175"/>
        <c:axId val="1392942591"/>
      </c:scatterChart>
      <c:valAx>
        <c:axId val="139294217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2942591"/>
        <c:crosses val="autoZero"/>
        <c:crossBetween val="midCat"/>
      </c:valAx>
      <c:valAx>
        <c:axId val="13929425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294217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912223</xdr:colOff>
      <xdr:row>27</xdr:row>
      <xdr:rowOff>167640</xdr:rowOff>
    </xdr:from>
    <xdr:to>
      <xdr:col>7</xdr:col>
      <xdr:colOff>990600</xdr:colOff>
      <xdr:row>46</xdr:row>
      <xdr:rowOff>160020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2D05CF14-0F97-EB7C-5CF9-ED27B73C99A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3266</xdr:colOff>
      <xdr:row>27</xdr:row>
      <xdr:rowOff>161108</xdr:rowOff>
    </xdr:from>
    <xdr:to>
      <xdr:col>16</xdr:col>
      <xdr:colOff>7620</xdr:colOff>
      <xdr:row>47</xdr:row>
      <xdr:rowOff>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6C05C0C-74FB-714B-2D71-287395B9756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9525</xdr:colOff>
      <xdr:row>25</xdr:row>
      <xdr:rowOff>28574</xdr:rowOff>
    </xdr:from>
    <xdr:to>
      <xdr:col>15</xdr:col>
      <xdr:colOff>1095375</xdr:colOff>
      <xdr:row>38</xdr:row>
      <xdr:rowOff>57149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AA05082-3B8E-141D-B714-C786A98D78C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9524</xdr:colOff>
      <xdr:row>24</xdr:row>
      <xdr:rowOff>214312</xdr:rowOff>
    </xdr:from>
    <xdr:to>
      <xdr:col>9</xdr:col>
      <xdr:colOff>1028700</xdr:colOff>
      <xdr:row>38</xdr:row>
      <xdr:rowOff>9525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DFE7E3AA-1242-3AF8-424E-2835BFFE483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E9A54E-15B1-44B3-9168-B61DB15F5EFD}">
  <dimension ref="A1:Z33"/>
  <sheetViews>
    <sheetView topLeftCell="A21" zoomScale="130" zoomScaleNormal="130" zoomScaleSheetLayoutView="80" workbookViewId="0">
      <selection activeCell="A25" sqref="A25:E25"/>
    </sheetView>
  </sheetViews>
  <sheetFormatPr defaultRowHeight="15.6" x14ac:dyDescent="0.3"/>
  <cols>
    <col min="1" max="1" width="26.33203125" style="2" bestFit="1" customWidth="1"/>
    <col min="2" max="2" width="11.5546875" style="2" bestFit="1" customWidth="1"/>
    <col min="3" max="3" width="10.88671875" style="2" bestFit="1" customWidth="1"/>
    <col min="4" max="4" width="22.77734375" style="2" bestFit="1" customWidth="1"/>
    <col min="5" max="5" width="22.21875" style="2" bestFit="1" customWidth="1"/>
    <col min="6" max="6" width="14.5546875" style="2" bestFit="1" customWidth="1"/>
    <col min="7" max="7" width="8.88671875" style="2"/>
    <col min="8" max="8" width="36.21875" style="2" bestFit="1" customWidth="1"/>
    <col min="9" max="9" width="24.109375" style="2" bestFit="1" customWidth="1"/>
    <col min="10" max="10" width="11.88671875" style="2" bestFit="1" customWidth="1"/>
    <col min="11" max="11" width="9.5546875" style="2" bestFit="1" customWidth="1"/>
    <col min="12" max="12" width="10.77734375" style="2" bestFit="1" customWidth="1"/>
    <col min="13" max="13" width="23.44140625" style="2" bestFit="1" customWidth="1"/>
    <col min="14" max="14" width="12.6640625" style="2" bestFit="1" customWidth="1"/>
    <col min="15" max="15" width="11.88671875" style="2" bestFit="1" customWidth="1"/>
    <col min="16" max="16384" width="8.88671875" style="2"/>
  </cols>
  <sheetData>
    <row r="1" spans="1:26" ht="24.6" x14ac:dyDescent="0.4">
      <c r="A1" s="104" t="s">
        <v>32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Z1" s="2">
        <v>1500</v>
      </c>
    </row>
    <row r="2" spans="1:26" x14ac:dyDescent="0.3">
      <c r="Z2" s="2">
        <v>2000</v>
      </c>
    </row>
    <row r="3" spans="1:26" ht="16.8" x14ac:dyDescent="0.3">
      <c r="A3" s="19" t="s">
        <v>15</v>
      </c>
      <c r="B3" s="20" t="s">
        <v>11</v>
      </c>
      <c r="C3" s="20" t="s">
        <v>12</v>
      </c>
      <c r="D3" s="5"/>
      <c r="E3" s="5"/>
      <c r="F3" s="5"/>
      <c r="G3" s="5"/>
      <c r="H3" s="21" t="s">
        <v>62</v>
      </c>
      <c r="I3" s="6" t="s">
        <v>20</v>
      </c>
      <c r="J3" s="7" t="s">
        <v>21</v>
      </c>
      <c r="K3" s="7" t="s">
        <v>30</v>
      </c>
      <c r="L3" s="5"/>
      <c r="M3" s="6" t="s">
        <v>54</v>
      </c>
      <c r="N3" s="74">
        <v>0.34499999999999997</v>
      </c>
      <c r="Z3" s="2">
        <v>2500</v>
      </c>
    </row>
    <row r="4" spans="1:26" ht="16.8" x14ac:dyDescent="0.3">
      <c r="A4" s="19" t="s">
        <v>29</v>
      </c>
      <c r="B4" s="15" t="s">
        <v>13</v>
      </c>
      <c r="C4" s="16" t="s">
        <v>14</v>
      </c>
      <c r="D4" s="5"/>
      <c r="E4" s="5"/>
      <c r="F4" s="5"/>
      <c r="G4" s="5"/>
      <c r="H4" s="5"/>
      <c r="I4" s="8" t="s">
        <v>40</v>
      </c>
      <c r="J4" s="9">
        <v>99.2</v>
      </c>
      <c r="K4" s="10">
        <v>106.1</v>
      </c>
      <c r="L4" s="5"/>
      <c r="M4" s="6" t="s">
        <v>55</v>
      </c>
      <c r="N4" s="74">
        <v>1.37</v>
      </c>
      <c r="Z4" s="2">
        <v>3000</v>
      </c>
    </row>
    <row r="5" spans="1:26" ht="16.8" x14ac:dyDescent="0.3">
      <c r="A5" s="19" t="s">
        <v>16</v>
      </c>
      <c r="B5" s="13">
        <v>120</v>
      </c>
      <c r="C5" s="12">
        <v>200</v>
      </c>
      <c r="D5" s="5"/>
      <c r="E5" s="5"/>
      <c r="F5" s="82"/>
      <c r="G5" s="5"/>
      <c r="H5" s="5"/>
      <c r="I5" s="8" t="s">
        <v>39</v>
      </c>
      <c r="J5" s="9">
        <v>87.7</v>
      </c>
      <c r="K5" s="10">
        <v>81</v>
      </c>
      <c r="L5" s="5"/>
      <c r="M5" s="6" t="s">
        <v>56</v>
      </c>
      <c r="N5" s="74">
        <v>0.31</v>
      </c>
      <c r="Z5" s="2">
        <v>3500</v>
      </c>
    </row>
    <row r="6" spans="1:26" ht="16.8" x14ac:dyDescent="0.3">
      <c r="A6" s="19" t="s">
        <v>17</v>
      </c>
      <c r="B6" s="13">
        <v>70</v>
      </c>
      <c r="C6" s="12">
        <v>60</v>
      </c>
      <c r="D6" s="5"/>
      <c r="E6" s="5"/>
      <c r="F6" s="82"/>
      <c r="G6" s="5"/>
      <c r="H6" s="5"/>
      <c r="I6" s="8" t="s">
        <v>36</v>
      </c>
      <c r="J6" s="9">
        <v>186.9</v>
      </c>
      <c r="K6" s="10">
        <v>187.1</v>
      </c>
      <c r="L6" s="5"/>
      <c r="M6" s="6" t="s">
        <v>57</v>
      </c>
      <c r="N6" s="74">
        <v>0.315</v>
      </c>
      <c r="Z6" s="2">
        <v>4000</v>
      </c>
    </row>
    <row r="7" spans="1:26" ht="16.8" x14ac:dyDescent="0.3">
      <c r="A7" s="19" t="s">
        <v>18</v>
      </c>
      <c r="B7" s="13">
        <v>17</v>
      </c>
      <c r="C7" s="12">
        <v>17</v>
      </c>
      <c r="D7" s="5"/>
      <c r="E7" s="5"/>
      <c r="F7" s="82"/>
      <c r="G7" s="5"/>
      <c r="H7" s="5"/>
      <c r="I7" s="6" t="s">
        <v>22</v>
      </c>
      <c r="J7" s="7" t="s">
        <v>21</v>
      </c>
      <c r="K7" s="7" t="s">
        <v>30</v>
      </c>
      <c r="L7" s="5"/>
      <c r="M7" s="6" t="s">
        <v>58</v>
      </c>
      <c r="N7" s="74">
        <v>0.32</v>
      </c>
      <c r="Z7" s="2">
        <v>4500</v>
      </c>
    </row>
    <row r="8" spans="1:26" ht="16.8" x14ac:dyDescent="0.3">
      <c r="A8" s="19" t="s">
        <v>19</v>
      </c>
      <c r="B8" s="13">
        <f>(((B5/25.4*B6/100+B7/2)*2*3.142/3.142)*25.4/1000)</f>
        <v>0.5998</v>
      </c>
      <c r="C8" s="12">
        <f>(((C5/25.4*C6/100+C7/2)*2*3.142/3.142)*25.4/1000)</f>
        <v>0.67180000000000006</v>
      </c>
      <c r="D8" s="5"/>
      <c r="E8" s="5"/>
      <c r="F8" s="82"/>
      <c r="G8" s="5"/>
      <c r="H8" s="5"/>
      <c r="I8" s="8" t="s">
        <v>40</v>
      </c>
      <c r="J8" s="62">
        <v>172.5</v>
      </c>
      <c r="K8" s="75">
        <v>178.95</v>
      </c>
      <c r="L8" s="5"/>
      <c r="M8" s="6" t="s">
        <v>42</v>
      </c>
      <c r="N8" s="74">
        <v>72.849999999999994</v>
      </c>
      <c r="Z8" s="2">
        <v>5000</v>
      </c>
    </row>
    <row r="9" spans="1:26" ht="16.8" x14ac:dyDescent="0.3">
      <c r="A9" s="5"/>
      <c r="B9" s="5"/>
      <c r="C9" s="5"/>
      <c r="D9" s="5"/>
      <c r="E9" s="5"/>
      <c r="F9" s="82"/>
      <c r="G9" s="5"/>
      <c r="H9" s="5"/>
      <c r="I9" s="8" t="s">
        <v>39</v>
      </c>
      <c r="J9" s="62">
        <v>160.55000000000001</v>
      </c>
      <c r="K9" s="75">
        <v>153.85</v>
      </c>
      <c r="L9" s="5"/>
      <c r="M9" s="23" t="s">
        <v>53</v>
      </c>
      <c r="N9" s="74">
        <v>0.13800000000000001</v>
      </c>
      <c r="Z9" s="2">
        <v>5500</v>
      </c>
    </row>
    <row r="10" spans="1:26" ht="16.8" x14ac:dyDescent="0.3">
      <c r="A10" s="21" t="s">
        <v>28</v>
      </c>
      <c r="B10" s="12">
        <v>12500</v>
      </c>
      <c r="C10" s="5"/>
      <c r="D10" s="5"/>
      <c r="E10" s="5"/>
      <c r="F10" s="5"/>
      <c r="G10" s="5"/>
      <c r="H10" s="5"/>
      <c r="I10" s="8" t="s">
        <v>36</v>
      </c>
      <c r="J10" s="62">
        <v>333.5</v>
      </c>
      <c r="K10" s="75">
        <v>332.8</v>
      </c>
      <c r="L10" s="5"/>
      <c r="M10" s="23" t="s">
        <v>53</v>
      </c>
      <c r="N10" s="74">
        <v>0.24</v>
      </c>
      <c r="Z10" s="2">
        <v>6000</v>
      </c>
    </row>
    <row r="11" spans="1:26" ht="16.8" x14ac:dyDescent="0.3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Z11" s="2">
        <v>6500</v>
      </c>
    </row>
    <row r="12" spans="1:26" ht="16.8" x14ac:dyDescent="0.3">
      <c r="A12" s="19" t="s">
        <v>0</v>
      </c>
      <c r="B12" s="22" t="s">
        <v>1</v>
      </c>
      <c r="C12" s="22" t="s">
        <v>2</v>
      </c>
      <c r="D12" s="48" t="s">
        <v>35</v>
      </c>
      <c r="E12" s="48" t="s">
        <v>65</v>
      </c>
      <c r="F12" s="48" t="s">
        <v>67</v>
      </c>
      <c r="G12" s="5"/>
      <c r="H12" s="21" t="s">
        <v>31</v>
      </c>
      <c r="I12" s="102" t="s">
        <v>23</v>
      </c>
      <c r="J12" s="103"/>
      <c r="K12" s="5"/>
      <c r="L12" s="5"/>
      <c r="M12" s="24"/>
      <c r="N12" s="66"/>
      <c r="O12" s="66"/>
      <c r="Z12" s="2">
        <v>7000</v>
      </c>
    </row>
    <row r="13" spans="1:26" ht="16.8" x14ac:dyDescent="0.3">
      <c r="A13" s="17" t="s">
        <v>3</v>
      </c>
      <c r="B13" s="18">
        <v>15</v>
      </c>
      <c r="C13" s="18">
        <v>37</v>
      </c>
      <c r="D13" s="57">
        <f>(B$10*60*(B13/C13)*C$8*3.142*(B$19/C$19)/1000)*(B$20/C$20)</f>
        <v>139.72335837288668</v>
      </c>
      <c r="E13" s="83">
        <f>(B$10-F14)</f>
        <v>2998.3108108108117</v>
      </c>
      <c r="F13" s="80"/>
      <c r="G13" s="5"/>
      <c r="H13" s="5"/>
      <c r="I13" s="8" t="s">
        <v>59</v>
      </c>
      <c r="J13" s="73">
        <f>(87.7*1.37)/186.9</f>
        <v>0.64285179240235424</v>
      </c>
      <c r="K13" s="5"/>
      <c r="L13" s="5"/>
      <c r="M13" s="63"/>
      <c r="N13" s="72"/>
      <c r="O13" s="72"/>
      <c r="Z13" s="2">
        <v>7500</v>
      </c>
    </row>
    <row r="14" spans="1:26" ht="16.8" x14ac:dyDescent="0.3">
      <c r="A14" s="11" t="s">
        <v>4</v>
      </c>
      <c r="B14" s="12">
        <v>16</v>
      </c>
      <c r="C14" s="12">
        <v>30</v>
      </c>
      <c r="D14" s="57">
        <f t="shared" ref="D14:D18" si="0">(B$10*60*(B14/C14)*C$8*3.142*(B$19/C$19)/1000)*(B$20/C$20)</f>
        <v>183.81384034833093</v>
      </c>
      <c r="E14" s="83">
        <f>(B$10-F15)</f>
        <v>2500</v>
      </c>
      <c r="F14" s="83">
        <f>(B$10*(B13/C13)*(C14/B14))</f>
        <v>9501.6891891891883</v>
      </c>
      <c r="G14" s="5"/>
      <c r="H14" s="5"/>
      <c r="I14" s="8" t="s">
        <v>60</v>
      </c>
      <c r="J14" s="73">
        <f>(160.55*1.37)/333.5</f>
        <v>0.65953073463268375</v>
      </c>
      <c r="K14" s="5"/>
      <c r="L14" s="5"/>
      <c r="M14" s="63"/>
      <c r="N14" s="72"/>
      <c r="O14" s="72"/>
      <c r="Z14" s="2">
        <v>8000</v>
      </c>
    </row>
    <row r="15" spans="1:26" ht="16.8" x14ac:dyDescent="0.3">
      <c r="A15" s="11" t="s">
        <v>5</v>
      </c>
      <c r="B15" s="12">
        <v>18</v>
      </c>
      <c r="C15" s="12">
        <v>27</v>
      </c>
      <c r="D15" s="57">
        <f t="shared" si="0"/>
        <v>229.76730043541366</v>
      </c>
      <c r="E15" s="83">
        <f>(B$10-F16)</f>
        <v>2083.3333333333358</v>
      </c>
      <c r="F15" s="83">
        <f>(B$10*(B14/C14)*(C15/B15))</f>
        <v>10000</v>
      </c>
      <c r="G15" s="5"/>
      <c r="H15" s="5"/>
      <c r="I15" s="102" t="s">
        <v>27</v>
      </c>
      <c r="J15" s="103"/>
      <c r="K15" s="5"/>
      <c r="L15" s="5"/>
      <c r="Z15" s="2">
        <v>8500</v>
      </c>
    </row>
    <row r="16" spans="1:26" ht="18" x14ac:dyDescent="0.35">
      <c r="A16" s="11" t="s">
        <v>6</v>
      </c>
      <c r="B16" s="12">
        <v>20</v>
      </c>
      <c r="C16" s="12">
        <v>25</v>
      </c>
      <c r="D16" s="57">
        <f t="shared" si="0"/>
        <v>275.72076052249639</v>
      </c>
      <c r="E16" s="83">
        <f>(B$10-F17)</f>
        <v>1590.9090909090919</v>
      </c>
      <c r="F16" s="83">
        <f>(B$10*(B15/C15)*(C16/B16))</f>
        <v>10416.666666666664</v>
      </c>
      <c r="G16" s="5"/>
      <c r="H16" s="5"/>
      <c r="I16" s="8" t="s">
        <v>63</v>
      </c>
      <c r="J16" s="73">
        <f>1.37*(87.7-81)/186.9*0.24+0.32</f>
        <v>0.33178683788121993</v>
      </c>
      <c r="K16" s="5"/>
      <c r="L16" s="5"/>
      <c r="N16" s="3"/>
      <c r="Z16" s="2">
        <v>9000</v>
      </c>
    </row>
    <row r="17" spans="1:26" ht="16.8" x14ac:dyDescent="0.3">
      <c r="A17" s="11" t="s">
        <v>7</v>
      </c>
      <c r="B17" s="12">
        <v>22</v>
      </c>
      <c r="C17" s="12">
        <v>24</v>
      </c>
      <c r="D17" s="57">
        <f t="shared" si="0"/>
        <v>315.93003809869379</v>
      </c>
      <c r="E17" s="83">
        <f>(B$10-F18)</f>
        <v>1519.0972222222226</v>
      </c>
      <c r="F17" s="83">
        <f>(B$10*(B16/C16)*(C17/B17))</f>
        <v>10909.090909090908</v>
      </c>
      <c r="G17" s="5"/>
      <c r="H17" s="5"/>
      <c r="I17" s="8" t="s">
        <v>64</v>
      </c>
      <c r="J17" s="73">
        <f>1.37*(160.55-153.85)/333.5*0.24+0.32</f>
        <v>0.32660557721139433</v>
      </c>
      <c r="K17" s="5"/>
      <c r="L17" s="5"/>
      <c r="Z17" s="2">
        <v>9500</v>
      </c>
    </row>
    <row r="18" spans="1:26" ht="16.8" x14ac:dyDescent="0.3">
      <c r="A18" s="14" t="s">
        <v>8</v>
      </c>
      <c r="B18" s="12">
        <v>24</v>
      </c>
      <c r="C18" s="12">
        <v>23</v>
      </c>
      <c r="D18" s="57">
        <f t="shared" si="0"/>
        <v>359.63577459456053</v>
      </c>
      <c r="E18" s="81">
        <f>B$10-F19</f>
        <v>12500</v>
      </c>
      <c r="F18" s="83">
        <f>(B$10*(B17/C17)*(C18/B18))</f>
        <v>10980.902777777777</v>
      </c>
      <c r="G18" s="5"/>
      <c r="H18" s="5"/>
      <c r="I18" s="5"/>
      <c r="J18" s="5"/>
      <c r="K18" s="5"/>
      <c r="L18" s="5"/>
      <c r="Z18" s="2">
        <v>10000</v>
      </c>
    </row>
    <row r="19" spans="1:26" ht="16.8" x14ac:dyDescent="0.3">
      <c r="A19" s="19" t="s">
        <v>10</v>
      </c>
      <c r="B19" s="13">
        <v>30</v>
      </c>
      <c r="C19" s="12">
        <v>53</v>
      </c>
      <c r="D19" s="5"/>
      <c r="E19" s="5"/>
      <c r="G19" s="5"/>
      <c r="H19" s="24"/>
      <c r="I19" s="7" t="s">
        <v>24</v>
      </c>
      <c r="J19" s="7" t="s">
        <v>25</v>
      </c>
      <c r="K19" s="5"/>
      <c r="L19" s="5"/>
      <c r="Z19" s="2">
        <v>11000</v>
      </c>
    </row>
    <row r="20" spans="1:26" ht="16.8" x14ac:dyDescent="0.3">
      <c r="A20" s="19" t="s">
        <v>9</v>
      </c>
      <c r="B20" s="13">
        <v>15</v>
      </c>
      <c r="C20" s="12">
        <v>39</v>
      </c>
      <c r="D20" s="5"/>
      <c r="E20" s="5"/>
      <c r="F20" s="5"/>
      <c r="G20" s="5"/>
      <c r="H20" s="6" t="s">
        <v>26</v>
      </c>
      <c r="I20" s="76">
        <f>((99.2/186.9)*100)/100</f>
        <v>0.53076511503477797</v>
      </c>
      <c r="J20" s="77">
        <f>87.7/186.9*100/100</f>
        <v>0.46923488496522203</v>
      </c>
      <c r="K20" s="5"/>
      <c r="L20" s="5"/>
      <c r="Z20" s="2">
        <v>11500</v>
      </c>
    </row>
    <row r="21" spans="1:26" ht="16.8" x14ac:dyDescent="0.3">
      <c r="A21" s="5"/>
      <c r="B21" s="5"/>
      <c r="C21" s="5"/>
      <c r="D21" s="5"/>
      <c r="E21" s="5"/>
      <c r="F21" s="5"/>
      <c r="G21" s="5"/>
      <c r="H21" s="6" t="s">
        <v>22</v>
      </c>
      <c r="I21" s="78">
        <f>172.5/333.5*100/100</f>
        <v>0.51724137931034486</v>
      </c>
      <c r="J21" s="78">
        <f>160.55/333.5*100/100</f>
        <v>0.48140929535232391</v>
      </c>
      <c r="K21" s="5"/>
      <c r="L21" s="5"/>
      <c r="Z21" s="2">
        <v>12000</v>
      </c>
    </row>
    <row r="22" spans="1:26" ht="16.8" x14ac:dyDescent="0.3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Z22" s="2">
        <v>12500</v>
      </c>
    </row>
    <row r="23" spans="1:26" ht="16.8" x14ac:dyDescent="0.3">
      <c r="E23" s="5"/>
      <c r="F23" s="5"/>
      <c r="Z23" s="2">
        <v>13000</v>
      </c>
    </row>
    <row r="24" spans="1:26" x14ac:dyDescent="0.3">
      <c r="Z24" s="2">
        <v>13500</v>
      </c>
    </row>
    <row r="25" spans="1:26" ht="16.8" x14ac:dyDescent="0.3">
      <c r="A25" s="106" t="s">
        <v>68</v>
      </c>
      <c r="B25" s="106"/>
      <c r="C25" s="106"/>
      <c r="D25" s="106"/>
      <c r="E25" s="106"/>
      <c r="F25" s="91"/>
    </row>
    <row r="26" spans="1:26" ht="16.8" x14ac:dyDescent="0.3">
      <c r="A26" s="120" t="s">
        <v>75</v>
      </c>
      <c r="B26" s="18">
        <v>0.26</v>
      </c>
      <c r="D26" s="92" t="s">
        <v>70</v>
      </c>
      <c r="E26" s="92" t="s">
        <v>71</v>
      </c>
      <c r="I26" s="63"/>
      <c r="J26" s="64"/>
    </row>
    <row r="27" spans="1:26" ht="16.8" x14ac:dyDescent="0.3">
      <c r="A27" s="121" t="s">
        <v>79</v>
      </c>
      <c r="B27" s="12">
        <v>0.32</v>
      </c>
      <c r="D27" s="88" t="s">
        <v>73</v>
      </c>
      <c r="E27" s="57">
        <f>(B33*B29*B26*B27*B28^2)+(B30*B31*B32)</f>
        <v>475.58301454079992</v>
      </c>
      <c r="I27" s="98"/>
      <c r="J27" s="64"/>
    </row>
    <row r="28" spans="1:26" ht="16.8" x14ac:dyDescent="0.3">
      <c r="A28" s="121" t="s">
        <v>78</v>
      </c>
      <c r="B28" s="12">
        <v>91.67</v>
      </c>
      <c r="D28" s="100"/>
      <c r="I28" s="97"/>
      <c r="J28" s="64"/>
    </row>
    <row r="29" spans="1:26" ht="16.8" x14ac:dyDescent="0.3">
      <c r="A29" s="122" t="s">
        <v>76</v>
      </c>
      <c r="B29" s="12">
        <v>1.17</v>
      </c>
      <c r="D29" s="89"/>
      <c r="E29" s="67"/>
      <c r="I29" s="63"/>
      <c r="J29" s="64"/>
    </row>
    <row r="30" spans="1:26" ht="16.8" x14ac:dyDescent="0.3">
      <c r="A30" s="121" t="s">
        <v>77</v>
      </c>
      <c r="B30" s="12">
        <v>0.02</v>
      </c>
      <c r="D30" s="101" t="s">
        <v>70</v>
      </c>
      <c r="E30" s="87" t="s">
        <v>72</v>
      </c>
      <c r="I30" s="63"/>
      <c r="J30" s="64"/>
    </row>
    <row r="31" spans="1:26" ht="16.8" x14ac:dyDescent="0.3">
      <c r="A31" s="121" t="s">
        <v>80</v>
      </c>
      <c r="B31" s="12">
        <v>333.5</v>
      </c>
      <c r="D31" s="90" t="s">
        <v>69</v>
      </c>
      <c r="E31" s="57">
        <f>E27*B28</f>
        <v>43596.694942955131</v>
      </c>
      <c r="I31" s="63"/>
      <c r="J31" s="64"/>
    </row>
    <row r="32" spans="1:26" ht="16.8" x14ac:dyDescent="0.3">
      <c r="A32" s="121" t="s">
        <v>81</v>
      </c>
      <c r="B32" s="12">
        <v>9.9809999999999999</v>
      </c>
      <c r="D32" s="100"/>
      <c r="I32" s="65"/>
      <c r="J32" s="64"/>
    </row>
    <row r="33" spans="1:10" ht="16.8" x14ac:dyDescent="0.3">
      <c r="A33" s="5"/>
      <c r="B33" s="12">
        <v>0.5</v>
      </c>
      <c r="D33" s="86"/>
      <c r="I33" s="65"/>
      <c r="J33" s="64"/>
    </row>
  </sheetData>
  <mergeCells count="4">
    <mergeCell ref="I12:J12"/>
    <mergeCell ref="I15:J15"/>
    <mergeCell ref="A1:N1"/>
    <mergeCell ref="A25:E25"/>
  </mergeCells>
  <dataValidations count="1">
    <dataValidation type="list" allowBlank="1" showInputMessage="1" showErrorMessage="1" sqref="B10" xr:uid="{027665DE-199F-4A15-ADC0-A54737C56ED2}">
      <formula1>$Z$1:$Z$24</formula1>
    </dataValidation>
  </dataValidation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2C7F47-6CA2-41F9-96C1-93E099CBC7D0}">
  <dimension ref="A1:R27"/>
  <sheetViews>
    <sheetView zoomScaleNormal="100" workbookViewId="0">
      <selection activeCell="A31" sqref="A31"/>
    </sheetView>
  </sheetViews>
  <sheetFormatPr defaultRowHeight="13.8" x14ac:dyDescent="0.25"/>
  <cols>
    <col min="1" max="1" width="7.44140625" style="1" bestFit="1" customWidth="1"/>
    <col min="2" max="2" width="13.44140625" style="1" bestFit="1" customWidth="1"/>
    <col min="3" max="3" width="15.5546875" style="1" bestFit="1" customWidth="1"/>
    <col min="4" max="4" width="14.44140625" style="1" bestFit="1" customWidth="1"/>
    <col min="5" max="5" width="8.88671875" style="1"/>
    <col min="6" max="11" width="14.5546875" style="1" bestFit="1" customWidth="1"/>
    <col min="12" max="12" width="8.88671875" style="1"/>
    <col min="13" max="18" width="12" style="1" bestFit="1" customWidth="1"/>
    <col min="19" max="16384" width="8.88671875" style="1"/>
  </cols>
  <sheetData>
    <row r="1" spans="1:18" ht="22.2" x14ac:dyDescent="0.35">
      <c r="A1" s="107" t="s">
        <v>43</v>
      </c>
      <c r="B1" s="108"/>
      <c r="C1" s="108"/>
      <c r="D1" s="108"/>
      <c r="F1" s="107" t="s">
        <v>44</v>
      </c>
      <c r="G1" s="109"/>
      <c r="H1" s="109"/>
      <c r="I1" s="109"/>
      <c r="J1" s="109"/>
      <c r="K1" s="109"/>
      <c r="M1" s="107" t="s">
        <v>45</v>
      </c>
      <c r="N1" s="109"/>
      <c r="O1" s="109"/>
      <c r="P1" s="109"/>
      <c r="Q1" s="109"/>
      <c r="R1" s="109"/>
    </row>
    <row r="2" spans="1:18" ht="18" x14ac:dyDescent="0.35">
      <c r="A2" s="50" t="s">
        <v>28</v>
      </c>
      <c r="B2" s="4" t="s">
        <v>47</v>
      </c>
      <c r="C2" s="4" t="s">
        <v>48</v>
      </c>
      <c r="D2" s="4" t="s">
        <v>49</v>
      </c>
      <c r="E2" s="52"/>
      <c r="F2" s="4" t="s">
        <v>51</v>
      </c>
      <c r="G2" s="4" t="s">
        <v>50</v>
      </c>
      <c r="H2" s="4" t="s">
        <v>5</v>
      </c>
      <c r="I2" s="4" t="s">
        <v>6</v>
      </c>
      <c r="J2" s="4" t="s">
        <v>7</v>
      </c>
      <c r="K2" s="4" t="s">
        <v>8</v>
      </c>
      <c r="L2" s="52"/>
      <c r="M2" s="4" t="s">
        <v>3</v>
      </c>
      <c r="N2" s="4" t="s">
        <v>4</v>
      </c>
      <c r="O2" s="4" t="s">
        <v>5</v>
      </c>
      <c r="P2" s="4" t="s">
        <v>6</v>
      </c>
      <c r="Q2" s="4" t="s">
        <v>7</v>
      </c>
      <c r="R2" s="4" t="s">
        <v>8</v>
      </c>
    </row>
    <row r="3" spans="1:18" ht="18" x14ac:dyDescent="0.35">
      <c r="A3" s="3">
        <v>5000</v>
      </c>
      <c r="B3" s="4">
        <v>70</v>
      </c>
      <c r="C3" s="4">
        <v>98</v>
      </c>
      <c r="D3" s="54">
        <f>B3*0.746</f>
        <v>52.22</v>
      </c>
      <c r="E3" s="54"/>
      <c r="F3" s="54">
        <f>(A3*60*(Panigale1199!B$13/Panigale1199!C$13)*Panigale1199!C$8*3.142*(Panigale1199!B$19/Panigale1199!C$19)/1000)*(Panigale1199!B$20/Panigale1199!C$20)</f>
        <v>55.889343349154679</v>
      </c>
      <c r="G3" s="54">
        <f>(A3*60*(Panigale1199!B$14/Panigale1199!C$14)*Panigale1199!C$8*3.142*(Panigale1199!B$19/Panigale1199!C$19)/1000)*(Panigale1199!B$20/Panigale1199!C$20)</f>
        <v>73.525536139332388</v>
      </c>
      <c r="H3" s="54">
        <f>(A3*60*(Panigale1199!B$15/Panigale1199!C$15)*Panigale1199!C$8*3.142*(Panigale1199!B$19/Panigale1199!C$19)/1000)*(Panigale1199!B$20/Panigale1199!C$20)</f>
        <v>91.906920174165464</v>
      </c>
      <c r="I3" s="54">
        <f>(A3*60*(Panigale1199!B$16/Panigale1199!C$16)*Panigale1199!C$8*3.142*(Panigale1199!B$19/Panigale1199!C$19)/1000)*(Panigale1199!B$20/Panigale1199!C$20)</f>
        <v>110.28830420899857</v>
      </c>
      <c r="J3" s="54">
        <f>(A3*60*(Panigale1199!B$17/Panigale1199!C$17)*Panigale1199!C$8*3.142*(Panigale1199!B$19/Panigale1199!C$19)/1000)*(Panigale1199!B$20/Panigale1199!C$20)</f>
        <v>126.37201523947752</v>
      </c>
      <c r="K3" s="54">
        <f>(A3*60*(Panigale1199!B$18/Panigale1199!C$18)*Panigale1199!C$8*3.142*(Panigale1199!B$19/Panigale1199!C$19)/1000)*(Panigale1199!B$20/Panigale1199!C$20)</f>
        <v>143.85430983782422</v>
      </c>
      <c r="L3" s="54"/>
      <c r="M3" s="54">
        <f>(D3*1000)/(F3*(1000/3600))</f>
        <v>3363.6466047841545</v>
      </c>
      <c r="N3" s="54">
        <f>(D3*1000)/(G3*(1000/3600))</f>
        <v>2556.8259664744414</v>
      </c>
      <c r="O3" s="54">
        <f>(D3*1000)/(H3*(1000/3600))</f>
        <v>2045.4607731795534</v>
      </c>
      <c r="P3" s="54">
        <f>(D3*1000)/(I3*(1000/3600))</f>
        <v>1704.5506443162944</v>
      </c>
      <c r="Q3" s="54">
        <f>(D3*1000)/(J3*(1000/3600))</f>
        <v>1487.6078350396754</v>
      </c>
      <c r="R3" s="54">
        <f>(D3*1000)/(K3*(1000/3600))</f>
        <v>1306.8221606424922</v>
      </c>
    </row>
    <row r="4" spans="1:18" ht="18" x14ac:dyDescent="0.35">
      <c r="A4" s="3">
        <v>5250</v>
      </c>
      <c r="B4" s="4">
        <v>70</v>
      </c>
      <c r="C4" s="4">
        <v>94</v>
      </c>
      <c r="D4" s="54">
        <f t="shared" ref="D4:D26" si="0">B4*0.746</f>
        <v>52.22</v>
      </c>
      <c r="E4" s="54"/>
      <c r="F4" s="54">
        <f>(A4*60*(Panigale1199!B$13/Panigale1199!C$13)*Panigale1199!C$8*3.142*(Panigale1199!B$19/Panigale1199!C$19)/1000)*(Panigale1199!B$20/Panigale1199!C$20)</f>
        <v>58.683810516612411</v>
      </c>
      <c r="G4" s="54">
        <f>(A4*60*(Panigale1199!B$14/Panigale1199!C$14)*Panigale1199!C$8*3.142*(Panigale1199!B$19/Panigale1199!C$19)/1000)*(Panigale1199!B$20/Panigale1199!C$20)</f>
        <v>77.201812946299</v>
      </c>
      <c r="H4" s="54">
        <f>(A4*60*(Panigale1199!B$15/Panigale1199!C$15)*Panigale1199!C$8*3.142*(Panigale1199!B$19/Panigale1199!C$19)/1000)*(Panigale1199!B$20/Panigale1199!C$20)</f>
        <v>96.502266182873726</v>
      </c>
      <c r="I4" s="54">
        <f>(A4*60*(Panigale1199!B$16/Panigale1199!C$16)*Panigale1199!C$8*3.142*(Panigale1199!B$19/Panigale1199!C$19)/1000)*(Panigale1199!B$20/Panigale1199!C$20)</f>
        <v>115.80271941944849</v>
      </c>
      <c r="J4" s="54">
        <f>(A4*60*(Panigale1199!B$17/Panigale1199!C$17)*Panigale1199!C$8*3.142*(Panigale1199!B$19/Panigale1199!C$19)/1000)*(Panigale1199!B$20/Panigale1199!C$20)</f>
        <v>132.69061600145139</v>
      </c>
      <c r="K4" s="54">
        <f>(A4*60*(Panigale1199!B$18/Panigale1199!C$18)*Panigale1199!C$8*3.142*(Panigale1199!B$19/Panigale1199!C$19)/1000)*(Panigale1199!B$20/Panigale1199!C$20)</f>
        <v>151.04702532971541</v>
      </c>
      <c r="L4" s="54"/>
      <c r="M4" s="54">
        <f t="shared" ref="M4:M27" si="1">(D4*1000)/(F4*(1000/3600))</f>
        <v>3203.4729569372898</v>
      </c>
      <c r="N4" s="54">
        <f t="shared" ref="N4:N27" si="2">(D4*1000)/(G4*(1000/3600))</f>
        <v>2435.0723490232776</v>
      </c>
      <c r="O4" s="54">
        <f t="shared" ref="O4:O27" si="3">(D4*1000)/(H4*(1000/3600))</f>
        <v>1948.0578792186225</v>
      </c>
      <c r="P4" s="54">
        <f t="shared" ref="P4:P27" si="4">(D4*1000)/(I4*(1000/3600))</f>
        <v>1623.3815660155185</v>
      </c>
      <c r="Q4" s="54">
        <f t="shared" ref="Q4:Q27" si="5">(D4*1000)/(J4*(1000/3600))</f>
        <v>1416.7693667044525</v>
      </c>
      <c r="R4" s="54">
        <f t="shared" ref="R4:R27" si="6">(D4*1000)/(K4*(1000/3600))</f>
        <v>1244.592533945231</v>
      </c>
    </row>
    <row r="5" spans="1:18" ht="18" x14ac:dyDescent="0.35">
      <c r="A5" s="3">
        <v>5500</v>
      </c>
      <c r="B5" s="4">
        <v>75</v>
      </c>
      <c r="C5" s="4">
        <v>95</v>
      </c>
      <c r="D5" s="54">
        <f t="shared" si="0"/>
        <v>55.95</v>
      </c>
      <c r="E5" s="54"/>
      <c r="F5" s="54">
        <f>(A5*60*(Panigale1199!B$13/Panigale1199!C$13)*Panigale1199!C$8*3.142*(Panigale1199!B$19/Panigale1199!C$19)/1000)*(Panigale1199!B$20/Panigale1199!C$20)</f>
        <v>61.47827768407015</v>
      </c>
      <c r="G5" s="54">
        <f>(A5*60*(Panigale1199!B$14/Panigale1199!C$14)*Panigale1199!C$8*3.142*(Panigale1199!B$19/Panigale1199!C$19)/1000)*(Panigale1199!B$20/Panigale1199!C$20)</f>
        <v>80.878089753265613</v>
      </c>
      <c r="H5" s="54">
        <f>(A5*60*(Panigale1199!B$15/Panigale1199!C$15)*Panigale1199!C$8*3.142*(Panigale1199!B$19/Panigale1199!C$19)/1000)*(Panigale1199!B$20/Panigale1199!C$20)</f>
        <v>101.097612191582</v>
      </c>
      <c r="I5" s="54">
        <f>(A5*60*(Panigale1199!B$16/Panigale1199!C$16)*Panigale1199!C$8*3.142*(Panigale1199!B$19/Panigale1199!C$19)/1000)*(Panigale1199!B$20/Panigale1199!C$20)</f>
        <v>121.31713462989843</v>
      </c>
      <c r="J5" s="54">
        <f>(A5*60*(Panigale1199!B$17/Panigale1199!C$17)*Panigale1199!C$8*3.142*(Panigale1199!B$19/Panigale1199!C$19)/1000)*(Panigale1199!B$20/Panigale1199!C$20)</f>
        <v>139.00921676342529</v>
      </c>
      <c r="K5" s="54">
        <f>(A5*60*(Panigale1199!B$18/Panigale1199!C$18)*Panigale1199!C$8*3.142*(Panigale1199!B$19/Panigale1199!C$19)/1000)*(Panigale1199!B$20/Panigale1199!C$20)</f>
        <v>158.23974082160663</v>
      </c>
      <c r="L5" s="54"/>
      <c r="M5" s="54">
        <f t="shared" si="1"/>
        <v>3276.2791605040461</v>
      </c>
      <c r="N5" s="54">
        <f t="shared" si="2"/>
        <v>2490.4149024101703</v>
      </c>
      <c r="O5" s="54">
        <f t="shared" si="3"/>
        <v>1992.3319219281366</v>
      </c>
      <c r="P5" s="54">
        <f t="shared" si="4"/>
        <v>1660.2766016067801</v>
      </c>
      <c r="Q5" s="54">
        <f t="shared" si="5"/>
        <v>1448.9686704931901</v>
      </c>
      <c r="R5" s="54">
        <f t="shared" si="6"/>
        <v>1272.8787278985317</v>
      </c>
    </row>
    <row r="6" spans="1:18" ht="18" x14ac:dyDescent="0.35">
      <c r="A6" s="3">
        <v>5750</v>
      </c>
      <c r="B6" s="4">
        <v>78</v>
      </c>
      <c r="C6" s="4">
        <v>99</v>
      </c>
      <c r="D6" s="54">
        <f t="shared" si="0"/>
        <v>58.188000000000002</v>
      </c>
      <c r="E6" s="54"/>
      <c r="F6" s="54">
        <f>(A6*60*(Panigale1199!B$13/Panigale1199!C$13)*Panigale1199!C$8*3.142*(Panigale1199!B$19/Panigale1199!C$19)/1000)*(Panigale1199!B$20/Panigale1199!C$20)</f>
        <v>64.272744851527875</v>
      </c>
      <c r="G6" s="54">
        <f>(A6*60*(Panigale1199!B$14/Panigale1199!C$14)*Panigale1199!C$8*3.142*(Panigale1199!B$19/Panigale1199!C$19)/1000)*(Panigale1199!B$20/Panigale1199!C$20)</f>
        <v>84.554366560232239</v>
      </c>
      <c r="H6" s="54">
        <f>(A6*60*(Panigale1199!B$15/Panigale1199!C$15)*Panigale1199!C$8*3.142*(Panigale1199!B$19/Panigale1199!C$19)/1000)*(Panigale1199!B$20/Panigale1199!C$20)</f>
        <v>105.69295820029029</v>
      </c>
      <c r="I6" s="54">
        <f>(A6*60*(Panigale1199!B$16/Panigale1199!C$16)*Panigale1199!C$8*3.142*(Panigale1199!B$19/Panigale1199!C$19)/1000)*(Panigale1199!B$20/Panigale1199!C$20)</f>
        <v>126.83154984034833</v>
      </c>
      <c r="J6" s="54">
        <f>(A6*60*(Panigale1199!B$17/Panigale1199!C$17)*Panigale1199!C$8*3.142*(Panigale1199!B$19/Panigale1199!C$19)/1000)*(Panigale1199!B$20/Panigale1199!C$20)</f>
        <v>145.32781752539915</v>
      </c>
      <c r="K6" s="54">
        <f>(A6*60*(Panigale1199!B$18/Panigale1199!C$18)*Panigale1199!C$8*3.142*(Panigale1199!B$19/Panigale1199!C$19)/1000)*(Panigale1199!B$20/Panigale1199!C$20)</f>
        <v>165.43245631349785</v>
      </c>
      <c r="L6" s="54"/>
      <c r="M6" s="54">
        <f t="shared" si="1"/>
        <v>3259.1855301014166</v>
      </c>
      <c r="N6" s="54">
        <f t="shared" si="2"/>
        <v>2477.4214333541172</v>
      </c>
      <c r="O6" s="54">
        <f t="shared" si="3"/>
        <v>1981.9371466832938</v>
      </c>
      <c r="P6" s="54">
        <f t="shared" si="4"/>
        <v>1651.6142889027451</v>
      </c>
      <c r="Q6" s="54">
        <f t="shared" si="5"/>
        <v>1441.4088339514863</v>
      </c>
      <c r="R6" s="54">
        <f t="shared" si="6"/>
        <v>1266.2376214921044</v>
      </c>
    </row>
    <row r="7" spans="1:18" ht="18" x14ac:dyDescent="0.35">
      <c r="A7" s="3">
        <v>6000</v>
      </c>
      <c r="B7" s="4">
        <v>80</v>
      </c>
      <c r="C7" s="4">
        <v>102</v>
      </c>
      <c r="D7" s="54">
        <f t="shared" si="0"/>
        <v>59.68</v>
      </c>
      <c r="E7" s="54"/>
      <c r="F7" s="54">
        <f>(A7*60*(Panigale1199!B$13/Panigale1199!C$13)*Panigale1199!C$8*3.142*(Panigale1199!B$19/Panigale1199!C$19)/1000)*(Panigale1199!B$20/Panigale1199!C$20)</f>
        <v>67.0672120189856</v>
      </c>
      <c r="G7" s="54">
        <f>(A7*60*(Panigale1199!B$14/Panigale1199!C$14)*Panigale1199!C$8*3.142*(Panigale1199!B$19/Panigale1199!C$19)/1000)*(Panigale1199!B$20/Panigale1199!C$20)</f>
        <v>88.230643367198837</v>
      </c>
      <c r="H7" s="54">
        <f>(A7*60*(Panigale1199!B$15/Panigale1199!C$15)*Panigale1199!C$8*3.142*(Panigale1199!B$19/Panigale1199!C$19)/1000)*(Panigale1199!B$20/Panigale1199!C$20)</f>
        <v>110.28830420899857</v>
      </c>
      <c r="I7" s="54">
        <f>(A7*60*(Panigale1199!B$16/Panigale1199!C$16)*Panigale1199!C$8*3.142*(Panigale1199!B$19/Panigale1199!C$19)/1000)*(Panigale1199!B$20/Panigale1199!C$20)</f>
        <v>132.34596505079827</v>
      </c>
      <c r="J7" s="54">
        <f>(A7*60*(Panigale1199!B$17/Panigale1199!C$17)*Panigale1199!C$8*3.142*(Panigale1199!B$19/Panigale1199!C$19)/1000)*(Panigale1199!B$20/Panigale1199!C$20)</f>
        <v>151.64641828737302</v>
      </c>
      <c r="K7" s="54">
        <f>(A7*60*(Panigale1199!B$18/Panigale1199!C$18)*Panigale1199!C$8*3.142*(Panigale1199!B$19/Panigale1199!C$19)/1000)*(Panigale1199!B$20/Panigale1199!C$20)</f>
        <v>172.62517180538904</v>
      </c>
      <c r="L7" s="54"/>
      <c r="M7" s="54">
        <f t="shared" si="1"/>
        <v>3203.4729569372903</v>
      </c>
      <c r="N7" s="54">
        <f t="shared" si="2"/>
        <v>2435.0723490232785</v>
      </c>
      <c r="O7" s="54">
        <f t="shared" si="3"/>
        <v>1948.0578792186222</v>
      </c>
      <c r="P7" s="54">
        <f t="shared" si="4"/>
        <v>1623.3815660155187</v>
      </c>
      <c r="Q7" s="54">
        <f t="shared" si="5"/>
        <v>1416.7693667044525</v>
      </c>
      <c r="R7" s="54">
        <f t="shared" si="6"/>
        <v>1244.592533945231</v>
      </c>
    </row>
    <row r="8" spans="1:18" ht="18" x14ac:dyDescent="0.35">
      <c r="A8" s="3">
        <v>6250</v>
      </c>
      <c r="B8" s="4">
        <v>80</v>
      </c>
      <c r="C8" s="4">
        <v>100</v>
      </c>
      <c r="D8" s="54">
        <f t="shared" si="0"/>
        <v>59.68</v>
      </c>
      <c r="E8" s="54"/>
      <c r="F8" s="54">
        <f>(A8*60*(Panigale1199!B$13/Panigale1199!C$13)*Panigale1199!C$8*3.142*(Panigale1199!B$19/Panigale1199!C$19)/1000)*(Panigale1199!B$20/Panigale1199!C$20)</f>
        <v>69.86167918644334</v>
      </c>
      <c r="G8" s="54">
        <f>(A8*60*(Panigale1199!B$14/Panigale1199!C$14)*Panigale1199!C$8*3.142*(Panigale1199!B$19/Panigale1199!C$19)/1000)*(Panigale1199!B$20/Panigale1199!C$20)</f>
        <v>91.906920174165464</v>
      </c>
      <c r="H8" s="54">
        <f>(A8*60*(Panigale1199!B$15/Panigale1199!C$15)*Panigale1199!C$8*3.142*(Panigale1199!B$19/Panigale1199!C$19)/1000)*(Panigale1199!B$20/Panigale1199!C$20)</f>
        <v>114.88365021770683</v>
      </c>
      <c r="I8" s="54">
        <f>(A8*60*(Panigale1199!B$16/Panigale1199!C$16)*Panigale1199!C$8*3.142*(Panigale1199!B$19/Panigale1199!C$19)/1000)*(Panigale1199!B$20/Panigale1199!C$20)</f>
        <v>137.8603802612482</v>
      </c>
      <c r="J8" s="54">
        <f>(A8*60*(Panigale1199!B$17/Panigale1199!C$17)*Panigale1199!C$8*3.142*(Panigale1199!B$19/Panigale1199!C$19)/1000)*(Panigale1199!B$20/Panigale1199!C$20)</f>
        <v>157.96501904934689</v>
      </c>
      <c r="K8" s="54">
        <f>(A8*60*(Panigale1199!B$18/Panigale1199!C$18)*Panigale1199!C$8*3.142*(Panigale1199!B$19/Panigale1199!C$19)/1000)*(Panigale1199!B$20/Panigale1199!C$20)</f>
        <v>179.81788729728027</v>
      </c>
      <c r="L8" s="54"/>
      <c r="M8" s="54">
        <f t="shared" si="1"/>
        <v>3075.3340386597984</v>
      </c>
      <c r="N8" s="54">
        <f t="shared" si="2"/>
        <v>2337.669455062347</v>
      </c>
      <c r="O8" s="54">
        <f t="shared" si="3"/>
        <v>1870.1355640498775</v>
      </c>
      <c r="P8" s="54">
        <f t="shared" si="4"/>
        <v>1558.4463033748978</v>
      </c>
      <c r="Q8" s="54">
        <f t="shared" si="5"/>
        <v>1360.0985920362746</v>
      </c>
      <c r="R8" s="54">
        <f t="shared" si="6"/>
        <v>1194.8088325874216</v>
      </c>
    </row>
    <row r="9" spans="1:18" ht="18" x14ac:dyDescent="0.35">
      <c r="A9" s="3">
        <v>6500</v>
      </c>
      <c r="B9" s="4">
        <v>85</v>
      </c>
      <c r="C9" s="4">
        <v>101</v>
      </c>
      <c r="D9" s="54">
        <f t="shared" si="0"/>
        <v>63.41</v>
      </c>
      <c r="E9" s="54"/>
      <c r="F9" s="54">
        <f>(A9*60*(Panigale1199!B$13/Panigale1199!C$13)*Panigale1199!C$8*3.142*(Panigale1199!B$19/Panigale1199!C$19)/1000)*(Panigale1199!B$20/Panigale1199!C$20)</f>
        <v>72.656146353901093</v>
      </c>
      <c r="G9" s="54">
        <f>(A9*60*(Panigale1199!B$14/Panigale1199!C$14)*Panigale1199!C$8*3.142*(Panigale1199!B$19/Panigale1199!C$19)/1000)*(Panigale1199!B$20/Panigale1199!C$20)</f>
        <v>95.58319698113209</v>
      </c>
      <c r="H9" s="54">
        <f>(A9*60*(Panigale1199!B$15/Panigale1199!C$15)*Panigale1199!C$8*3.142*(Panigale1199!B$19/Panigale1199!C$19)/1000)*(Panigale1199!B$20/Panigale1199!C$20)</f>
        <v>119.47899622641512</v>
      </c>
      <c r="I9" s="54">
        <f>(A9*60*(Panigale1199!B$16/Panigale1199!C$16)*Panigale1199!C$8*3.142*(Panigale1199!B$19/Panigale1199!C$19)/1000)*(Panigale1199!B$20/Panigale1199!C$20)</f>
        <v>143.37479547169809</v>
      </c>
      <c r="J9" s="54">
        <f>(A9*60*(Panigale1199!B$17/Panigale1199!C$17)*Panigale1199!C$8*3.142*(Panigale1199!B$19/Panigale1199!C$19)/1000)*(Panigale1199!B$20/Panigale1199!C$20)</f>
        <v>164.28361981132079</v>
      </c>
      <c r="K9" s="54">
        <f>(A9*60*(Panigale1199!B$18/Panigale1199!C$18)*Panigale1199!C$8*3.142*(Panigale1199!B$19/Panigale1199!C$19)/1000)*(Panigale1199!B$20/Panigale1199!C$20)</f>
        <v>187.01060278917146</v>
      </c>
      <c r="L9" s="54"/>
      <c r="M9" s="54">
        <f t="shared" si="1"/>
        <v>3141.8677077654183</v>
      </c>
      <c r="N9" s="54">
        <f t="shared" si="2"/>
        <v>2388.2440346189842</v>
      </c>
      <c r="O9" s="54">
        <f t="shared" si="3"/>
        <v>1910.5952276951871</v>
      </c>
      <c r="P9" s="54">
        <f t="shared" si="4"/>
        <v>1592.1626897459896</v>
      </c>
      <c r="Q9" s="54">
        <f t="shared" si="5"/>
        <v>1389.5238019601359</v>
      </c>
      <c r="R9" s="54">
        <f t="shared" si="6"/>
        <v>1220.658062138592</v>
      </c>
    </row>
    <row r="10" spans="1:18" ht="18" x14ac:dyDescent="0.35">
      <c r="A10" s="3">
        <v>6750</v>
      </c>
      <c r="B10" s="4">
        <v>90</v>
      </c>
      <c r="C10" s="4">
        <v>101</v>
      </c>
      <c r="D10" s="54">
        <f t="shared" si="0"/>
        <v>67.14</v>
      </c>
      <c r="E10" s="54"/>
      <c r="F10" s="54">
        <f>(A10*60*(Panigale1199!B$13/Panigale1199!C$13)*Panigale1199!C$8*3.142*(Panigale1199!B$19/Panigale1199!C$19)/1000)*(Panigale1199!B$20/Panigale1199!C$20)</f>
        <v>75.450613521358832</v>
      </c>
      <c r="G10" s="54">
        <f>(A10*60*(Panigale1199!B$14/Panigale1199!C$14)*Panigale1199!C$8*3.142*(Panigale1199!B$19/Panigale1199!C$19)/1000)*(Panigale1199!B$20/Panigale1199!C$20)</f>
        <v>99.259473788098703</v>
      </c>
      <c r="H10" s="54">
        <f>(A10*60*(Panigale1199!B$15/Panigale1199!C$15)*Panigale1199!C$8*3.142*(Panigale1199!B$19/Panigale1199!C$19)/1000)*(Panigale1199!B$20/Panigale1199!C$20)</f>
        <v>124.0743422351234</v>
      </c>
      <c r="I10" s="54">
        <f>(A10*60*(Panigale1199!B$16/Panigale1199!C$16)*Panigale1199!C$8*3.142*(Panigale1199!B$19/Panigale1199!C$19)/1000)*(Panigale1199!B$20/Panigale1199!C$20)</f>
        <v>148.88921068214805</v>
      </c>
      <c r="J10" s="54">
        <f>(A10*60*(Panigale1199!B$17/Panigale1199!C$17)*Panigale1199!C$8*3.142*(Panigale1199!B$19/Panigale1199!C$19)/1000)*(Panigale1199!B$20/Panigale1199!C$20)</f>
        <v>170.60222057329469</v>
      </c>
      <c r="K10" s="54">
        <f>(A10*60*(Panigale1199!B$18/Panigale1199!C$18)*Panigale1199!C$8*3.142*(Panigale1199!B$19/Panigale1199!C$19)/1000)*(Panigale1199!B$20/Panigale1199!C$20)</f>
        <v>194.20331828106265</v>
      </c>
      <c r="L10" s="54"/>
      <c r="M10" s="54">
        <f t="shared" si="1"/>
        <v>3203.4729569372894</v>
      </c>
      <c r="N10" s="54">
        <f t="shared" si="2"/>
        <v>2435.0723490232776</v>
      </c>
      <c r="O10" s="54">
        <f t="shared" si="3"/>
        <v>1948.057879218622</v>
      </c>
      <c r="P10" s="54">
        <f t="shared" si="4"/>
        <v>1623.3815660155187</v>
      </c>
      <c r="Q10" s="54">
        <f t="shared" si="5"/>
        <v>1416.7693667044523</v>
      </c>
      <c r="R10" s="54">
        <f t="shared" si="6"/>
        <v>1244.592533945231</v>
      </c>
    </row>
    <row r="11" spans="1:18" ht="18" x14ac:dyDescent="0.35">
      <c r="A11" s="3">
        <v>7000</v>
      </c>
      <c r="B11" s="4">
        <v>101</v>
      </c>
      <c r="C11" s="4">
        <v>104</v>
      </c>
      <c r="D11" s="54">
        <f t="shared" si="0"/>
        <v>75.346000000000004</v>
      </c>
      <c r="E11" s="54"/>
      <c r="F11" s="54">
        <f>(A11*60*(Panigale1199!B$13/Panigale1199!C$13)*Panigale1199!C$8*3.142*(Panigale1199!B$19/Panigale1199!C$19)/1000)*(Panigale1199!B$20/Panigale1199!C$20)</f>
        <v>78.245080688816543</v>
      </c>
      <c r="G11" s="54">
        <f>(A11*60*(Panigale1199!B$14/Panigale1199!C$14)*Panigale1199!C$8*3.142*(Panigale1199!B$19/Panigale1199!C$19)/1000)*(Panigale1199!B$20/Panigale1199!C$20)</f>
        <v>102.93575059506533</v>
      </c>
      <c r="H11" s="54">
        <f>(A11*60*(Panigale1199!B$15/Panigale1199!C$15)*Panigale1199!C$8*3.142*(Panigale1199!B$19/Panigale1199!C$19)/1000)*(Panigale1199!B$20/Panigale1199!C$20)</f>
        <v>128.66968824383167</v>
      </c>
      <c r="I11" s="54">
        <f>(A11*60*(Panigale1199!B$16/Panigale1199!C$16)*Panigale1199!C$8*3.142*(Panigale1199!B$19/Panigale1199!C$19)/1000)*(Panigale1199!B$20/Panigale1199!C$20)</f>
        <v>154.403625892598</v>
      </c>
      <c r="J11" s="54">
        <f>(A11*60*(Panigale1199!B$17/Panigale1199!C$17)*Panigale1199!C$8*3.142*(Panigale1199!B$19/Panigale1199!C$19)/1000)*(Panigale1199!B$20/Panigale1199!C$20)</f>
        <v>176.92082133526853</v>
      </c>
      <c r="K11" s="54">
        <f>(A11*60*(Panigale1199!B$18/Panigale1199!C$18)*Panigale1199!C$8*3.142*(Panigale1199!B$19/Panigale1199!C$19)/1000)*(Panigale1199!B$20/Panigale1199!C$20)</f>
        <v>201.39603377295393</v>
      </c>
      <c r="L11" s="54"/>
      <c r="M11" s="54">
        <f t="shared" si="1"/>
        <v>3466.6153783999962</v>
      </c>
      <c r="N11" s="54">
        <f t="shared" si="2"/>
        <v>2635.0961491216185</v>
      </c>
      <c r="O11" s="54">
        <f t="shared" si="3"/>
        <v>2108.0769192972944</v>
      </c>
      <c r="P11" s="54">
        <f t="shared" si="4"/>
        <v>1756.7307660810789</v>
      </c>
      <c r="Q11" s="54">
        <f t="shared" si="5"/>
        <v>1533.1468503980327</v>
      </c>
      <c r="R11" s="54">
        <f t="shared" si="6"/>
        <v>1346.8269206621605</v>
      </c>
    </row>
    <row r="12" spans="1:18" ht="18" x14ac:dyDescent="0.35">
      <c r="A12" s="3">
        <v>7250</v>
      </c>
      <c r="B12" s="4">
        <v>105</v>
      </c>
      <c r="C12" s="4">
        <v>108</v>
      </c>
      <c r="D12" s="54">
        <f t="shared" si="0"/>
        <v>78.33</v>
      </c>
      <c r="E12" s="54"/>
      <c r="F12" s="54">
        <f>(A12*60*(Panigale1199!B$13/Panigale1199!C$13)*Panigale1199!C$8*3.142*(Panigale1199!B$19/Panigale1199!C$19)/1000)*(Panigale1199!B$20/Panigale1199!C$20)</f>
        <v>81.039547856274282</v>
      </c>
      <c r="G12" s="54">
        <f>(A12*60*(Panigale1199!B$14/Panigale1199!C$14)*Panigale1199!C$8*3.142*(Panigale1199!B$19/Panigale1199!C$19)/1000)*(Panigale1199!B$20/Panigale1199!C$20)</f>
        <v>106.61202740203194</v>
      </c>
      <c r="H12" s="54">
        <f>(A12*60*(Panigale1199!B$15/Panigale1199!C$15)*Panigale1199!C$8*3.142*(Panigale1199!B$19/Panigale1199!C$19)/1000)*(Panigale1199!B$20/Panigale1199!C$20)</f>
        <v>133.26503425253992</v>
      </c>
      <c r="I12" s="54">
        <f>(A12*60*(Panigale1199!B$16/Panigale1199!C$16)*Panigale1199!C$8*3.142*(Panigale1199!B$19/Panigale1199!C$19)/1000)*(Panigale1199!B$20/Panigale1199!C$20)</f>
        <v>159.9180411030479</v>
      </c>
      <c r="J12" s="54">
        <f>(A12*60*(Panigale1199!B$17/Panigale1199!C$17)*Panigale1199!C$8*3.142*(Panigale1199!B$19/Panigale1199!C$19)/1000)*(Panigale1199!B$20/Panigale1199!C$20)</f>
        <v>183.23942209724237</v>
      </c>
      <c r="K12" s="54">
        <f>(A12*60*(Panigale1199!B$18/Panigale1199!C$18)*Panigale1199!C$8*3.142*(Panigale1199!B$19/Panigale1199!C$19)/1000)*(Panigale1199!B$20/Panigale1199!C$20)</f>
        <v>208.58874926484506</v>
      </c>
      <c r="L12" s="54"/>
      <c r="M12" s="54">
        <f t="shared" si="1"/>
        <v>3479.6344187422287</v>
      </c>
      <c r="N12" s="54">
        <f t="shared" si="2"/>
        <v>2644.9923791114916</v>
      </c>
      <c r="O12" s="54">
        <f t="shared" si="3"/>
        <v>2115.9939032891934</v>
      </c>
      <c r="P12" s="54">
        <f t="shared" si="4"/>
        <v>1763.3282527409945</v>
      </c>
      <c r="Q12" s="54">
        <f t="shared" si="5"/>
        <v>1538.9046569375953</v>
      </c>
      <c r="R12" s="54">
        <f t="shared" si="6"/>
        <v>1351.8849937680959</v>
      </c>
    </row>
    <row r="13" spans="1:18" ht="18" x14ac:dyDescent="0.35">
      <c r="A13" s="3">
        <v>7500</v>
      </c>
      <c r="B13" s="4">
        <v>110</v>
      </c>
      <c r="C13" s="4">
        <v>110</v>
      </c>
      <c r="D13" s="54">
        <f t="shared" si="0"/>
        <v>82.06</v>
      </c>
      <c r="E13" s="54"/>
      <c r="F13" s="54">
        <f>(A13*60*(Panigale1199!B$13/Panigale1199!C$13)*Panigale1199!C$8*3.142*(Panigale1199!B$19/Panigale1199!C$19)/1000)*(Panigale1199!B$20/Panigale1199!C$20)</f>
        <v>83.834015023732022</v>
      </c>
      <c r="G13" s="54">
        <f>(A13*60*(Panigale1199!B$14/Panigale1199!C$14)*Panigale1199!C$8*3.142*(Panigale1199!B$19/Panigale1199!C$19)/1000)*(Panigale1199!B$20/Panigale1199!C$20)</f>
        <v>110.28830420899857</v>
      </c>
      <c r="H13" s="54">
        <f>(A13*60*(Panigale1199!B$15/Panigale1199!C$15)*Panigale1199!C$8*3.142*(Panigale1199!B$19/Panigale1199!C$19)/1000)*(Panigale1199!B$20/Panigale1199!C$20)</f>
        <v>137.8603802612482</v>
      </c>
      <c r="I13" s="54">
        <f>(A13*60*(Panigale1199!B$16/Panigale1199!C$16)*Panigale1199!C$8*3.142*(Panigale1199!B$19/Panigale1199!C$19)/1000)*(Panigale1199!B$20/Panigale1199!C$20)</f>
        <v>165.43245631349785</v>
      </c>
      <c r="J13" s="54">
        <f>(A13*60*(Panigale1199!B$17/Panigale1199!C$17)*Panigale1199!C$8*3.142*(Panigale1199!B$19/Panigale1199!C$19)/1000)*(Panigale1199!B$20/Panigale1199!C$20)</f>
        <v>189.55802285921627</v>
      </c>
      <c r="K13" s="54">
        <f>(A13*60*(Panigale1199!B$18/Panigale1199!C$18)*Panigale1199!C$8*3.142*(Panigale1199!B$19/Panigale1199!C$19)/1000)*(Panigale1199!B$20/Panigale1199!C$20)</f>
        <v>215.78146475673626</v>
      </c>
      <c r="L13" s="54"/>
      <c r="M13" s="54">
        <f t="shared" si="1"/>
        <v>3523.8202526310188</v>
      </c>
      <c r="N13" s="54">
        <f t="shared" si="2"/>
        <v>2678.5795839256057</v>
      </c>
      <c r="O13" s="54">
        <f t="shared" si="3"/>
        <v>2142.8636671404847</v>
      </c>
      <c r="P13" s="54">
        <f t="shared" si="4"/>
        <v>1785.7197226170704</v>
      </c>
      <c r="Q13" s="54">
        <f t="shared" si="5"/>
        <v>1558.446303374898</v>
      </c>
      <c r="R13" s="54">
        <f t="shared" si="6"/>
        <v>1369.0517873397544</v>
      </c>
    </row>
    <row r="14" spans="1:18" ht="18" x14ac:dyDescent="0.35">
      <c r="A14" s="3">
        <v>7750</v>
      </c>
      <c r="B14" s="4">
        <v>115</v>
      </c>
      <c r="C14" s="4">
        <v>114</v>
      </c>
      <c r="D14" s="54">
        <f t="shared" si="0"/>
        <v>85.79</v>
      </c>
      <c r="E14" s="54"/>
      <c r="F14" s="54">
        <f>(A14*60*(Panigale1199!B$13/Panigale1199!C$13)*Panigale1199!C$8*3.142*(Panigale1199!B$19/Panigale1199!C$19)/1000)*(Panigale1199!B$20/Panigale1199!C$20)</f>
        <v>86.628482191189747</v>
      </c>
      <c r="G14" s="54">
        <f>(A14*60*(Panigale1199!B$14/Panigale1199!C$14)*Panigale1199!C$8*3.142*(Panigale1199!B$19/Panigale1199!C$19)/1000)*(Panigale1199!B$20/Panigale1199!C$20)</f>
        <v>113.96458101596518</v>
      </c>
      <c r="H14" s="54">
        <f>(A14*60*(Panigale1199!B$15/Panigale1199!C$15)*Panigale1199!C$8*3.142*(Panigale1199!B$19/Panigale1199!C$19)/1000)*(Panigale1199!B$20/Panigale1199!C$20)</f>
        <v>142.45572626995647</v>
      </c>
      <c r="I14" s="54">
        <f>(A14*60*(Panigale1199!B$16/Panigale1199!C$16)*Panigale1199!C$8*3.142*(Panigale1199!B$19/Panigale1199!C$19)/1000)*(Panigale1199!B$20/Panigale1199!C$20)</f>
        <v>170.94687152394778</v>
      </c>
      <c r="J14" s="54">
        <f>(A14*60*(Panigale1199!B$17/Panigale1199!C$17)*Panigale1199!C$8*3.142*(Panigale1199!B$19/Panigale1199!C$19)/1000)*(Panigale1199!B$20/Panigale1199!C$20)</f>
        <v>195.87662362119013</v>
      </c>
      <c r="K14" s="54">
        <f>(A14*60*(Panigale1199!B$18/Panigale1199!C$18)*Panigale1199!C$8*3.142*(Panigale1199!B$19/Panigale1199!C$19)/1000)*(Panigale1199!B$20/Panigale1199!C$20)</f>
        <v>222.97418024862756</v>
      </c>
      <c r="L14" s="54"/>
      <c r="M14" s="54">
        <f t="shared" si="1"/>
        <v>3565.1553875592422</v>
      </c>
      <c r="N14" s="54">
        <f t="shared" si="2"/>
        <v>2709.9998723000995</v>
      </c>
      <c r="O14" s="54">
        <f t="shared" si="3"/>
        <v>2167.9998978400795</v>
      </c>
      <c r="P14" s="54">
        <f t="shared" si="4"/>
        <v>1806.6665815333995</v>
      </c>
      <c r="Q14" s="54">
        <f t="shared" si="5"/>
        <v>1576.727198429149</v>
      </c>
      <c r="R14" s="54">
        <f t="shared" si="6"/>
        <v>1385.1110458422729</v>
      </c>
    </row>
    <row r="15" spans="1:18" ht="18" x14ac:dyDescent="0.35">
      <c r="A15" s="3">
        <v>8000</v>
      </c>
      <c r="B15" s="4">
        <v>130</v>
      </c>
      <c r="C15" s="4">
        <v>122</v>
      </c>
      <c r="D15" s="54">
        <f t="shared" si="0"/>
        <v>96.98</v>
      </c>
      <c r="E15" s="54"/>
      <c r="F15" s="54">
        <f>(A15*60*(Panigale1199!B$13/Panigale1199!C$13)*Panigale1199!C$8*3.142*(Panigale1199!B$19/Panigale1199!C$19)/1000)*(Panigale1199!B$20/Panigale1199!C$20)</f>
        <v>89.4229493586475</v>
      </c>
      <c r="G15" s="54">
        <f>(A15*60*(Panigale1199!B$14/Panigale1199!C$14)*Panigale1199!C$8*3.142*(Panigale1199!B$19/Panigale1199!C$19)/1000)*(Panigale1199!B$20/Panigale1199!C$20)</f>
        <v>117.64085782293181</v>
      </c>
      <c r="H15" s="54">
        <f>(A15*60*(Panigale1199!B$15/Panigale1199!C$15)*Panigale1199!C$8*3.142*(Panigale1199!B$19/Panigale1199!C$19)/1000)*(Panigale1199!B$20/Panigale1199!C$20)</f>
        <v>147.05107227866478</v>
      </c>
      <c r="I15" s="54">
        <f>(A15*60*(Panigale1199!B$16/Panigale1199!C$16)*Panigale1199!C$8*3.142*(Panigale1199!B$19/Panigale1199!C$19)/1000)*(Panigale1199!B$20/Panigale1199!C$20)</f>
        <v>176.46128673439767</v>
      </c>
      <c r="J15" s="54">
        <f>(A15*60*(Panigale1199!B$17/Panigale1199!C$17)*Panigale1199!C$8*3.142*(Panigale1199!B$19/Panigale1199!C$19)/1000)*(Panigale1199!B$20/Panigale1199!C$20)</f>
        <v>202.195224383164</v>
      </c>
      <c r="K15" s="54">
        <f>(A15*60*(Panigale1199!B$18/Panigale1199!C$18)*Panigale1199!C$8*3.142*(Panigale1199!B$19/Panigale1199!C$19)/1000)*(Panigale1199!B$20/Panigale1199!C$20)</f>
        <v>230.16689574051878</v>
      </c>
      <c r="L15" s="54"/>
      <c r="M15" s="54">
        <f t="shared" si="1"/>
        <v>3904.2326662673213</v>
      </c>
      <c r="N15" s="54">
        <f t="shared" si="2"/>
        <v>2967.7444253721196</v>
      </c>
      <c r="O15" s="54">
        <f t="shared" si="3"/>
        <v>2374.1955402976955</v>
      </c>
      <c r="P15" s="54">
        <f t="shared" si="4"/>
        <v>1978.4962835814135</v>
      </c>
      <c r="Q15" s="54">
        <f t="shared" si="5"/>
        <v>1726.6876656710517</v>
      </c>
      <c r="R15" s="54">
        <f t="shared" si="6"/>
        <v>1516.8471507457498</v>
      </c>
    </row>
    <row r="16" spans="1:18" ht="18" x14ac:dyDescent="0.35">
      <c r="A16" s="3">
        <v>8250</v>
      </c>
      <c r="B16" s="4">
        <v>145</v>
      </c>
      <c r="C16" s="4">
        <v>126</v>
      </c>
      <c r="D16" s="54">
        <f t="shared" si="0"/>
        <v>108.17</v>
      </c>
      <c r="E16" s="54"/>
      <c r="F16" s="54">
        <f>(A16*60*(Panigale1199!B$13/Panigale1199!C$13)*Panigale1199!C$8*3.142*(Panigale1199!B$19/Panigale1199!C$19)/1000)*(Panigale1199!B$20/Panigale1199!C$20)</f>
        <v>92.217416526105225</v>
      </c>
      <c r="G16" s="54">
        <f>(A16*60*(Panigale1199!B$14/Panigale1199!C$14)*Panigale1199!C$8*3.142*(Panigale1199!B$19/Panigale1199!C$19)/1000)*(Panigale1199!B$20/Panigale1199!C$20)</f>
        <v>121.31713462989843</v>
      </c>
      <c r="H16" s="54">
        <f>(A16*60*(Panigale1199!B$15/Panigale1199!C$15)*Panigale1199!C$8*3.142*(Panigale1199!B$19/Panigale1199!C$19)/1000)*(Panigale1199!B$20/Panigale1199!C$20)</f>
        <v>151.64641828737302</v>
      </c>
      <c r="I16" s="54">
        <f>(A16*60*(Panigale1199!B$16/Panigale1199!C$16)*Panigale1199!C$8*3.142*(Panigale1199!B$19/Panigale1199!C$19)/1000)*(Panigale1199!B$20/Panigale1199!C$20)</f>
        <v>181.97570194484766</v>
      </c>
      <c r="J16" s="54">
        <f>(A16*60*(Panigale1199!B$17/Panigale1199!C$17)*Panigale1199!C$8*3.142*(Panigale1199!B$19/Panigale1199!C$19)/1000)*(Panigale1199!B$20/Panigale1199!C$20)</f>
        <v>208.51382514513787</v>
      </c>
      <c r="K16" s="54">
        <f>(A16*60*(Panigale1199!B$18/Panigale1199!C$18)*Panigale1199!C$8*3.142*(Panigale1199!B$19/Panigale1199!C$19)/1000)*(Panigale1199!B$20/Panigale1199!C$20)</f>
        <v>237.35961123240989</v>
      </c>
      <c r="L16" s="54"/>
      <c r="M16" s="54">
        <f t="shared" si="1"/>
        <v>4222.7598068718817</v>
      </c>
      <c r="N16" s="54">
        <f t="shared" si="2"/>
        <v>3209.8680964397749</v>
      </c>
      <c r="O16" s="54">
        <f t="shared" si="3"/>
        <v>2567.8944771518204</v>
      </c>
      <c r="P16" s="54">
        <f t="shared" si="4"/>
        <v>2139.9120642931834</v>
      </c>
      <c r="Q16" s="54">
        <f t="shared" si="5"/>
        <v>1867.5596197467787</v>
      </c>
      <c r="R16" s="54">
        <f t="shared" si="6"/>
        <v>1640.5992492914411</v>
      </c>
    </row>
    <row r="17" spans="1:18" ht="18" x14ac:dyDescent="0.35">
      <c r="A17" s="3">
        <v>8500</v>
      </c>
      <c r="B17" s="4">
        <v>150</v>
      </c>
      <c r="C17" s="4">
        <v>129</v>
      </c>
      <c r="D17" s="54">
        <f t="shared" si="0"/>
        <v>111.9</v>
      </c>
      <c r="E17" s="54"/>
      <c r="F17" s="54">
        <f>(A17*60*(Panigale1199!B$13/Panigale1199!C$13)*Panigale1199!C$8*3.142*(Panigale1199!B$19/Panigale1199!C$19)/1000)*(Panigale1199!B$20/Panigale1199!C$20)</f>
        <v>95.01188369356295</v>
      </c>
      <c r="G17" s="54">
        <f>(A17*60*(Panigale1199!B$14/Panigale1199!C$14)*Panigale1199!C$8*3.142*(Panigale1199!B$19/Panigale1199!C$19)/1000)*(Panigale1199!B$20/Panigale1199!C$20)</f>
        <v>124.99341143686503</v>
      </c>
      <c r="H17" s="54">
        <f>(A17*60*(Panigale1199!B$15/Panigale1199!C$15)*Panigale1199!C$8*3.142*(Panigale1199!B$19/Panigale1199!C$19)/1000)*(Panigale1199!B$20/Panigale1199!C$20)</f>
        <v>156.2417642960813</v>
      </c>
      <c r="I17" s="54">
        <f>(A17*60*(Panigale1199!B$16/Panigale1199!C$16)*Panigale1199!C$8*3.142*(Panigale1199!B$19/Panigale1199!C$19)/1000)*(Panigale1199!B$20/Panigale1199!C$20)</f>
        <v>187.49011715529755</v>
      </c>
      <c r="J17" s="54">
        <f>(A17*60*(Panigale1199!B$17/Panigale1199!C$17)*Panigale1199!C$8*3.142*(Panigale1199!B$19/Panigale1199!C$19)/1000)*(Panigale1199!B$20/Panigale1199!C$20)</f>
        <v>214.8324259071118</v>
      </c>
      <c r="K17" s="54">
        <f>(A17*60*(Panigale1199!B$18/Panigale1199!C$18)*Panigale1199!C$8*3.142*(Panigale1199!B$19/Panigale1199!C$19)/1000)*(Panigale1199!B$20/Panigale1199!C$20)</f>
        <v>244.5523267243012</v>
      </c>
      <c r="L17" s="54"/>
      <c r="M17" s="54">
        <f t="shared" si="1"/>
        <v>4239.8906782993545</v>
      </c>
      <c r="N17" s="54">
        <f t="shared" si="2"/>
        <v>3222.8898737072795</v>
      </c>
      <c r="O17" s="54">
        <f t="shared" si="3"/>
        <v>2578.3118989658233</v>
      </c>
      <c r="P17" s="54">
        <f t="shared" si="4"/>
        <v>2148.5932491381864</v>
      </c>
      <c r="Q17" s="54">
        <f t="shared" si="5"/>
        <v>1875.1359265205988</v>
      </c>
      <c r="R17" s="54">
        <f t="shared" si="6"/>
        <v>1647.254824339276</v>
      </c>
    </row>
    <row r="18" spans="1:18" ht="18" x14ac:dyDescent="0.35">
      <c r="A18" s="3">
        <v>8750</v>
      </c>
      <c r="B18" s="4">
        <v>155</v>
      </c>
      <c r="C18" s="4">
        <v>131</v>
      </c>
      <c r="D18" s="54">
        <f t="shared" si="0"/>
        <v>115.63</v>
      </c>
      <c r="E18" s="54"/>
      <c r="F18" s="54">
        <f>(A18*60*(Panigale1199!B$13/Panigale1199!C$13)*Panigale1199!C$8*3.142*(Panigale1199!B$19/Panigale1199!C$19)/1000)*(Panigale1199!B$20/Panigale1199!C$20)</f>
        <v>97.806350861020675</v>
      </c>
      <c r="G18" s="54">
        <f>(A18*60*(Panigale1199!B$14/Panigale1199!C$14)*Panigale1199!C$8*3.142*(Panigale1199!B$19/Panigale1199!C$19)/1000)*(Panigale1199!B$20/Panigale1199!C$20)</f>
        <v>128.66968824383167</v>
      </c>
      <c r="H18" s="54">
        <f>(A18*60*(Panigale1199!B$15/Panigale1199!C$15)*Panigale1199!C$8*3.142*(Panigale1199!B$19/Panigale1199!C$19)/1000)*(Panigale1199!B$20/Panigale1199!C$20)</f>
        <v>160.83711030478958</v>
      </c>
      <c r="I18" s="54">
        <f>(A18*60*(Panigale1199!B$16/Panigale1199!C$16)*Panigale1199!C$8*3.142*(Panigale1199!B$19/Panigale1199!C$19)/1000)*(Panigale1199!B$20/Panigale1199!C$20)</f>
        <v>193.00453236574745</v>
      </c>
      <c r="J18" s="54">
        <f>(A18*60*(Panigale1199!B$17/Panigale1199!C$17)*Panigale1199!C$8*3.142*(Panigale1199!B$19/Panigale1199!C$19)/1000)*(Panigale1199!B$20/Panigale1199!C$20)</f>
        <v>221.15102666908567</v>
      </c>
      <c r="K18" s="54">
        <f>(A18*60*(Panigale1199!B$18/Panigale1199!C$18)*Panigale1199!C$8*3.142*(Panigale1199!B$19/Panigale1199!C$19)/1000)*(Panigale1199!B$20/Panigale1199!C$20)</f>
        <v>251.74504221619239</v>
      </c>
      <c r="L18" s="54"/>
      <c r="M18" s="54">
        <f t="shared" si="1"/>
        <v>4256.0426427881139</v>
      </c>
      <c r="N18" s="54">
        <f t="shared" si="2"/>
        <v>3235.1675494166402</v>
      </c>
      <c r="O18" s="54">
        <f t="shared" si="3"/>
        <v>2588.1340395333123</v>
      </c>
      <c r="P18" s="54">
        <f t="shared" si="4"/>
        <v>2156.7783662777606</v>
      </c>
      <c r="Q18" s="54">
        <f t="shared" si="5"/>
        <v>1882.2793014787726</v>
      </c>
      <c r="R18" s="54">
        <f t="shared" si="6"/>
        <v>1653.5300808129496</v>
      </c>
    </row>
    <row r="19" spans="1:18" ht="18" x14ac:dyDescent="0.35">
      <c r="A19" s="3">
        <v>9000</v>
      </c>
      <c r="B19" s="4">
        <v>160</v>
      </c>
      <c r="C19" s="4">
        <v>131</v>
      </c>
      <c r="D19" s="54">
        <f t="shared" si="0"/>
        <v>119.36</v>
      </c>
      <c r="E19" s="54"/>
      <c r="F19" s="54">
        <f>(A19*60*(Panigale1199!B$13/Panigale1199!C$13)*Panigale1199!C$8*3.142*(Panigale1199!B$19/Panigale1199!C$19)/1000)*(Panigale1199!B$20/Panigale1199!C$20)</f>
        <v>100.60081802847843</v>
      </c>
      <c r="G19" s="54">
        <f>(A19*60*(Panigale1199!B$14/Panigale1199!C$14)*Panigale1199!C$8*3.142*(Panigale1199!B$19/Panigale1199!C$19)/1000)*(Panigale1199!B$20/Panigale1199!C$20)</f>
        <v>132.34596505079827</v>
      </c>
      <c r="H19" s="54">
        <f>(A19*60*(Panigale1199!B$15/Panigale1199!C$15)*Panigale1199!C$8*3.142*(Panigale1199!B$19/Panigale1199!C$19)/1000)*(Panigale1199!B$20/Panigale1199!C$20)</f>
        <v>165.43245631349785</v>
      </c>
      <c r="I19" s="54">
        <f>(A19*60*(Panigale1199!B$16/Panigale1199!C$16)*Panigale1199!C$8*3.142*(Panigale1199!B$19/Panigale1199!C$19)/1000)*(Panigale1199!B$20/Panigale1199!C$20)</f>
        <v>198.51894757619741</v>
      </c>
      <c r="J19" s="54">
        <f>(A19*60*(Panigale1199!B$17/Panigale1199!C$17)*Panigale1199!C$8*3.142*(Panigale1199!B$19/Panigale1199!C$19)/1000)*(Panigale1199!B$20/Panigale1199!C$20)</f>
        <v>227.46962743105954</v>
      </c>
      <c r="K19" s="54">
        <f>(A19*60*(Panigale1199!B$18/Panigale1199!C$18)*Panigale1199!C$8*3.142*(Panigale1199!B$19/Panigale1199!C$19)/1000)*(Panigale1199!B$20/Panigale1199!C$20)</f>
        <v>258.93775770808361</v>
      </c>
      <c r="L19" s="54"/>
      <c r="M19" s="54">
        <f t="shared" si="1"/>
        <v>4271.2972759163858</v>
      </c>
      <c r="N19" s="54">
        <f t="shared" si="2"/>
        <v>3246.7631320310375</v>
      </c>
      <c r="O19" s="54">
        <f t="shared" si="3"/>
        <v>2597.4105056248295</v>
      </c>
      <c r="P19" s="54">
        <f t="shared" si="4"/>
        <v>2164.5087546873579</v>
      </c>
      <c r="Q19" s="54">
        <f t="shared" si="5"/>
        <v>1889.0258222726036</v>
      </c>
      <c r="R19" s="54">
        <f t="shared" si="6"/>
        <v>1659.4567119269741</v>
      </c>
    </row>
    <row r="20" spans="1:18" ht="18" x14ac:dyDescent="0.35">
      <c r="A20" s="3">
        <v>9250</v>
      </c>
      <c r="B20" s="4">
        <v>165</v>
      </c>
      <c r="C20" s="4">
        <v>132.31</v>
      </c>
      <c r="D20" s="54">
        <f t="shared" si="0"/>
        <v>123.09</v>
      </c>
      <c r="E20" s="54"/>
      <c r="F20" s="54">
        <f>(A20*60*(Panigale1199!B$13/Panigale1199!C$13)*Panigale1199!C$8*3.142*(Panigale1199!B$19/Panigale1199!C$19)/1000)*(Panigale1199!B$20/Panigale1199!C$20)</f>
        <v>103.39528519593614</v>
      </c>
      <c r="G20" s="54">
        <f>(A20*60*(Panigale1199!B$14/Panigale1199!C$14)*Panigale1199!C$8*3.142*(Panigale1199!B$19/Panigale1199!C$19)/1000)*(Panigale1199!B$20/Panigale1199!C$20)</f>
        <v>136.0222418577649</v>
      </c>
      <c r="H20" s="54">
        <f>(A20*60*(Panigale1199!B$15/Panigale1199!C$15)*Panigale1199!C$8*3.142*(Panigale1199!B$19/Panigale1199!C$19)/1000)*(Panigale1199!B$20/Panigale1199!C$20)</f>
        <v>170.0278023222061</v>
      </c>
      <c r="I20" s="54">
        <f>(A20*60*(Panigale1199!B$16/Panigale1199!C$16)*Panigale1199!C$8*3.142*(Panigale1199!B$19/Panigale1199!C$19)/1000)*(Panigale1199!B$20/Panigale1199!C$20)</f>
        <v>204.03336278664733</v>
      </c>
      <c r="J20" s="54">
        <f>(A20*60*(Panigale1199!B$17/Panigale1199!C$17)*Panigale1199!C$8*3.142*(Panigale1199!B$19/Panigale1199!C$19)/1000)*(Panigale1199!B$20/Panigale1199!C$20)</f>
        <v>233.78822819303346</v>
      </c>
      <c r="K20" s="54">
        <f>(A20*60*(Panigale1199!B$18/Panigale1199!C$18)*Panigale1199!C$8*3.142*(Panigale1199!B$19/Panigale1199!C$19)/1000)*(Panigale1199!B$20/Panigale1199!C$20)</f>
        <v>266.13047319997474</v>
      </c>
      <c r="L20" s="54"/>
      <c r="M20" s="54">
        <f t="shared" si="1"/>
        <v>4285.7273342809694</v>
      </c>
      <c r="N20" s="54">
        <f t="shared" si="2"/>
        <v>3257.7319263960071</v>
      </c>
      <c r="O20" s="54">
        <f t="shared" si="3"/>
        <v>2606.1855411168058</v>
      </c>
      <c r="P20" s="54">
        <f t="shared" si="4"/>
        <v>2171.8212842640046</v>
      </c>
      <c r="Q20" s="54">
        <f t="shared" si="5"/>
        <v>1895.4076662667671</v>
      </c>
      <c r="R20" s="54">
        <f t="shared" si="6"/>
        <v>1665.062984602404</v>
      </c>
    </row>
    <row r="21" spans="1:18" ht="18" x14ac:dyDescent="0.35">
      <c r="A21" s="3">
        <v>9500</v>
      </c>
      <c r="B21" s="4">
        <v>170</v>
      </c>
      <c r="C21" s="4">
        <v>131</v>
      </c>
      <c r="D21" s="54">
        <f t="shared" si="0"/>
        <v>126.82</v>
      </c>
      <c r="E21" s="54"/>
      <c r="F21" s="54">
        <f>(A21*60*(Panigale1199!B$13/Panigale1199!C$13)*Panigale1199!C$8*3.142*(Panigale1199!B$19/Panigale1199!C$19)/1000)*(Panigale1199!B$20/Panigale1199!C$20)</f>
        <v>106.18975236339389</v>
      </c>
      <c r="G21" s="54">
        <f>(A21*60*(Panigale1199!B$14/Panigale1199!C$14)*Panigale1199!C$8*3.142*(Panigale1199!B$19/Panigale1199!C$19)/1000)*(Panigale1199!B$20/Panigale1199!C$20)</f>
        <v>139.69851866473149</v>
      </c>
      <c r="H21" s="54">
        <f>(A21*60*(Panigale1199!B$15/Panigale1199!C$15)*Panigale1199!C$8*3.142*(Panigale1199!B$19/Panigale1199!C$19)/1000)*(Panigale1199!B$20/Panigale1199!C$20)</f>
        <v>174.62314833091438</v>
      </c>
      <c r="I21" s="54">
        <f>(A21*60*(Panigale1199!B$16/Panigale1199!C$16)*Panigale1199!C$8*3.142*(Panigale1199!B$19/Panigale1199!C$19)/1000)*(Panigale1199!B$20/Panigale1199!C$20)</f>
        <v>209.54777799709728</v>
      </c>
      <c r="J21" s="54">
        <f>(A21*60*(Panigale1199!B$17/Panigale1199!C$17)*Panigale1199!C$8*3.142*(Panigale1199!B$19/Panigale1199!C$19)/1000)*(Panigale1199!B$20/Panigale1199!C$20)</f>
        <v>240.10682895500727</v>
      </c>
      <c r="K21" s="54">
        <f>(A21*60*(Panigale1199!B$18/Panigale1199!C$18)*Panigale1199!C$8*3.142*(Panigale1199!B$19/Panigale1199!C$19)/1000)*(Panigale1199!B$20/Panigale1199!C$20)</f>
        <v>273.32318869186599</v>
      </c>
      <c r="L21" s="54"/>
      <c r="M21" s="54">
        <f t="shared" si="1"/>
        <v>4299.3979158895208</v>
      </c>
      <c r="N21" s="54">
        <f t="shared" si="2"/>
        <v>3268.1234157944</v>
      </c>
      <c r="O21" s="54">
        <f t="shared" si="3"/>
        <v>2614.4987326355194</v>
      </c>
      <c r="P21" s="54">
        <f t="shared" si="4"/>
        <v>2178.7489438629327</v>
      </c>
      <c r="Q21" s="54">
        <f t="shared" si="5"/>
        <v>1901.453623734923</v>
      </c>
      <c r="R21" s="54">
        <f t="shared" si="6"/>
        <v>1670.374190294915</v>
      </c>
    </row>
    <row r="22" spans="1:18" ht="18" x14ac:dyDescent="0.35">
      <c r="A22" s="3">
        <v>9750</v>
      </c>
      <c r="B22" s="4">
        <v>175</v>
      </c>
      <c r="C22" s="4">
        <v>130</v>
      </c>
      <c r="D22" s="54">
        <f t="shared" si="0"/>
        <v>130.55000000000001</v>
      </c>
      <c r="E22" s="54"/>
      <c r="F22" s="54">
        <f>(A22*60*(Panigale1199!B$13/Panigale1199!C$13)*Panigale1199!C$8*3.142*(Panigale1199!B$19/Panigale1199!C$19)/1000)*(Panigale1199!B$20/Panigale1199!C$20)</f>
        <v>108.98421953085162</v>
      </c>
      <c r="G22" s="54">
        <f>(A22*60*(Panigale1199!B$14/Panigale1199!C$14)*Panigale1199!C$8*3.142*(Panigale1199!B$19/Panigale1199!C$19)/1000)*(Panigale1199!B$20/Panigale1199!C$20)</f>
        <v>143.37479547169809</v>
      </c>
      <c r="H22" s="54">
        <f>(A22*60*(Panigale1199!B$15/Panigale1199!C$15)*Panigale1199!C$8*3.142*(Panigale1199!B$19/Panigale1199!C$19)/1000)*(Panigale1199!B$20/Panigale1199!C$20)</f>
        <v>179.21849433962268</v>
      </c>
      <c r="I22" s="54">
        <f>(A22*60*(Panigale1199!B$16/Panigale1199!C$16)*Panigale1199!C$8*3.142*(Panigale1199!B$19/Panigale1199!C$19)/1000)*(Panigale1199!B$20/Panigale1199!C$20)</f>
        <v>215.06219320754721</v>
      </c>
      <c r="J22" s="54">
        <f>(A22*60*(Panigale1199!B$17/Panigale1199!C$17)*Panigale1199!C$8*3.142*(Panigale1199!B$19/Panigale1199!C$19)/1000)*(Panigale1199!B$20/Panigale1199!C$20)</f>
        <v>246.42542971698117</v>
      </c>
      <c r="K22" s="54">
        <f>(A22*60*(Panigale1199!B$18/Panigale1199!C$18)*Panigale1199!C$8*3.142*(Panigale1199!B$19/Panigale1199!C$19)/1000)*(Panigale1199!B$20/Panigale1199!C$20)</f>
        <v>280.51590418375724</v>
      </c>
      <c r="L22" s="54"/>
      <c r="M22" s="54">
        <f t="shared" si="1"/>
        <v>4312.367442030968</v>
      </c>
      <c r="N22" s="54">
        <f t="shared" si="2"/>
        <v>3277.9820083005675</v>
      </c>
      <c r="O22" s="54">
        <f t="shared" si="3"/>
        <v>2622.3856066404533</v>
      </c>
      <c r="P22" s="54">
        <f t="shared" si="4"/>
        <v>2185.3213388670442</v>
      </c>
      <c r="Q22" s="54">
        <f t="shared" si="5"/>
        <v>1907.1895321021477</v>
      </c>
      <c r="R22" s="54">
        <f t="shared" si="6"/>
        <v>1675.4130264647338</v>
      </c>
    </row>
    <row r="23" spans="1:18" ht="18" x14ac:dyDescent="0.35">
      <c r="A23" s="3">
        <v>10000</v>
      </c>
      <c r="B23" s="4">
        <v>180</v>
      </c>
      <c r="C23" s="4">
        <v>129</v>
      </c>
      <c r="D23" s="54">
        <f t="shared" si="0"/>
        <v>134.28</v>
      </c>
      <c r="E23" s="54"/>
      <c r="F23" s="54">
        <f>(A23*60*(Panigale1199!B$13/Panigale1199!C$13)*Panigale1199!C$8*3.142*(Panigale1199!B$19/Panigale1199!C$19)/1000)*(Panigale1199!B$20/Panigale1199!C$20)</f>
        <v>111.77868669830936</v>
      </c>
      <c r="G23" s="54">
        <f>(A23*60*(Panigale1199!B$14/Panigale1199!C$14)*Panigale1199!C$8*3.142*(Panigale1199!B$19/Panigale1199!C$19)/1000)*(Panigale1199!B$20/Panigale1199!C$20)</f>
        <v>147.05107227866478</v>
      </c>
      <c r="H23" s="54">
        <f>(A23*60*(Panigale1199!B$15/Panigale1199!C$15)*Panigale1199!C$8*3.142*(Panigale1199!B$19/Panigale1199!C$19)/1000)*(Panigale1199!B$20/Panigale1199!C$20)</f>
        <v>183.81384034833093</v>
      </c>
      <c r="I23" s="54">
        <f>(A23*60*(Panigale1199!B$16/Panigale1199!C$16)*Panigale1199!C$8*3.142*(Panigale1199!B$19/Panigale1199!C$19)/1000)*(Panigale1199!B$20/Panigale1199!C$20)</f>
        <v>220.57660841799714</v>
      </c>
      <c r="J23" s="54">
        <f>(A23*60*(Panigale1199!B$17/Panigale1199!C$17)*Panigale1199!C$8*3.142*(Panigale1199!B$19/Panigale1199!C$19)/1000)*(Panigale1199!B$20/Panigale1199!C$20)</f>
        <v>252.74403047895504</v>
      </c>
      <c r="K23" s="54">
        <f>(A23*60*(Panigale1199!B$18/Panigale1199!C$18)*Panigale1199!C$8*3.142*(Panigale1199!B$19/Panigale1199!C$19)/1000)*(Panigale1199!B$20/Panigale1199!C$20)</f>
        <v>287.70861967564844</v>
      </c>
      <c r="L23" s="54"/>
      <c r="M23" s="54">
        <f t="shared" si="1"/>
        <v>4324.6884918653413</v>
      </c>
      <c r="N23" s="54">
        <f t="shared" si="2"/>
        <v>3287.3476711814246</v>
      </c>
      <c r="O23" s="54">
        <f t="shared" si="3"/>
        <v>2629.8781369451403</v>
      </c>
      <c r="P23" s="54">
        <f t="shared" si="4"/>
        <v>2191.5651141209501</v>
      </c>
      <c r="Q23" s="54">
        <f t="shared" si="5"/>
        <v>1912.6386450510111</v>
      </c>
      <c r="R23" s="54">
        <f t="shared" si="6"/>
        <v>1680.1999208260615</v>
      </c>
    </row>
    <row r="24" spans="1:18" ht="18" x14ac:dyDescent="0.35">
      <c r="A24" s="3">
        <v>10250</v>
      </c>
      <c r="B24" s="4">
        <v>185</v>
      </c>
      <c r="C24" s="4">
        <v>129</v>
      </c>
      <c r="D24" s="54">
        <f t="shared" si="0"/>
        <v>138.01</v>
      </c>
      <c r="E24" s="54"/>
      <c r="F24" s="54">
        <f>(A24*60*(Panigale1199!B$13/Panigale1199!C$13)*Panigale1199!C$8*3.142*(Panigale1199!B$19/Panigale1199!C$19)/1000)*(Panigale1199!B$20/Panigale1199!C$20)</f>
        <v>114.5731538657671</v>
      </c>
      <c r="G24" s="54">
        <f>(A24*60*(Panigale1199!B$14/Panigale1199!C$14)*Panigale1199!C$8*3.142*(Panigale1199!B$19/Panigale1199!C$19)/1000)*(Panigale1199!B$20/Panigale1199!C$20)</f>
        <v>150.72734908563137</v>
      </c>
      <c r="H24" s="54">
        <f>(A24*60*(Panigale1199!B$15/Panigale1199!C$15)*Panigale1199!C$8*3.142*(Panigale1199!B$19/Panigale1199!C$19)/1000)*(Panigale1199!B$20/Panigale1199!C$20)</f>
        <v>188.4091863570392</v>
      </c>
      <c r="I24" s="54">
        <f>(A24*60*(Panigale1199!B$16/Panigale1199!C$16)*Panigale1199!C$8*3.142*(Panigale1199!B$19/Panigale1199!C$19)/1000)*(Panigale1199!B$20/Panigale1199!C$20)</f>
        <v>226.09102362844703</v>
      </c>
      <c r="J24" s="54">
        <f>(A24*60*(Panigale1199!B$17/Panigale1199!C$17)*Panigale1199!C$8*3.142*(Panigale1199!B$19/Panigale1199!C$19)/1000)*(Panigale1199!B$20/Panigale1199!C$20)</f>
        <v>259.06263124092891</v>
      </c>
      <c r="K24" s="54">
        <f>(A24*60*(Panigale1199!B$18/Panigale1199!C$18)*Panigale1199!C$8*3.142*(Panigale1199!B$19/Panigale1199!C$19)/1000)*(Panigale1199!B$20/Panigale1199!C$20)</f>
        <v>294.90133516753957</v>
      </c>
      <c r="L24" s="54"/>
      <c r="M24" s="54">
        <f t="shared" si="1"/>
        <v>4336.4085148785261</v>
      </c>
      <c r="N24" s="54">
        <f t="shared" si="2"/>
        <v>3296.2564724583394</v>
      </c>
      <c r="O24" s="54">
        <f t="shared" si="3"/>
        <v>2637.0051779666715</v>
      </c>
      <c r="P24" s="54">
        <f t="shared" si="4"/>
        <v>2197.5043149722264</v>
      </c>
      <c r="Q24" s="54">
        <f t="shared" si="5"/>
        <v>1917.8219476121249</v>
      </c>
      <c r="R24" s="54">
        <f t="shared" si="6"/>
        <v>1684.7533081453737</v>
      </c>
    </row>
    <row r="25" spans="1:18" ht="18" x14ac:dyDescent="0.35">
      <c r="A25" s="3">
        <v>10500</v>
      </c>
      <c r="B25" s="4">
        <v>190</v>
      </c>
      <c r="C25" s="4">
        <v>129</v>
      </c>
      <c r="D25" s="54">
        <f t="shared" si="0"/>
        <v>141.74</v>
      </c>
      <c r="E25" s="54"/>
      <c r="F25" s="54">
        <f>(A25*60*(Panigale1199!B$13/Panigale1199!C$13)*Panigale1199!C$8*3.142*(Panigale1199!B$19/Panigale1199!C$19)/1000)*(Panigale1199!B$20/Panigale1199!C$20)</f>
        <v>117.36762103322482</v>
      </c>
      <c r="G25" s="54">
        <f>(A25*60*(Panigale1199!B$14/Panigale1199!C$14)*Panigale1199!C$8*3.142*(Panigale1199!B$19/Panigale1199!C$19)/1000)*(Panigale1199!B$20/Panigale1199!C$20)</f>
        <v>154.403625892598</v>
      </c>
      <c r="H25" s="54">
        <f>(A25*60*(Panigale1199!B$15/Panigale1199!C$15)*Panigale1199!C$8*3.142*(Panigale1199!B$19/Panigale1199!C$19)/1000)*(Panigale1199!B$20/Panigale1199!C$20)</f>
        <v>193.00453236574745</v>
      </c>
      <c r="I25" s="54">
        <f>(A25*60*(Panigale1199!B$16/Panigale1199!C$16)*Panigale1199!C$8*3.142*(Panigale1199!B$19/Panigale1199!C$19)/1000)*(Panigale1199!B$20/Panigale1199!C$20)</f>
        <v>231.60543883889699</v>
      </c>
      <c r="J25" s="54">
        <f>(A25*60*(Panigale1199!B$17/Panigale1199!C$17)*Panigale1199!C$8*3.142*(Panigale1199!B$19/Panigale1199!C$19)/1000)*(Panigale1199!B$20/Panigale1199!C$20)</f>
        <v>265.38123200290278</v>
      </c>
      <c r="K25" s="54">
        <f>(A25*60*(Panigale1199!B$18/Panigale1199!C$18)*Panigale1199!C$8*3.142*(Panigale1199!B$19/Panigale1199!C$19)/1000)*(Panigale1199!B$20/Panigale1199!C$20)</f>
        <v>302.09405065943082</v>
      </c>
      <c r="L25" s="54"/>
      <c r="M25" s="54">
        <f t="shared" si="1"/>
        <v>4347.5704415577502</v>
      </c>
      <c r="N25" s="54">
        <f t="shared" si="2"/>
        <v>3304.74104510302</v>
      </c>
      <c r="O25" s="54">
        <f t="shared" si="3"/>
        <v>2643.7928360824162</v>
      </c>
      <c r="P25" s="54">
        <f t="shared" si="4"/>
        <v>2203.1606967353464</v>
      </c>
      <c r="Q25" s="54">
        <f t="shared" si="5"/>
        <v>1922.758426241757</v>
      </c>
      <c r="R25" s="54">
        <f t="shared" si="6"/>
        <v>1689.089867497099</v>
      </c>
    </row>
    <row r="26" spans="1:18" ht="18" x14ac:dyDescent="0.35">
      <c r="A26" s="3">
        <v>10750</v>
      </c>
      <c r="B26" s="4">
        <v>193.19</v>
      </c>
      <c r="C26" s="4">
        <v>128</v>
      </c>
      <c r="D26" s="54">
        <f t="shared" si="0"/>
        <v>144.11974000000001</v>
      </c>
      <c r="E26" s="54"/>
      <c r="F26" s="54">
        <f>(A26*60*(Panigale1199!B$13/Panigale1199!C$13)*Panigale1199!C$8*3.142*(Panigale1199!B$19/Panigale1199!C$19)/1000)*(Panigale1199!B$20/Panigale1199!C$20)</f>
        <v>120.16208820068258</v>
      </c>
      <c r="G26" s="54">
        <f>(A26*60*(Panigale1199!B$14/Panigale1199!C$14)*Panigale1199!C$8*3.142*(Panigale1199!B$19/Panigale1199!C$19)/1000)*(Panigale1199!B$20/Panigale1199!C$20)</f>
        <v>158.0799026995646</v>
      </c>
      <c r="H26" s="54">
        <f>(A26*60*(Panigale1199!B$15/Panigale1199!C$15)*Panigale1199!C$8*3.142*(Panigale1199!B$19/Panigale1199!C$19)/1000)*(Panigale1199!B$20/Panigale1199!C$20)</f>
        <v>197.59987837445576</v>
      </c>
      <c r="I26" s="54">
        <f>(A26*60*(Panigale1199!B$16/Panigale1199!C$16)*Panigale1199!C$8*3.142*(Panigale1199!B$19/Panigale1199!C$19)/1000)*(Panigale1199!B$20/Panigale1199!C$20)</f>
        <v>237.11985404934691</v>
      </c>
      <c r="J26" s="54">
        <f>(A26*60*(Panigale1199!B$17/Panigale1199!C$17)*Panigale1199!C$8*3.142*(Panigale1199!B$19/Panigale1199!C$19)/1000)*(Panigale1199!B$20/Panigale1199!C$20)</f>
        <v>271.69983276487665</v>
      </c>
      <c r="K26" s="54">
        <f>(A26*60*(Panigale1199!B$18/Panigale1199!C$18)*Panigale1199!C$8*3.142*(Panigale1199!B$19/Panigale1199!C$19)/1000)*(Panigale1199!B$20/Panigale1199!C$20)</f>
        <v>309.28676615132201</v>
      </c>
      <c r="L26" s="54"/>
      <c r="M26" s="54">
        <f t="shared" si="1"/>
        <v>4317.7600503538251</v>
      </c>
      <c r="N26" s="54">
        <f t="shared" si="2"/>
        <v>3282.0811193567943</v>
      </c>
      <c r="O26" s="54">
        <f t="shared" si="3"/>
        <v>2625.664895485435</v>
      </c>
      <c r="P26" s="54">
        <f t="shared" si="4"/>
        <v>2188.0540795711959</v>
      </c>
      <c r="Q26" s="54">
        <f t="shared" si="5"/>
        <v>1909.5744694439531</v>
      </c>
      <c r="R26" s="54">
        <f t="shared" si="6"/>
        <v>1677.5081276712503</v>
      </c>
    </row>
    <row r="27" spans="1:18" ht="18" x14ac:dyDescent="0.35">
      <c r="A27" s="3">
        <v>11500</v>
      </c>
      <c r="B27" s="3"/>
      <c r="C27" s="3"/>
      <c r="D27" s="4">
        <v>130</v>
      </c>
      <c r="E27" s="3"/>
      <c r="F27" s="54">
        <f>(A27*60*(Panigale1199!B$13/Panigale1199!C$13)*Panigale1199!C$8*3.142*(Panigale1199!B$19/Panigale1199!C$19)/1000)*(Panigale1199!B$20/Panigale1199!C$20)</f>
        <v>128.54548970305575</v>
      </c>
      <c r="G27" s="54">
        <f>(A27*60*(Panigale1199!B$14/Panigale1199!C$14)*Panigale1199!C$8*3.142*(Panigale1199!B$19/Panigale1199!C$19)/1000)*(Panigale1199!B$20/Panigale1199!C$20)</f>
        <v>169.10873312046448</v>
      </c>
      <c r="H27" s="54">
        <f>(A27*60*(Panigale1199!B$15/Panigale1199!C$15)*Panigale1199!C$8*3.142*(Panigale1199!B$19/Panigale1199!C$19)/1000)*(Panigale1199!B$20/Panigale1199!C$20)</f>
        <v>211.38591640058058</v>
      </c>
      <c r="I27" s="54">
        <f>(A27*60*(Panigale1199!B$16/Panigale1199!C$16)*Panigale1199!C$8*3.142*(Panigale1199!B$19/Panigale1199!C$19)/1000)*(Panigale1199!B$20/Panigale1199!C$20)</f>
        <v>253.66309968069666</v>
      </c>
      <c r="J27" s="54">
        <f>(A27*60*(Panigale1199!B$17/Panigale1199!C$17)*Panigale1199!C$8*3.142*(Panigale1199!B$19/Panigale1199!C$19)/1000)*(Panigale1199!B$20/Panigale1199!C$20)</f>
        <v>290.65563505079831</v>
      </c>
      <c r="K27" s="54">
        <f>(A27*60*(Panigale1199!B$18/Panigale1199!C$18)*Panigale1199!C$8*3.142*(Panigale1199!B$19/Panigale1199!C$19)/1000)*(Panigale1199!B$20/Panigale1199!C$20)</f>
        <v>330.8649126269957</v>
      </c>
      <c r="L27" s="3"/>
      <c r="M27" s="54">
        <f t="shared" si="1"/>
        <v>3640.7345063688749</v>
      </c>
      <c r="N27" s="54">
        <f t="shared" si="2"/>
        <v>2767.4502159898539</v>
      </c>
      <c r="O27" s="54">
        <f t="shared" si="3"/>
        <v>2213.9601727918835</v>
      </c>
      <c r="P27" s="54">
        <f t="shared" si="4"/>
        <v>1844.9668106599029</v>
      </c>
      <c r="Q27" s="54">
        <f t="shared" si="5"/>
        <v>1610.1528529395514</v>
      </c>
      <c r="R27" s="54">
        <f t="shared" si="6"/>
        <v>1414.4745548392586</v>
      </c>
    </row>
  </sheetData>
  <mergeCells count="3">
    <mergeCell ref="A1:D1"/>
    <mergeCell ref="F1:K1"/>
    <mergeCell ref="M1:R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FE0ED-F4BC-4256-8CFC-9F3E6121339D}">
  <dimension ref="A1:Y33"/>
  <sheetViews>
    <sheetView tabSelected="1" topLeftCell="A21" zoomScale="130" zoomScaleNormal="130" workbookViewId="0">
      <selection activeCell="A25" sqref="A25:E25"/>
    </sheetView>
  </sheetViews>
  <sheetFormatPr defaultRowHeight="16.8" x14ac:dyDescent="0.3"/>
  <cols>
    <col min="1" max="1" width="24" style="5" bestFit="1" customWidth="1"/>
    <col min="2" max="2" width="11.5546875" style="5" bestFit="1" customWidth="1"/>
    <col min="3" max="3" width="10.88671875" style="5" bestFit="1" customWidth="1"/>
    <col min="4" max="4" width="22.88671875" style="5" bestFit="1" customWidth="1"/>
    <col min="5" max="5" width="22.21875" style="5" bestFit="1" customWidth="1"/>
    <col min="6" max="6" width="15.109375" style="5" bestFit="1" customWidth="1"/>
    <col min="7" max="7" width="8.88671875" style="5"/>
    <col min="8" max="8" width="35.5546875" style="5" bestFit="1" customWidth="1"/>
    <col min="9" max="9" width="28.44140625" style="5" bestFit="1" customWidth="1"/>
    <col min="10" max="10" width="14.5546875" style="5" bestFit="1" customWidth="1"/>
    <col min="11" max="11" width="8.33203125" style="5" bestFit="1" customWidth="1"/>
    <col min="12" max="12" width="8.88671875" style="5"/>
    <col min="13" max="13" width="24.88671875" style="5" bestFit="1" customWidth="1"/>
    <col min="14" max="14" width="6.5546875" style="5" bestFit="1" customWidth="1"/>
    <col min="15" max="15" width="11.88671875" style="5" bestFit="1" customWidth="1"/>
    <col min="16" max="16384" width="8.88671875" style="5"/>
  </cols>
  <sheetData>
    <row r="1" spans="1:25" ht="24.6" x14ac:dyDescent="0.4">
      <c r="A1" s="110" t="s">
        <v>33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Y1" s="5">
        <v>1500</v>
      </c>
    </row>
    <row r="2" spans="1:25" x14ac:dyDescent="0.3">
      <c r="L2" s="27"/>
      <c r="Y2" s="5">
        <v>2000</v>
      </c>
    </row>
    <row r="3" spans="1:25" x14ac:dyDescent="0.3">
      <c r="A3" s="37" t="s">
        <v>15</v>
      </c>
      <c r="B3" s="38" t="s">
        <v>11</v>
      </c>
      <c r="C3" s="38" t="s">
        <v>12</v>
      </c>
      <c r="H3" s="43" t="s">
        <v>61</v>
      </c>
      <c r="I3" s="44" t="s">
        <v>37</v>
      </c>
      <c r="J3" s="45" t="s">
        <v>21</v>
      </c>
      <c r="K3" s="46" t="s">
        <v>30</v>
      </c>
      <c r="L3" s="25"/>
      <c r="M3" s="44" t="s">
        <v>54</v>
      </c>
      <c r="N3" s="57">
        <v>0.34499999999999997</v>
      </c>
      <c r="Y3" s="5">
        <v>2500</v>
      </c>
    </row>
    <row r="4" spans="1:25" x14ac:dyDescent="0.3">
      <c r="A4" s="39" t="s">
        <v>29</v>
      </c>
      <c r="B4" s="36" t="s">
        <v>13</v>
      </c>
      <c r="C4" s="36" t="s">
        <v>34</v>
      </c>
      <c r="I4" s="8" t="s">
        <v>41</v>
      </c>
      <c r="J4" s="57">
        <v>99.6</v>
      </c>
      <c r="K4" s="57">
        <v>96.85</v>
      </c>
      <c r="L4" s="28"/>
      <c r="M4" s="44" t="s">
        <v>55</v>
      </c>
      <c r="N4" s="57">
        <v>1.425</v>
      </c>
      <c r="Y4" s="5">
        <v>3000</v>
      </c>
    </row>
    <row r="5" spans="1:25" x14ac:dyDescent="0.3">
      <c r="A5" s="39" t="s">
        <v>16</v>
      </c>
      <c r="B5" s="36">
        <v>120</v>
      </c>
      <c r="C5" s="36">
        <v>180</v>
      </c>
      <c r="I5" s="8" t="s">
        <v>39</v>
      </c>
      <c r="J5" s="57">
        <v>105.85</v>
      </c>
      <c r="K5" s="58">
        <v>115.3</v>
      </c>
      <c r="M5" s="44" t="s">
        <v>56</v>
      </c>
      <c r="N5" s="57">
        <v>0.3</v>
      </c>
      <c r="Y5" s="5">
        <v>3500</v>
      </c>
    </row>
    <row r="6" spans="1:25" x14ac:dyDescent="0.3">
      <c r="A6" s="39" t="s">
        <v>17</v>
      </c>
      <c r="B6" s="36">
        <v>70</v>
      </c>
      <c r="C6" s="36">
        <v>55</v>
      </c>
      <c r="I6" s="8" t="s">
        <v>36</v>
      </c>
      <c r="J6" s="57">
        <f>J4+J5</f>
        <v>205.45</v>
      </c>
      <c r="K6" s="57">
        <f>K4+K5</f>
        <v>212.14999999999998</v>
      </c>
      <c r="L6" s="29"/>
      <c r="M6" s="44" t="s">
        <v>57</v>
      </c>
      <c r="N6" s="57">
        <v>0.315</v>
      </c>
      <c r="Y6" s="5">
        <v>4000</v>
      </c>
    </row>
    <row r="7" spans="1:25" x14ac:dyDescent="0.3">
      <c r="A7" s="39" t="s">
        <v>18</v>
      </c>
      <c r="B7" s="36">
        <v>17</v>
      </c>
      <c r="C7" s="36">
        <v>17</v>
      </c>
      <c r="I7" s="44" t="s">
        <v>38</v>
      </c>
      <c r="J7" s="45" t="s">
        <v>21</v>
      </c>
      <c r="K7" s="45" t="s">
        <v>30</v>
      </c>
      <c r="L7" s="26"/>
      <c r="M7" s="44" t="s">
        <v>58</v>
      </c>
      <c r="N7" s="57">
        <v>0.3075</v>
      </c>
      <c r="Y7" s="5">
        <v>4500</v>
      </c>
    </row>
    <row r="8" spans="1:25" x14ac:dyDescent="0.3">
      <c r="A8" s="39" t="s">
        <v>19</v>
      </c>
      <c r="B8" s="56">
        <f>(((B5/25.4*B6/100+B7/2)*2*3.142/3.142)*25.4/1000)</f>
        <v>0.5998</v>
      </c>
      <c r="C8" s="56">
        <f>(((C5/25.4*C6/100+C7/2)*2*3.142/3.142)*25.4/1000)</f>
        <v>0.62979999999999992</v>
      </c>
      <c r="I8" s="8" t="s">
        <v>40</v>
      </c>
      <c r="J8" s="12">
        <v>172.45</v>
      </c>
      <c r="K8" s="12">
        <v>169.7</v>
      </c>
      <c r="L8" s="30"/>
      <c r="M8" s="44" t="s">
        <v>42</v>
      </c>
      <c r="N8" s="57">
        <v>72.849999999999994</v>
      </c>
      <c r="Y8" s="5">
        <v>5000</v>
      </c>
    </row>
    <row r="9" spans="1:25" x14ac:dyDescent="0.3">
      <c r="I9" s="8" t="s">
        <v>39</v>
      </c>
      <c r="J9" s="12">
        <v>178.7</v>
      </c>
      <c r="K9" s="12">
        <v>188.15</v>
      </c>
      <c r="L9" s="31"/>
      <c r="M9" s="47" t="s">
        <v>53</v>
      </c>
      <c r="N9" s="57">
        <v>0.13800000000000001</v>
      </c>
      <c r="Y9" s="5">
        <v>5500</v>
      </c>
    </row>
    <row r="10" spans="1:25" x14ac:dyDescent="0.3">
      <c r="A10" s="40" t="s">
        <v>28</v>
      </c>
      <c r="B10" s="36">
        <v>11000</v>
      </c>
      <c r="I10" s="8" t="s">
        <v>36</v>
      </c>
      <c r="J10" s="12">
        <f>J9+J8</f>
        <v>351.15</v>
      </c>
      <c r="K10" s="12">
        <f>K9+K8</f>
        <v>357.85</v>
      </c>
      <c r="L10" s="31"/>
      <c r="M10" s="47" t="s">
        <v>53</v>
      </c>
      <c r="N10" s="12">
        <v>0.24</v>
      </c>
      <c r="Y10" s="5">
        <v>6000</v>
      </c>
    </row>
    <row r="11" spans="1:25" x14ac:dyDescent="0.3">
      <c r="L11" s="32"/>
      <c r="Y11" s="5">
        <v>6500</v>
      </c>
    </row>
    <row r="12" spans="1:25" x14ac:dyDescent="0.3">
      <c r="A12" s="41" t="s">
        <v>0</v>
      </c>
      <c r="B12" s="42" t="s">
        <v>1</v>
      </c>
      <c r="C12" s="42" t="s">
        <v>2</v>
      </c>
      <c r="D12" s="40" t="s">
        <v>35</v>
      </c>
      <c r="E12" s="40" t="s">
        <v>65</v>
      </c>
      <c r="F12" s="53" t="s">
        <v>66</v>
      </c>
      <c r="H12" s="71" t="s">
        <v>31</v>
      </c>
      <c r="I12" s="112" t="s">
        <v>23</v>
      </c>
      <c r="J12" s="113"/>
      <c r="N12" s="66"/>
      <c r="O12" s="66"/>
      <c r="Y12" s="5">
        <v>7000</v>
      </c>
    </row>
    <row r="13" spans="1:25" x14ac:dyDescent="0.3">
      <c r="A13" s="35" t="s">
        <v>3</v>
      </c>
      <c r="B13" s="36">
        <v>17</v>
      </c>
      <c r="C13" s="36">
        <v>45</v>
      </c>
      <c r="D13" s="56">
        <f>(B$10*60*(B13/C13)*C$8*3.142*(B$19/C$19)/1000)*(B$20/C$20)</f>
        <v>112.81577395493173</v>
      </c>
      <c r="E13" s="84">
        <f>B$10-F14</f>
        <v>2311.1111111111113</v>
      </c>
      <c r="F13" s="85"/>
      <c r="I13" s="8" t="s">
        <v>59</v>
      </c>
      <c r="J13" s="69">
        <f>(J5*N4)/J6</f>
        <v>0.73417498174738383</v>
      </c>
      <c r="K13" s="33"/>
      <c r="M13" s="63"/>
      <c r="Y13" s="5">
        <v>7500</v>
      </c>
    </row>
    <row r="14" spans="1:25" x14ac:dyDescent="0.3">
      <c r="A14" s="35" t="s">
        <v>4</v>
      </c>
      <c r="B14" s="36">
        <v>22</v>
      </c>
      <c r="C14" s="36">
        <v>46</v>
      </c>
      <c r="D14" s="56">
        <f t="shared" ref="D14:D18" si="0">(B$10*60*(B14/C14)*C$8*3.142*(B$19/C$19)/1000)*(B$20/C$20)</f>
        <v>142.8230386385965</v>
      </c>
      <c r="E14" s="84">
        <f>B$10-F15</f>
        <v>1913.04347826087</v>
      </c>
      <c r="F14" s="83">
        <f>(B$10*(B13/C13)*(C14/B14))</f>
        <v>8688.8888888888887</v>
      </c>
      <c r="I14" s="8" t="s">
        <v>60</v>
      </c>
      <c r="J14" s="70">
        <f>(K9*N4)/K10</f>
        <v>0.74923501467095155</v>
      </c>
      <c r="K14" s="34"/>
      <c r="M14" s="63"/>
      <c r="Y14" s="5">
        <v>8000</v>
      </c>
    </row>
    <row r="15" spans="1:25" x14ac:dyDescent="0.3">
      <c r="A15" s="35" t="s">
        <v>5</v>
      </c>
      <c r="B15" s="36">
        <v>22</v>
      </c>
      <c r="C15" s="36">
        <v>38</v>
      </c>
      <c r="D15" s="56">
        <f t="shared" si="0"/>
        <v>172.89104677303786</v>
      </c>
      <c r="E15" s="84">
        <f>B$10-F16</f>
        <v>1447.3684210526317</v>
      </c>
      <c r="F15" s="83">
        <f>(B$10*(B14/C14)*(C15/B15))</f>
        <v>9086.95652173913</v>
      </c>
      <c r="I15" s="114" t="s">
        <v>27</v>
      </c>
      <c r="J15" s="113"/>
      <c r="M15" s="67"/>
      <c r="Y15" s="5">
        <v>8500</v>
      </c>
    </row>
    <row r="16" spans="1:25" x14ac:dyDescent="0.3">
      <c r="A16" s="35" t="s">
        <v>6</v>
      </c>
      <c r="B16" s="36">
        <v>22</v>
      </c>
      <c r="C16" s="36">
        <v>33</v>
      </c>
      <c r="D16" s="56">
        <f t="shared" si="0"/>
        <v>199.08665992046778</v>
      </c>
      <c r="E16" s="84">
        <f>B$10-F17</f>
        <v>1026.6666666666661</v>
      </c>
      <c r="F16" s="83">
        <f>(B$10*(B15/C15)*(C16/B16))</f>
        <v>9552.6315789473683</v>
      </c>
      <c r="I16" s="8" t="s">
        <v>59</v>
      </c>
      <c r="J16" s="69">
        <f>N4*(J5-K5)/J6*N10+N7</f>
        <v>0.29176916524701874</v>
      </c>
      <c r="K16" s="33"/>
      <c r="M16" s="67"/>
      <c r="Y16" s="5">
        <v>9000</v>
      </c>
    </row>
    <row r="17" spans="1:25" x14ac:dyDescent="0.3">
      <c r="A17" s="35" t="s">
        <v>7</v>
      </c>
      <c r="B17" s="36">
        <v>25</v>
      </c>
      <c r="C17" s="36">
        <v>34</v>
      </c>
      <c r="D17" s="56">
        <f t="shared" si="0"/>
        <v>219.58087491228071</v>
      </c>
      <c r="E17" s="84">
        <f>B$10-F18</f>
        <v>801.79028132992244</v>
      </c>
      <c r="F17" s="83">
        <f>(B$10*(B16/C16)*(C17/B17))</f>
        <v>9973.3333333333339</v>
      </c>
      <c r="I17" s="8" t="s">
        <v>60</v>
      </c>
      <c r="J17" s="69">
        <f>N4*(J9-K9)/J10*N10+N7</f>
        <v>0.29829624092268259</v>
      </c>
      <c r="K17" s="33"/>
      <c r="M17" s="67"/>
      <c r="Y17" s="5">
        <v>9500</v>
      </c>
    </row>
    <row r="18" spans="1:25" x14ac:dyDescent="0.3">
      <c r="A18" s="35" t="s">
        <v>8</v>
      </c>
      <c r="B18" s="36">
        <v>23</v>
      </c>
      <c r="C18" s="36">
        <v>29</v>
      </c>
      <c r="D18" s="56">
        <f t="shared" si="0"/>
        <v>236.84447473297033</v>
      </c>
      <c r="E18" s="84"/>
      <c r="F18" s="83">
        <f>(B$10*(B17/C17)*(C18/B18))</f>
        <v>10198.209718670078</v>
      </c>
      <c r="M18" s="67"/>
      <c r="Y18" s="5">
        <v>10000</v>
      </c>
    </row>
    <row r="19" spans="1:25" x14ac:dyDescent="0.3">
      <c r="A19" s="41" t="s">
        <v>10</v>
      </c>
      <c r="B19" s="36">
        <v>46</v>
      </c>
      <c r="C19" s="36">
        <v>76</v>
      </c>
      <c r="I19" s="60" t="s">
        <v>24</v>
      </c>
      <c r="J19" s="60" t="s">
        <v>25</v>
      </c>
      <c r="M19" s="67"/>
      <c r="Y19" s="5">
        <v>10500</v>
      </c>
    </row>
    <row r="20" spans="1:25" x14ac:dyDescent="0.3">
      <c r="A20" s="41" t="s">
        <v>9</v>
      </c>
      <c r="B20" s="36">
        <v>17</v>
      </c>
      <c r="C20" s="36">
        <v>45</v>
      </c>
      <c r="H20" s="59" t="s">
        <v>26</v>
      </c>
      <c r="I20" s="79">
        <f>J4/J6*100/100</f>
        <v>0.48478948649306403</v>
      </c>
      <c r="J20" s="79">
        <f>J5/J6*100/100</f>
        <v>0.51521051350693603</v>
      </c>
      <c r="M20" s="67"/>
      <c r="Y20" s="5">
        <v>11000</v>
      </c>
    </row>
    <row r="21" spans="1:25" x14ac:dyDescent="0.3">
      <c r="H21" s="59" t="s">
        <v>22</v>
      </c>
      <c r="I21" s="79">
        <f>J8/J10*100/100</f>
        <v>0.49110066922967394</v>
      </c>
      <c r="J21" s="79">
        <f>J9/J10*100/100</f>
        <v>0.50889933077032612</v>
      </c>
      <c r="M21" s="67"/>
      <c r="Y21" s="5">
        <v>11500</v>
      </c>
    </row>
    <row r="22" spans="1:25" x14ac:dyDescent="0.3">
      <c r="M22" s="68"/>
      <c r="Y22" s="5">
        <v>12000</v>
      </c>
    </row>
    <row r="23" spans="1:25" x14ac:dyDescent="0.3">
      <c r="Y23" s="5">
        <v>12500</v>
      </c>
    </row>
    <row r="24" spans="1:25" x14ac:dyDescent="0.3">
      <c r="Y24" s="5">
        <v>13000</v>
      </c>
    </row>
    <row r="25" spans="1:25" x14ac:dyDescent="0.3">
      <c r="A25" s="115" t="s">
        <v>68</v>
      </c>
      <c r="B25" s="115"/>
      <c r="C25" s="115"/>
      <c r="D25" s="115"/>
      <c r="E25" s="115"/>
      <c r="Y25" s="5">
        <v>13500</v>
      </c>
    </row>
    <row r="26" spans="1:25" x14ac:dyDescent="0.3">
      <c r="A26" s="96" t="s">
        <v>75</v>
      </c>
      <c r="B26" s="12">
        <v>0.31</v>
      </c>
      <c r="D26" s="94" t="s">
        <v>70</v>
      </c>
      <c r="E26" s="94" t="s">
        <v>71</v>
      </c>
    </row>
    <row r="27" spans="1:25" x14ac:dyDescent="0.3">
      <c r="A27" s="39" t="s">
        <v>79</v>
      </c>
      <c r="B27" s="12">
        <v>0.39</v>
      </c>
      <c r="D27" s="88" t="s">
        <v>73</v>
      </c>
      <c r="E27" s="55">
        <f>(B33*B29*B26*B27*B28^2)+(B30*B31*B32)</f>
        <v>563.31857122065003</v>
      </c>
    </row>
    <row r="28" spans="1:25" x14ac:dyDescent="0.3">
      <c r="A28" s="39" t="s">
        <v>78</v>
      </c>
      <c r="B28" s="12">
        <v>83.61</v>
      </c>
      <c r="D28" s="89"/>
    </row>
    <row r="29" spans="1:25" x14ac:dyDescent="0.3">
      <c r="A29" s="119" t="s">
        <v>76</v>
      </c>
      <c r="B29" s="12">
        <v>1.17</v>
      </c>
      <c r="D29" s="89"/>
    </row>
    <row r="30" spans="1:25" x14ac:dyDescent="0.3">
      <c r="A30" s="39" t="s">
        <v>77</v>
      </c>
      <c r="B30" s="12">
        <v>0.02</v>
      </c>
      <c r="D30" s="99" t="s">
        <v>74</v>
      </c>
      <c r="E30" s="95" t="s">
        <v>72</v>
      </c>
    </row>
    <row r="31" spans="1:25" x14ac:dyDescent="0.3">
      <c r="A31" s="39" t="s">
        <v>80</v>
      </c>
      <c r="B31" s="12">
        <v>351.15</v>
      </c>
      <c r="D31" s="93" t="s">
        <v>69</v>
      </c>
      <c r="E31" s="55">
        <f>E27*B28</f>
        <v>47099.065739758546</v>
      </c>
    </row>
    <row r="32" spans="1:25" x14ac:dyDescent="0.3">
      <c r="A32" s="39" t="s">
        <v>81</v>
      </c>
      <c r="B32" s="12">
        <v>9.81</v>
      </c>
    </row>
    <row r="33" spans="2:2" x14ac:dyDescent="0.3">
      <c r="B33" s="12">
        <v>0.5</v>
      </c>
    </row>
  </sheetData>
  <mergeCells count="4">
    <mergeCell ref="A1:N1"/>
    <mergeCell ref="I12:J12"/>
    <mergeCell ref="I15:J15"/>
    <mergeCell ref="A25:E25"/>
  </mergeCells>
  <dataValidations count="1">
    <dataValidation type="list" allowBlank="1" showInputMessage="1" showErrorMessage="1" sqref="B10" xr:uid="{7DE1283D-4496-462F-B2D9-C16DBF7E7EAE}">
      <formula1>$Y$1:$Y$25</formula1>
    </dataValidation>
  </dataValidations>
  <pageMargins left="0.7" right="0.7" top="0.75" bottom="0.75" header="0.3" footer="0.3"/>
  <pageSetup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466E2-4234-44FA-B826-C494CAE38D6A}">
  <dimension ref="A1:U47"/>
  <sheetViews>
    <sheetView topLeftCell="A9" zoomScale="70" zoomScaleNormal="70" workbookViewId="0">
      <selection activeCell="R27" sqref="R27"/>
    </sheetView>
  </sheetViews>
  <sheetFormatPr defaultRowHeight="14.4" x14ac:dyDescent="0.3"/>
  <cols>
    <col min="1" max="1" width="7.6640625" bestFit="1" customWidth="1"/>
    <col min="2" max="2" width="13.44140625" bestFit="1" customWidth="1"/>
    <col min="3" max="3" width="15.6640625" bestFit="1" customWidth="1"/>
    <col min="4" max="4" width="15.109375" bestFit="1" customWidth="1"/>
    <col min="6" max="11" width="15.109375" bestFit="1" customWidth="1"/>
    <col min="13" max="18" width="16.44140625" bestFit="1" customWidth="1"/>
    <col min="20" max="20" width="11.77734375" bestFit="1" customWidth="1"/>
  </cols>
  <sheetData>
    <row r="1" spans="1:21" ht="22.2" x14ac:dyDescent="0.35">
      <c r="A1" s="116" t="s">
        <v>43</v>
      </c>
      <c r="B1" s="117"/>
      <c r="C1" s="117"/>
      <c r="D1" s="117"/>
      <c r="F1" s="116" t="s">
        <v>44</v>
      </c>
      <c r="G1" s="118"/>
      <c r="H1" s="118"/>
      <c r="I1" s="118"/>
      <c r="J1" s="118"/>
      <c r="K1" s="118"/>
      <c r="M1" s="116" t="s">
        <v>45</v>
      </c>
      <c r="N1" s="118"/>
      <c r="O1" s="118"/>
      <c r="P1" s="118"/>
      <c r="Q1" s="118"/>
      <c r="R1" s="118"/>
    </row>
    <row r="2" spans="1:21" ht="18" x14ac:dyDescent="0.35">
      <c r="A2" s="50" t="s">
        <v>28</v>
      </c>
      <c r="B2" s="4" t="s">
        <v>47</v>
      </c>
      <c r="C2" s="4" t="s">
        <v>48</v>
      </c>
      <c r="D2" s="4" t="s">
        <v>49</v>
      </c>
      <c r="E2" s="51"/>
      <c r="F2" s="4" t="s">
        <v>51</v>
      </c>
      <c r="G2" s="4" t="s">
        <v>50</v>
      </c>
      <c r="H2" s="4" t="s">
        <v>52</v>
      </c>
      <c r="I2" s="4" t="s">
        <v>6</v>
      </c>
      <c r="J2" s="4" t="s">
        <v>7</v>
      </c>
      <c r="K2" s="4" t="s">
        <v>8</v>
      </c>
      <c r="L2" s="52"/>
      <c r="M2" s="4" t="s">
        <v>3</v>
      </c>
      <c r="N2" s="4" t="s">
        <v>4</v>
      </c>
      <c r="O2" s="4" t="s">
        <v>5</v>
      </c>
      <c r="P2" s="4" t="s">
        <v>6</v>
      </c>
      <c r="Q2" s="4" t="s">
        <v>7</v>
      </c>
      <c r="R2" s="4" t="s">
        <v>8</v>
      </c>
      <c r="S2" s="51"/>
      <c r="T2" s="4"/>
      <c r="U2" s="51"/>
    </row>
    <row r="3" spans="1:21" ht="18" x14ac:dyDescent="0.35">
      <c r="A3" s="51">
        <v>4000</v>
      </c>
      <c r="B3" s="52">
        <v>20</v>
      </c>
      <c r="C3" s="61">
        <f>(C26/0.7376)</f>
        <v>13.557483731019522</v>
      </c>
      <c r="D3" s="61">
        <f>B3*0.746</f>
        <v>14.92</v>
      </c>
      <c r="E3" s="61"/>
      <c r="F3" s="61">
        <f>(A3*60*(S1000RR!B$13/S1000RR!C$13)*S1000RR!C$8*3.142*(S1000RR!B$19/S1000RR!C$19)/1000)*(S1000RR!B$20/S1000RR!C$20)</f>
        <v>41.023917801793367</v>
      </c>
      <c r="G3" s="61">
        <f>(A3*60*(S1000RR!B$14/S1000RR!C$14)*S1000RR!C$8*3.142*(S1000RR!B$19/S1000RR!C$19)/1000)*(S1000RR!B$20/S1000RR!C$20)</f>
        <v>51.935650414035081</v>
      </c>
      <c r="H3" s="61">
        <f>(A3*60*(S1000RR!B$15/S1000RR!C$15)*S1000RR!C$8*3.142*(S1000RR!B$19/S1000RR!C$19)/1000)*(S1000RR!B$20/S1000RR!C$20)</f>
        <v>62.86947155383195</v>
      </c>
      <c r="I3" s="61">
        <f>(A3*60*(S1000RR!B$16/S1000RR!C$16)*S1000RR!C$8*3.142*(S1000RR!B$19/S1000RR!C$19)/1000)*(S1000RR!B$20/S1000RR!C$20)</f>
        <v>72.395149061988278</v>
      </c>
      <c r="J3" s="61">
        <f>(A3*60*(S1000RR!B$17/S1000RR!C$17)*S1000RR!C$8*3.142*(S1000RR!B$19/S1000RR!C$19)/1000)*(S1000RR!B$20/S1000RR!C$20)</f>
        <v>79.847590877192957</v>
      </c>
      <c r="K3" s="61">
        <f>(A3*60*(S1000RR!B$18/S1000RR!C$18)*S1000RR!C$8*3.142*(S1000RR!B$19/S1000RR!C$19)/1000)*(S1000RR!B$20/S1000RR!C$20)</f>
        <v>86.125263539261923</v>
      </c>
      <c r="L3" s="61"/>
      <c r="M3" s="61">
        <f>(D3*1000)/(F3*(1000/3600))</f>
        <v>1309.2849946587005</v>
      </c>
      <c r="N3" s="61">
        <f>(D3*1000)/(G3*(1000/3600))</f>
        <v>1034.2028947708118</v>
      </c>
      <c r="O3" s="61">
        <f>(D3*1000)/(H3*(1000/3600))</f>
        <v>854.34152176719226</v>
      </c>
      <c r="P3" s="61">
        <f>(D3*1000)/(I3*(1000/3600))</f>
        <v>741.9281636399304</v>
      </c>
      <c r="Q3" s="61">
        <f>(D3*1000)/(J3*(1000/3600))</f>
        <v>672.68153503353699</v>
      </c>
      <c r="R3" s="61">
        <f>(D3*1000)/(K3*(1000/3600))</f>
        <v>623.64976074081108</v>
      </c>
      <c r="S3" s="51"/>
      <c r="T3" s="51"/>
      <c r="U3" s="51"/>
    </row>
    <row r="4" spans="1:21" ht="18" x14ac:dyDescent="0.35">
      <c r="A4" s="51">
        <v>4500</v>
      </c>
      <c r="B4" s="52">
        <v>30</v>
      </c>
      <c r="C4" s="61">
        <f t="shared" ref="C4:C22" si="0">(C27/0.7376)</f>
        <v>81.344902386117127</v>
      </c>
      <c r="D4" s="61">
        <f t="shared" ref="D4:D22" si="1">B4*0.746</f>
        <v>22.38</v>
      </c>
      <c r="E4" s="61"/>
      <c r="F4" s="61">
        <f>(A4*60*(S1000RR!B$13/S1000RR!C$13)*S1000RR!C$8*3.142*(S1000RR!B$19/S1000RR!C$19)/1000)*(S1000RR!B$20/S1000RR!C$20)</f>
        <v>46.151907527017535</v>
      </c>
      <c r="G4" s="61">
        <f>(A4*60*(S1000RR!B$14/S1000RR!C$14)*S1000RR!C$8*3.142*(S1000RR!B$19/S1000RR!C$19)/1000)*(S1000RR!B$20/S1000RR!C$20)</f>
        <v>58.427606715789459</v>
      </c>
      <c r="H4" s="61">
        <f>(A4*60*(S1000RR!B$15/S1000RR!C$15)*S1000RR!C$8*3.142*(S1000RR!B$19/S1000RR!C$19)/1000)*(S1000RR!B$20/S1000RR!C$20)</f>
        <v>70.728155498060943</v>
      </c>
      <c r="I4" s="61">
        <f>(A4*60*(S1000RR!B$16/S1000RR!C$16)*S1000RR!C$8*3.142*(S1000RR!B$19/S1000RR!C$19)/1000)*(S1000RR!B$20/S1000RR!C$20)</f>
        <v>81.444542694736825</v>
      </c>
      <c r="J4" s="61">
        <f>(A4*60*(S1000RR!B$17/S1000RR!C$17)*S1000RR!C$8*3.142*(S1000RR!B$19/S1000RR!C$19)/1000)*(S1000RR!B$20/S1000RR!C$20)</f>
        <v>89.828539736842103</v>
      </c>
      <c r="K4" s="61">
        <f>(A4*60*(S1000RR!B$18/S1000RR!C$18)*S1000RR!C$8*3.142*(S1000RR!B$19/S1000RR!C$19)/1000)*(S1000RR!B$20/S1000RR!C$20)</f>
        <v>96.890921481669665</v>
      </c>
      <c r="L4" s="61"/>
      <c r="M4" s="61">
        <f t="shared" ref="M4:M23" si="2">(D4*1000)/(F4*(1000/3600))</f>
        <v>1745.7133262116008</v>
      </c>
      <c r="N4" s="61">
        <f t="shared" ref="N4:N23" si="3">(D4*1000)/(G4*(1000/3600))</f>
        <v>1378.9371930277493</v>
      </c>
      <c r="O4" s="61">
        <f t="shared" ref="O4:O23" si="4">(D4*1000)/(H4*(1000/3600))</f>
        <v>1139.122029022923</v>
      </c>
      <c r="P4" s="61">
        <f t="shared" ref="P4:P23" si="5">(D4*1000)/(I4*(1000/3600))</f>
        <v>989.23755151990702</v>
      </c>
      <c r="Q4" s="61">
        <f t="shared" ref="Q4:Q23" si="6">(D4*1000)/(J4*(1000/3600))</f>
        <v>896.9087133780489</v>
      </c>
      <c r="R4" s="61">
        <f t="shared" ref="R4:R23" si="7">(D4*1000)/(K4*(1000/3600))</f>
        <v>831.5330143210814</v>
      </c>
      <c r="S4" s="51"/>
      <c r="T4" s="51"/>
      <c r="U4" s="51"/>
    </row>
    <row r="5" spans="1:21" ht="18" x14ac:dyDescent="0.35">
      <c r="A5" s="51">
        <v>5000</v>
      </c>
      <c r="B5" s="52">
        <v>50</v>
      </c>
      <c r="C5" s="61">
        <f t="shared" si="0"/>
        <v>88.123644251626899</v>
      </c>
      <c r="D5" s="61">
        <f t="shared" si="1"/>
        <v>37.299999999999997</v>
      </c>
      <c r="E5" s="61"/>
      <c r="F5" s="61">
        <f>(A5*60*(S1000RR!B$13/S1000RR!C$13)*S1000RR!C$8*3.142*(S1000RR!B$19/S1000RR!C$19)/1000)*(S1000RR!B$20/S1000RR!C$20)</f>
        <v>51.279897252241703</v>
      </c>
      <c r="G5" s="61">
        <f>(A5*60*(S1000RR!B$14/S1000RR!C$14)*S1000RR!C$8*3.142*(S1000RR!B$19/S1000RR!C$19)/1000)*(S1000RR!B$20/S1000RR!C$20)</f>
        <v>64.919563017543851</v>
      </c>
      <c r="H5" s="61">
        <f>(A5*60*(S1000RR!B$15/S1000RR!C$15)*S1000RR!C$8*3.142*(S1000RR!B$19/S1000RR!C$19)/1000)*(S1000RR!B$20/S1000RR!C$20)</f>
        <v>78.586839442289914</v>
      </c>
      <c r="I5" s="61">
        <f>(A5*60*(S1000RR!B$16/S1000RR!C$16)*S1000RR!C$8*3.142*(S1000RR!B$19/S1000RR!C$19)/1000)*(S1000RR!B$20/S1000RR!C$20)</f>
        <v>90.493936327485372</v>
      </c>
      <c r="J5" s="61">
        <f>(A5*60*(S1000RR!B$17/S1000RR!C$17)*S1000RR!C$8*3.142*(S1000RR!B$19/S1000RR!C$19)/1000)*(S1000RR!B$20/S1000RR!C$20)</f>
        <v>99.809488596491207</v>
      </c>
      <c r="K5" s="61">
        <f>(A5*60*(S1000RR!B$18/S1000RR!C$18)*S1000RR!C$8*3.142*(S1000RR!B$19/S1000RR!C$19)/1000)*(S1000RR!B$20/S1000RR!C$20)</f>
        <v>107.65657942407741</v>
      </c>
      <c r="L5" s="61"/>
      <c r="M5" s="61">
        <f t="shared" si="2"/>
        <v>2618.569989317401</v>
      </c>
      <c r="N5" s="61">
        <f t="shared" si="3"/>
        <v>2068.4057895416236</v>
      </c>
      <c r="O5" s="61">
        <f t="shared" si="4"/>
        <v>1708.6830435343852</v>
      </c>
      <c r="P5" s="61">
        <f t="shared" si="5"/>
        <v>1483.8563272798606</v>
      </c>
      <c r="Q5" s="61">
        <f t="shared" si="6"/>
        <v>1345.3630700670737</v>
      </c>
      <c r="R5" s="61">
        <f t="shared" si="7"/>
        <v>1247.2995214816222</v>
      </c>
      <c r="S5" s="51"/>
      <c r="T5" s="51"/>
      <c r="U5" s="51"/>
    </row>
    <row r="6" spans="1:21" ht="18" x14ac:dyDescent="0.35">
      <c r="A6" s="51">
        <v>5500</v>
      </c>
      <c r="B6" s="52">
        <v>60</v>
      </c>
      <c r="C6" s="61">
        <f t="shared" si="0"/>
        <v>94.902386117136658</v>
      </c>
      <c r="D6" s="61">
        <f t="shared" si="1"/>
        <v>44.76</v>
      </c>
      <c r="E6" s="61"/>
      <c r="F6" s="61">
        <f>(A6*60*(S1000RR!B$13/S1000RR!C$13)*S1000RR!C$8*3.142*(S1000RR!B$19/S1000RR!C$19)/1000)*(S1000RR!B$20/S1000RR!C$20)</f>
        <v>56.407886977465864</v>
      </c>
      <c r="G6" s="61">
        <f>(A6*60*(S1000RR!B$14/S1000RR!C$14)*S1000RR!C$8*3.142*(S1000RR!B$19/S1000RR!C$19)/1000)*(S1000RR!B$20/S1000RR!C$20)</f>
        <v>71.41151931929825</v>
      </c>
      <c r="H6" s="61">
        <f>(A6*60*(S1000RR!B$15/S1000RR!C$15)*S1000RR!C$8*3.142*(S1000RR!B$19/S1000RR!C$19)/1000)*(S1000RR!B$20/S1000RR!C$20)</f>
        <v>86.445523386518929</v>
      </c>
      <c r="I6" s="61">
        <f>(A6*60*(S1000RR!B$16/S1000RR!C$16)*S1000RR!C$8*3.142*(S1000RR!B$19/S1000RR!C$19)/1000)*(S1000RR!B$20/S1000RR!C$20)</f>
        <v>99.543329960233891</v>
      </c>
      <c r="J6" s="61">
        <f>(A6*60*(S1000RR!B$17/S1000RR!C$17)*S1000RR!C$8*3.142*(S1000RR!B$19/S1000RR!C$19)/1000)*(S1000RR!B$20/S1000RR!C$20)</f>
        <v>109.79043745614035</v>
      </c>
      <c r="K6" s="61">
        <f>(A6*60*(S1000RR!B$18/S1000RR!C$18)*S1000RR!C$8*3.142*(S1000RR!B$19/S1000RR!C$19)/1000)*(S1000RR!B$20/S1000RR!C$20)</f>
        <v>118.42223736648516</v>
      </c>
      <c r="L6" s="61"/>
      <c r="M6" s="61">
        <f t="shared" si="2"/>
        <v>2856.6218065280746</v>
      </c>
      <c r="N6" s="61">
        <f t="shared" si="3"/>
        <v>2256.4426794999526</v>
      </c>
      <c r="O6" s="61">
        <f t="shared" si="4"/>
        <v>1864.0178656738742</v>
      </c>
      <c r="P6" s="61">
        <f t="shared" si="5"/>
        <v>1618.7523570325754</v>
      </c>
      <c r="Q6" s="61">
        <f t="shared" si="6"/>
        <v>1467.6688037095346</v>
      </c>
      <c r="R6" s="61">
        <f t="shared" si="7"/>
        <v>1360.6903870708604</v>
      </c>
      <c r="S6" s="51"/>
      <c r="T6" s="51"/>
      <c r="U6" s="51"/>
    </row>
    <row r="7" spans="1:21" ht="18" x14ac:dyDescent="0.35">
      <c r="A7" s="51">
        <v>6000</v>
      </c>
      <c r="B7" s="52">
        <v>80</v>
      </c>
      <c r="C7" s="61">
        <f t="shared" si="0"/>
        <v>94.902386117136658</v>
      </c>
      <c r="D7" s="61">
        <f t="shared" si="1"/>
        <v>59.68</v>
      </c>
      <c r="E7" s="61"/>
      <c r="F7" s="61">
        <f>(A7*60*(S1000RR!B$13/S1000RR!C$13)*S1000RR!C$8*3.142*(S1000RR!B$19/S1000RR!C$19)/1000)*(S1000RR!B$20/S1000RR!C$20)</f>
        <v>61.535876702690054</v>
      </c>
      <c r="G7" s="61">
        <f>(A7*60*(S1000RR!B$14/S1000RR!C$14)*S1000RR!C$8*3.142*(S1000RR!B$19/S1000RR!C$19)/1000)*(S1000RR!B$20/S1000RR!C$20)</f>
        <v>77.903475621052621</v>
      </c>
      <c r="H7" s="61">
        <f>(A7*60*(S1000RR!B$15/S1000RR!C$15)*S1000RR!C$8*3.142*(S1000RR!B$19/S1000RR!C$19)/1000)*(S1000RR!B$20/S1000RR!C$20)</f>
        <v>94.3042073307479</v>
      </c>
      <c r="I7" s="61">
        <f>(A7*60*(S1000RR!B$16/S1000RR!C$16)*S1000RR!C$8*3.142*(S1000RR!B$19/S1000RR!C$19)/1000)*(S1000RR!B$20/S1000RR!C$20)</f>
        <v>108.59272359298244</v>
      </c>
      <c r="J7" s="61">
        <f>(A7*60*(S1000RR!B$17/S1000RR!C$17)*S1000RR!C$8*3.142*(S1000RR!B$19/S1000RR!C$19)/1000)*(S1000RR!B$20/S1000RR!C$20)</f>
        <v>119.77138631578946</v>
      </c>
      <c r="K7" s="61">
        <f>(A7*60*(S1000RR!B$18/S1000RR!C$18)*S1000RR!C$8*3.142*(S1000RR!B$19/S1000RR!C$19)/1000)*(S1000RR!B$20/S1000RR!C$20)</f>
        <v>129.18789530889291</v>
      </c>
      <c r="L7" s="61"/>
      <c r="M7" s="61">
        <f t="shared" si="2"/>
        <v>3491.4266524232016</v>
      </c>
      <c r="N7" s="61">
        <f t="shared" si="3"/>
        <v>2757.8743860554987</v>
      </c>
      <c r="O7" s="61">
        <f t="shared" si="4"/>
        <v>2278.2440580458469</v>
      </c>
      <c r="P7" s="61">
        <f t="shared" si="5"/>
        <v>1978.4751030398143</v>
      </c>
      <c r="Q7" s="61">
        <f t="shared" si="6"/>
        <v>1793.817426756098</v>
      </c>
      <c r="R7" s="61">
        <f t="shared" si="7"/>
        <v>1663.0660286421626</v>
      </c>
      <c r="S7" s="51"/>
      <c r="T7" s="51"/>
      <c r="U7" s="51"/>
    </row>
    <row r="8" spans="1:21" ht="18" x14ac:dyDescent="0.35">
      <c r="A8" s="51">
        <v>6500</v>
      </c>
      <c r="B8" s="52">
        <v>85</v>
      </c>
      <c r="C8" s="61">
        <f t="shared" si="0"/>
        <v>94.902386117136658</v>
      </c>
      <c r="D8" s="61">
        <f t="shared" si="1"/>
        <v>63.41</v>
      </c>
      <c r="E8" s="61"/>
      <c r="F8" s="61">
        <f>(A8*60*(S1000RR!B$13/S1000RR!C$13)*S1000RR!C$8*3.142*(S1000RR!B$19/S1000RR!C$19)/1000)*(S1000RR!B$20/S1000RR!C$20)</f>
        <v>66.663866427914215</v>
      </c>
      <c r="G8" s="61">
        <f>(A8*60*(S1000RR!B$14/S1000RR!C$14)*S1000RR!C$8*3.142*(S1000RR!B$19/S1000RR!C$19)/1000)*(S1000RR!B$20/S1000RR!C$20)</f>
        <v>84.395431922807006</v>
      </c>
      <c r="H8" s="61">
        <f>(A8*60*(S1000RR!B$15/S1000RR!C$15)*S1000RR!C$8*3.142*(S1000RR!B$19/S1000RR!C$19)/1000)*(S1000RR!B$20/S1000RR!C$20)</f>
        <v>102.1628912749769</v>
      </c>
      <c r="I8" s="61">
        <f>(A8*60*(S1000RR!B$16/S1000RR!C$16)*S1000RR!C$8*3.142*(S1000RR!B$19/S1000RR!C$19)/1000)*(S1000RR!B$20/S1000RR!C$20)</f>
        <v>117.64211722573096</v>
      </c>
      <c r="J8" s="61">
        <f>(A8*60*(S1000RR!B$17/S1000RR!C$17)*S1000RR!C$8*3.142*(S1000RR!B$19/S1000RR!C$19)/1000)*(S1000RR!B$20/S1000RR!C$20)</f>
        <v>129.75233517543859</v>
      </c>
      <c r="K8" s="61">
        <f>(A8*60*(S1000RR!B$18/S1000RR!C$18)*S1000RR!C$8*3.142*(S1000RR!B$19/S1000RR!C$19)/1000)*(S1000RR!B$20/S1000RR!C$20)</f>
        <v>139.95355325130063</v>
      </c>
      <c r="L8" s="61"/>
      <c r="M8" s="61">
        <f t="shared" si="2"/>
        <v>3424.2838321842942</v>
      </c>
      <c r="N8" s="61">
        <f t="shared" si="3"/>
        <v>2704.8383401698156</v>
      </c>
      <c r="O8" s="61">
        <f t="shared" si="4"/>
        <v>2234.4316723141956</v>
      </c>
      <c r="P8" s="61">
        <f t="shared" si="5"/>
        <v>1940.4275049044336</v>
      </c>
      <c r="Q8" s="61">
        <f t="shared" si="6"/>
        <v>1759.3209377800194</v>
      </c>
      <c r="R8" s="61">
        <f t="shared" si="7"/>
        <v>1631.0839896298135</v>
      </c>
      <c r="S8" s="51"/>
      <c r="T8" s="51"/>
      <c r="U8" s="51"/>
    </row>
    <row r="9" spans="1:21" ht="18" x14ac:dyDescent="0.35">
      <c r="A9" s="51">
        <v>7000</v>
      </c>
      <c r="B9" s="52">
        <v>90</v>
      </c>
      <c r="C9" s="61">
        <f t="shared" si="0"/>
        <v>101.68112798264642</v>
      </c>
      <c r="D9" s="61">
        <f t="shared" si="1"/>
        <v>67.14</v>
      </c>
      <c r="E9" s="61"/>
      <c r="F9" s="61">
        <f>(A9*60*(S1000RR!B$13/S1000RR!C$13)*S1000RR!C$8*3.142*(S1000RR!B$19/S1000RR!C$19)/1000)*(S1000RR!B$20/S1000RR!C$20)</f>
        <v>71.791856153138397</v>
      </c>
      <c r="G9" s="61">
        <f>(A9*60*(S1000RR!B$14/S1000RR!C$14)*S1000RR!C$8*3.142*(S1000RR!B$19/S1000RR!C$19)/1000)*(S1000RR!B$20/S1000RR!C$20)</f>
        <v>90.887388224561391</v>
      </c>
      <c r="H9" s="61">
        <f>(A9*60*(S1000RR!B$15/S1000RR!C$15)*S1000RR!C$8*3.142*(S1000RR!B$19/S1000RR!C$19)/1000)*(S1000RR!B$20/S1000RR!C$20)</f>
        <v>110.0215752192059</v>
      </c>
      <c r="I9" s="61">
        <f>(A9*60*(S1000RR!B$16/S1000RR!C$16)*S1000RR!C$8*3.142*(S1000RR!B$19/S1000RR!C$19)/1000)*(S1000RR!B$20/S1000RR!C$20)</f>
        <v>126.6915108584795</v>
      </c>
      <c r="J9" s="61">
        <f>(A9*60*(S1000RR!B$17/S1000RR!C$17)*S1000RR!C$8*3.142*(S1000RR!B$19/S1000RR!C$19)/1000)*(S1000RR!B$20/S1000RR!C$20)</f>
        <v>139.73328403508768</v>
      </c>
      <c r="K9" s="61">
        <f>(A9*60*(S1000RR!B$18/S1000RR!C$18)*S1000RR!C$8*3.142*(S1000RR!B$19/S1000RR!C$19)/1000)*(S1000RR!B$20/S1000RR!C$20)</f>
        <v>150.71921119370836</v>
      </c>
      <c r="L9" s="61"/>
      <c r="M9" s="61">
        <f t="shared" si="2"/>
        <v>3366.7328434080869</v>
      </c>
      <c r="N9" s="61">
        <f t="shared" si="3"/>
        <v>2659.3788722678023</v>
      </c>
      <c r="O9" s="61">
        <f t="shared" si="4"/>
        <v>2196.8781988299233</v>
      </c>
      <c r="P9" s="61">
        <f t="shared" si="5"/>
        <v>1907.8152779312495</v>
      </c>
      <c r="Q9" s="61">
        <f t="shared" si="6"/>
        <v>1729.7525186576665</v>
      </c>
      <c r="R9" s="61">
        <f t="shared" si="7"/>
        <v>1603.6708133335142</v>
      </c>
      <c r="S9" s="51"/>
      <c r="T9" s="51"/>
      <c r="U9" s="51"/>
    </row>
    <row r="10" spans="1:21" ht="18" x14ac:dyDescent="0.35">
      <c r="A10" s="51">
        <v>7500</v>
      </c>
      <c r="B10" s="52">
        <v>95</v>
      </c>
      <c r="C10" s="61">
        <f t="shared" si="0"/>
        <v>104.39262472885032</v>
      </c>
      <c r="D10" s="61">
        <f t="shared" si="1"/>
        <v>70.87</v>
      </c>
      <c r="E10" s="61"/>
      <c r="F10" s="61">
        <f>(A10*60*(S1000RR!B$13/S1000RR!C$13)*S1000RR!C$8*3.142*(S1000RR!B$19/S1000RR!C$19)/1000)*(S1000RR!B$20/S1000RR!C$20)</f>
        <v>76.919845878362551</v>
      </c>
      <c r="G10" s="61">
        <f>(A10*60*(S1000RR!B$14/S1000RR!C$14)*S1000RR!C$8*3.142*(S1000RR!B$19/S1000RR!C$19)/1000)*(S1000RR!B$20/S1000RR!C$20)</f>
        <v>97.379344526315762</v>
      </c>
      <c r="H10" s="61">
        <f>(A10*60*(S1000RR!B$15/S1000RR!C$15)*S1000RR!C$8*3.142*(S1000RR!B$19/S1000RR!C$19)/1000)*(S1000RR!B$20/S1000RR!C$20)</f>
        <v>117.8802591634349</v>
      </c>
      <c r="I10" s="61">
        <f>(A10*60*(S1000RR!B$16/S1000RR!C$16)*S1000RR!C$8*3.142*(S1000RR!B$19/S1000RR!C$19)/1000)*(S1000RR!B$20/S1000RR!C$20)</f>
        <v>135.74090449122804</v>
      </c>
      <c r="J10" s="61">
        <f>(A10*60*(S1000RR!B$17/S1000RR!C$17)*S1000RR!C$8*3.142*(S1000RR!B$19/S1000RR!C$19)/1000)*(S1000RR!B$20/S1000RR!C$20)</f>
        <v>149.71423289473682</v>
      </c>
      <c r="K10" s="61">
        <f>(A10*60*(S1000RR!B$18/S1000RR!C$18)*S1000RR!C$8*3.142*(S1000RR!B$19/S1000RR!C$19)/1000)*(S1000RR!B$20/S1000RR!C$20)</f>
        <v>161.48486913611615</v>
      </c>
      <c r="L10" s="61"/>
      <c r="M10" s="61">
        <f t="shared" si="2"/>
        <v>3316.8553198020418</v>
      </c>
      <c r="N10" s="61">
        <f t="shared" si="3"/>
        <v>2619.9806667527241</v>
      </c>
      <c r="O10" s="61">
        <f t="shared" si="4"/>
        <v>2164.3318551435536</v>
      </c>
      <c r="P10" s="61">
        <f t="shared" si="5"/>
        <v>1879.5513478878236</v>
      </c>
      <c r="Q10" s="61">
        <f t="shared" si="6"/>
        <v>1704.1265554182933</v>
      </c>
      <c r="R10" s="61">
        <f t="shared" si="7"/>
        <v>1579.9127272100543</v>
      </c>
      <c r="S10" s="51"/>
      <c r="T10" s="51"/>
      <c r="U10" s="51"/>
    </row>
    <row r="11" spans="1:21" ht="18" x14ac:dyDescent="0.35">
      <c r="A11" s="51">
        <v>8000</v>
      </c>
      <c r="B11" s="52">
        <v>120</v>
      </c>
      <c r="C11" s="61">
        <f t="shared" si="0"/>
        <v>104.39262472885032</v>
      </c>
      <c r="D11" s="61">
        <f t="shared" si="1"/>
        <v>89.52</v>
      </c>
      <c r="E11" s="61"/>
      <c r="F11" s="61">
        <f>(A11*60*(S1000RR!B$13/S1000RR!C$13)*S1000RR!C$8*3.142*(S1000RR!B$19/S1000RR!C$19)/1000)*(S1000RR!B$20/S1000RR!C$20)</f>
        <v>82.047835603586734</v>
      </c>
      <c r="G11" s="61">
        <f>(A11*60*(S1000RR!B$14/S1000RR!C$14)*S1000RR!C$8*3.142*(S1000RR!B$19/S1000RR!C$19)/1000)*(S1000RR!B$20/S1000RR!C$20)</f>
        <v>103.87130082807016</v>
      </c>
      <c r="H11" s="61">
        <f>(A11*60*(S1000RR!B$15/S1000RR!C$15)*S1000RR!C$8*3.142*(S1000RR!B$19/S1000RR!C$19)/1000)*(S1000RR!B$20/S1000RR!C$20)</f>
        <v>125.7389431076639</v>
      </c>
      <c r="I11" s="61">
        <f>(A11*60*(S1000RR!B$16/S1000RR!C$16)*S1000RR!C$8*3.142*(S1000RR!B$19/S1000RR!C$19)/1000)*(S1000RR!B$20/S1000RR!C$20)</f>
        <v>144.79029812397656</v>
      </c>
      <c r="J11" s="61">
        <f>(A11*60*(S1000RR!B$17/S1000RR!C$17)*S1000RR!C$8*3.142*(S1000RR!B$19/S1000RR!C$19)/1000)*(S1000RR!B$20/S1000RR!C$20)</f>
        <v>159.69518175438591</v>
      </c>
      <c r="K11" s="61">
        <f>(A11*60*(S1000RR!B$18/S1000RR!C$18)*S1000RR!C$8*3.142*(S1000RR!B$19/S1000RR!C$19)/1000)*(S1000RR!B$20/S1000RR!C$20)</f>
        <v>172.25052707852385</v>
      </c>
      <c r="L11" s="61"/>
      <c r="M11" s="61">
        <f t="shared" si="2"/>
        <v>3927.8549839761013</v>
      </c>
      <c r="N11" s="61">
        <f t="shared" si="3"/>
        <v>3102.6086843124358</v>
      </c>
      <c r="O11" s="61">
        <f t="shared" si="4"/>
        <v>2563.0245653015768</v>
      </c>
      <c r="P11" s="61">
        <f t="shared" si="5"/>
        <v>2225.7844909197916</v>
      </c>
      <c r="Q11" s="61">
        <f t="shared" si="6"/>
        <v>2018.0446051006109</v>
      </c>
      <c r="R11" s="61">
        <f t="shared" si="7"/>
        <v>1870.9492822224333</v>
      </c>
      <c r="S11" s="51"/>
      <c r="T11" s="51"/>
      <c r="U11" s="51"/>
    </row>
    <row r="12" spans="1:21" ht="18" x14ac:dyDescent="0.35">
      <c r="A12" s="51">
        <v>8500</v>
      </c>
      <c r="B12" s="52">
        <v>130</v>
      </c>
      <c r="C12" s="61">
        <f t="shared" si="0"/>
        <v>108.45986984815617</v>
      </c>
      <c r="D12" s="61">
        <f t="shared" si="1"/>
        <v>96.98</v>
      </c>
      <c r="E12" s="61"/>
      <c r="F12" s="61">
        <f>(A12*60*(S1000RR!B$13/S1000RR!C$13)*S1000RR!C$8*3.142*(S1000RR!B$19/S1000RR!C$19)/1000)*(S1000RR!B$20/S1000RR!C$20)</f>
        <v>87.175825328810888</v>
      </c>
      <c r="G12" s="61">
        <f>(A12*60*(S1000RR!B$14/S1000RR!C$14)*S1000RR!C$8*3.142*(S1000RR!B$19/S1000RR!C$19)/1000)*(S1000RR!B$20/S1000RR!C$20)</f>
        <v>110.36325712982455</v>
      </c>
      <c r="H12" s="61">
        <f>(A12*60*(S1000RR!B$15/S1000RR!C$15)*S1000RR!C$8*3.142*(S1000RR!B$19/S1000RR!C$19)/1000)*(S1000RR!B$20/S1000RR!C$20)</f>
        <v>133.59762705189289</v>
      </c>
      <c r="I12" s="61">
        <f>(A12*60*(S1000RR!B$16/S1000RR!C$16)*S1000RR!C$8*3.142*(S1000RR!B$19/S1000RR!C$19)/1000)*(S1000RR!B$20/S1000RR!C$20)</f>
        <v>153.8396917567251</v>
      </c>
      <c r="J12" s="61">
        <f>(A12*60*(S1000RR!B$17/S1000RR!C$17)*S1000RR!C$8*3.142*(S1000RR!B$19/S1000RR!C$19)/1000)*(S1000RR!B$20/S1000RR!C$20)</f>
        <v>169.67613061403503</v>
      </c>
      <c r="K12" s="61">
        <f>(A12*60*(S1000RR!B$18/S1000RR!C$18)*S1000RR!C$8*3.142*(S1000RR!B$19/S1000RR!C$19)/1000)*(S1000RR!B$20/S1000RR!C$20)</f>
        <v>183.0161850209316</v>
      </c>
      <c r="L12" s="61"/>
      <c r="M12" s="61">
        <f t="shared" si="2"/>
        <v>4004.8717483677906</v>
      </c>
      <c r="N12" s="61">
        <f t="shared" si="3"/>
        <v>3163.4441487107188</v>
      </c>
      <c r="O12" s="61">
        <f t="shared" si="4"/>
        <v>2613.2799489349413</v>
      </c>
      <c r="P12" s="61">
        <f t="shared" si="5"/>
        <v>2269.4273240750813</v>
      </c>
      <c r="Q12" s="61">
        <f t="shared" si="6"/>
        <v>2057.6141071614074</v>
      </c>
      <c r="R12" s="61">
        <f t="shared" si="7"/>
        <v>1907.6345622660103</v>
      </c>
      <c r="S12" s="51"/>
      <c r="T12" s="51"/>
      <c r="U12" s="51"/>
    </row>
    <row r="13" spans="1:21" ht="18" x14ac:dyDescent="0.35">
      <c r="A13" s="51">
        <v>9000</v>
      </c>
      <c r="B13" s="52">
        <v>135</v>
      </c>
      <c r="C13" s="61">
        <f t="shared" si="0"/>
        <v>115.23861171366593</v>
      </c>
      <c r="D13" s="61">
        <f t="shared" si="1"/>
        <v>100.71</v>
      </c>
      <c r="E13" s="61"/>
      <c r="F13" s="61">
        <f>(A13*60*(S1000RR!B$13/S1000RR!C$13)*S1000RR!C$8*3.142*(S1000RR!B$19/S1000RR!C$19)/1000)*(S1000RR!B$20/S1000RR!C$20)</f>
        <v>92.30381505403507</v>
      </c>
      <c r="G13" s="61">
        <f>(A13*60*(S1000RR!B$14/S1000RR!C$14)*S1000RR!C$8*3.142*(S1000RR!B$19/S1000RR!C$19)/1000)*(S1000RR!B$20/S1000RR!C$20)</f>
        <v>116.85521343157892</v>
      </c>
      <c r="H13" s="61">
        <f>(A13*60*(S1000RR!B$15/S1000RR!C$15)*S1000RR!C$8*3.142*(S1000RR!B$19/S1000RR!C$19)/1000)*(S1000RR!B$20/S1000RR!C$20)</f>
        <v>141.45631099612189</v>
      </c>
      <c r="I13" s="61">
        <f>(A13*60*(S1000RR!B$16/S1000RR!C$16)*S1000RR!C$8*3.142*(S1000RR!B$19/S1000RR!C$19)/1000)*(S1000RR!B$20/S1000RR!C$20)</f>
        <v>162.88908538947365</v>
      </c>
      <c r="J13" s="61">
        <f>(A13*60*(S1000RR!B$17/S1000RR!C$17)*S1000RR!C$8*3.142*(S1000RR!B$19/S1000RR!C$19)/1000)*(S1000RR!B$20/S1000RR!C$20)</f>
        <v>179.65707947368421</v>
      </c>
      <c r="K13" s="61">
        <f>(A13*60*(S1000RR!B$18/S1000RR!C$18)*S1000RR!C$8*3.142*(S1000RR!B$19/S1000RR!C$19)/1000)*(S1000RR!B$20/S1000RR!C$20)</f>
        <v>193.78184296333933</v>
      </c>
      <c r="L13" s="61"/>
      <c r="M13" s="61">
        <f t="shared" si="2"/>
        <v>3927.8549839761017</v>
      </c>
      <c r="N13" s="61">
        <f t="shared" si="3"/>
        <v>3102.6086843124358</v>
      </c>
      <c r="O13" s="61">
        <f t="shared" si="4"/>
        <v>2563.0245653015768</v>
      </c>
      <c r="P13" s="61">
        <f t="shared" si="5"/>
        <v>2225.7844909197911</v>
      </c>
      <c r="Q13" s="61">
        <f t="shared" si="6"/>
        <v>2018.0446051006102</v>
      </c>
      <c r="R13" s="61">
        <f t="shared" si="7"/>
        <v>1870.9492822224333</v>
      </c>
      <c r="S13" s="51"/>
      <c r="T13" s="51"/>
      <c r="U13" s="51"/>
    </row>
    <row r="14" spans="1:21" ht="18" x14ac:dyDescent="0.35">
      <c r="A14" s="51">
        <v>9500</v>
      </c>
      <c r="B14" s="52">
        <v>145</v>
      </c>
      <c r="C14" s="61">
        <f t="shared" si="0"/>
        <v>115.23861171366593</v>
      </c>
      <c r="D14" s="61">
        <f t="shared" si="1"/>
        <v>108.17</v>
      </c>
      <c r="E14" s="61"/>
      <c r="F14" s="61">
        <f>(A14*60*(S1000RR!B$13/S1000RR!C$13)*S1000RR!C$8*3.142*(S1000RR!B$19/S1000RR!C$19)/1000)*(S1000RR!B$20/S1000RR!C$20)</f>
        <v>97.431804779259224</v>
      </c>
      <c r="G14" s="61">
        <f>(A14*60*(S1000RR!B$14/S1000RR!C$14)*S1000RR!C$8*3.142*(S1000RR!B$19/S1000RR!C$19)/1000)*(S1000RR!B$20/S1000RR!C$20)</f>
        <v>123.34716973333335</v>
      </c>
      <c r="H14" s="61">
        <f>(A14*60*(S1000RR!B$15/S1000RR!C$15)*S1000RR!C$8*3.142*(S1000RR!B$19/S1000RR!C$19)/1000)*(S1000RR!B$20/S1000RR!C$20)</f>
        <v>149.31499494035083</v>
      </c>
      <c r="I14" s="61">
        <f>(A14*60*(S1000RR!B$16/S1000RR!C$16)*S1000RR!C$8*3.142*(S1000RR!B$19/S1000RR!C$19)/1000)*(S1000RR!B$20/S1000RR!C$20)</f>
        <v>171.9384790222222</v>
      </c>
      <c r="J14" s="61">
        <f>(A14*60*(S1000RR!B$17/S1000RR!C$17)*S1000RR!C$8*3.142*(S1000RR!B$19/S1000RR!C$19)/1000)*(S1000RR!B$20/S1000RR!C$20)</f>
        <v>189.6380283333333</v>
      </c>
      <c r="K14" s="61">
        <f>(A14*60*(S1000RR!B$18/S1000RR!C$18)*S1000RR!C$8*3.142*(S1000RR!B$19/S1000RR!C$19)/1000)*(S1000RR!B$20/S1000RR!C$20)</f>
        <v>204.54750090574709</v>
      </c>
      <c r="L14" s="61"/>
      <c r="M14" s="61">
        <f t="shared" si="2"/>
        <v>3996.7647205370868</v>
      </c>
      <c r="N14" s="61">
        <f t="shared" si="3"/>
        <v>3157.0404156161621</v>
      </c>
      <c r="O14" s="61">
        <f t="shared" si="4"/>
        <v>2607.989908552483</v>
      </c>
      <c r="P14" s="61">
        <f t="shared" si="5"/>
        <v>2264.8333416376818</v>
      </c>
      <c r="Q14" s="61">
        <f t="shared" si="6"/>
        <v>2053.4488964181651</v>
      </c>
      <c r="R14" s="61">
        <f t="shared" si="7"/>
        <v>1903.7729538403705</v>
      </c>
      <c r="S14" s="51"/>
      <c r="T14" s="51"/>
      <c r="U14" s="51"/>
    </row>
    <row r="15" spans="1:21" ht="18" x14ac:dyDescent="0.35">
      <c r="A15" s="51">
        <v>10000</v>
      </c>
      <c r="B15" s="52">
        <v>160</v>
      </c>
      <c r="C15" s="61">
        <f t="shared" si="0"/>
        <v>119.02114967462039</v>
      </c>
      <c r="D15" s="61">
        <f t="shared" si="1"/>
        <v>119.36</v>
      </c>
      <c r="E15" s="61"/>
      <c r="F15" s="61">
        <f>(A15*60*(S1000RR!B$13/S1000RR!C$13)*S1000RR!C$8*3.142*(S1000RR!B$19/S1000RR!C$19)/1000)*(S1000RR!B$20/S1000RR!C$20)</f>
        <v>102.55979450448341</v>
      </c>
      <c r="G15" s="61">
        <f>(A15*60*(S1000RR!B$14/S1000RR!C$14)*S1000RR!C$8*3.142*(S1000RR!B$19/S1000RR!C$19)/1000)*(S1000RR!B$20/S1000RR!C$20)</f>
        <v>129.8391260350877</v>
      </c>
      <c r="H15" s="61">
        <f>(A15*60*(S1000RR!B$15/S1000RR!C$15)*S1000RR!C$8*3.142*(S1000RR!B$19/S1000RR!C$19)/1000)*(S1000RR!B$20/S1000RR!C$20)</f>
        <v>157.17367888457983</v>
      </c>
      <c r="I15" s="61">
        <f>(A15*60*(S1000RR!B$16/S1000RR!C$16)*S1000RR!C$8*3.142*(S1000RR!B$19/S1000RR!C$19)/1000)*(S1000RR!B$20/S1000RR!C$20)</f>
        <v>180.98787265497074</v>
      </c>
      <c r="J15" s="61">
        <f>(A15*60*(S1000RR!B$17/S1000RR!C$17)*S1000RR!C$8*3.142*(S1000RR!B$19/S1000RR!C$19)/1000)*(S1000RR!B$20/S1000RR!C$20)</f>
        <v>199.61897719298241</v>
      </c>
      <c r="K15" s="61">
        <f>(A15*60*(S1000RR!B$18/S1000RR!C$18)*S1000RR!C$8*3.142*(S1000RR!B$19/S1000RR!C$19)/1000)*(S1000RR!B$20/S1000RR!C$20)</f>
        <v>215.31315884815481</v>
      </c>
      <c r="L15" s="61"/>
      <c r="M15" s="61">
        <f t="shared" si="2"/>
        <v>4189.711982907842</v>
      </c>
      <c r="N15" s="61">
        <f t="shared" si="3"/>
        <v>3309.4492632665979</v>
      </c>
      <c r="O15" s="61">
        <f t="shared" si="4"/>
        <v>2733.8928696550165</v>
      </c>
      <c r="P15" s="61">
        <f t="shared" si="5"/>
        <v>2374.170123647777</v>
      </c>
      <c r="Q15" s="61">
        <f t="shared" si="6"/>
        <v>2152.580912107318</v>
      </c>
      <c r="R15" s="61">
        <f t="shared" si="7"/>
        <v>1995.6792343705954</v>
      </c>
      <c r="S15" s="51"/>
      <c r="T15" s="51"/>
      <c r="U15" s="51"/>
    </row>
    <row r="16" spans="1:21" ht="18" x14ac:dyDescent="0.35">
      <c r="A16" s="51">
        <v>10500</v>
      </c>
      <c r="B16" s="52">
        <v>165</v>
      </c>
      <c r="C16" s="61">
        <f t="shared" si="0"/>
        <v>119.02114967462039</v>
      </c>
      <c r="D16" s="61">
        <f t="shared" si="1"/>
        <v>123.09</v>
      </c>
      <c r="E16" s="61"/>
      <c r="F16" s="61">
        <f>(A16*60*(S1000RR!B$13/S1000RR!C$13)*S1000RR!C$8*3.142*(S1000RR!B$19/S1000RR!C$19)/1000)*(S1000RR!B$20/S1000RR!C$20)</f>
        <v>107.6877842297076</v>
      </c>
      <c r="G16" s="61">
        <f>(A16*60*(S1000RR!B$14/S1000RR!C$14)*S1000RR!C$8*3.142*(S1000RR!B$19/S1000RR!C$19)/1000)*(S1000RR!B$20/S1000RR!C$20)</f>
        <v>136.33108233684209</v>
      </c>
      <c r="H16" s="61">
        <f>(A16*60*(S1000RR!B$15/S1000RR!C$15)*S1000RR!C$8*3.142*(S1000RR!B$19/S1000RR!C$19)/1000)*(S1000RR!B$20/S1000RR!C$20)</f>
        <v>165.0323628288088</v>
      </c>
      <c r="I16" s="61">
        <f>(A16*60*(S1000RR!B$16/S1000RR!C$16)*S1000RR!C$8*3.142*(S1000RR!B$19/S1000RR!C$19)/1000)*(S1000RR!B$20/S1000RR!C$20)</f>
        <v>190.03726628771923</v>
      </c>
      <c r="J16" s="61">
        <f>(A16*60*(S1000RR!B$17/S1000RR!C$17)*S1000RR!C$8*3.142*(S1000RR!B$19/S1000RR!C$19)/1000)*(S1000RR!B$20/S1000RR!C$20)</f>
        <v>209.59992605263156</v>
      </c>
      <c r="K16" s="61">
        <f>(A16*60*(S1000RR!B$18/S1000RR!C$18)*S1000RR!C$8*3.142*(S1000RR!B$19/S1000RR!C$19)/1000)*(S1000RR!B$20/S1000RR!C$20)</f>
        <v>226.07881679056257</v>
      </c>
      <c r="L16" s="61"/>
      <c r="M16" s="61">
        <f t="shared" si="2"/>
        <v>4114.8956974987723</v>
      </c>
      <c r="N16" s="61">
        <f t="shared" si="3"/>
        <v>3250.3519549939806</v>
      </c>
      <c r="O16" s="61">
        <f t="shared" si="4"/>
        <v>2685.0733541254626</v>
      </c>
      <c r="P16" s="61">
        <f t="shared" si="5"/>
        <v>2331.7742285826384</v>
      </c>
      <c r="Q16" s="61">
        <f t="shared" si="6"/>
        <v>2114.1419672482584</v>
      </c>
      <c r="R16" s="61">
        <f t="shared" si="7"/>
        <v>1960.0421051854059</v>
      </c>
      <c r="S16" s="51"/>
      <c r="T16" s="51"/>
      <c r="U16" s="51"/>
    </row>
    <row r="17" spans="1:21" ht="18" x14ac:dyDescent="0.35">
      <c r="A17" s="51">
        <v>11000</v>
      </c>
      <c r="B17" s="52">
        <v>180</v>
      </c>
      <c r="C17" s="61">
        <f t="shared" si="0"/>
        <v>115.23861171366593</v>
      </c>
      <c r="D17" s="61">
        <f t="shared" si="1"/>
        <v>134.28</v>
      </c>
      <c r="E17" s="61"/>
      <c r="F17" s="61">
        <f>(A17*60*(S1000RR!B$13/S1000RR!C$13)*S1000RR!C$8*3.142*(S1000RR!B$19/S1000RR!C$19)/1000)*(S1000RR!B$20/S1000RR!C$20)</f>
        <v>112.81577395493173</v>
      </c>
      <c r="G17" s="61">
        <f>(A17*60*(S1000RR!B$14/S1000RR!C$14)*S1000RR!C$8*3.142*(S1000RR!B$19/S1000RR!C$19)/1000)*(S1000RR!B$20/S1000RR!C$20)</f>
        <v>142.8230386385965</v>
      </c>
      <c r="H17" s="61">
        <f>(A17*60*(S1000RR!B$15/S1000RR!C$15)*S1000RR!C$8*3.142*(S1000RR!B$19/S1000RR!C$19)/1000)*(S1000RR!B$20/S1000RR!C$20)</f>
        <v>172.89104677303786</v>
      </c>
      <c r="I17" s="61">
        <f>(A17*60*(S1000RR!B$16/S1000RR!C$16)*S1000RR!C$8*3.142*(S1000RR!B$19/S1000RR!C$19)/1000)*(S1000RR!B$20/S1000RR!C$20)</f>
        <v>199.08665992046778</v>
      </c>
      <c r="J17" s="61">
        <f>(A17*60*(S1000RR!B$17/S1000RR!C$17)*S1000RR!C$8*3.142*(S1000RR!B$19/S1000RR!C$19)/1000)*(S1000RR!B$20/S1000RR!C$20)</f>
        <v>219.58087491228071</v>
      </c>
      <c r="K17" s="61">
        <f>(A17*60*(S1000RR!B$18/S1000RR!C$18)*S1000RR!C$8*3.142*(S1000RR!B$19/S1000RR!C$19)/1000)*(S1000RR!B$20/S1000RR!C$20)</f>
        <v>236.84447473297033</v>
      </c>
      <c r="L17" s="61"/>
      <c r="M17" s="61">
        <f t="shared" si="2"/>
        <v>4284.9327097921123</v>
      </c>
      <c r="N17" s="61">
        <f t="shared" si="3"/>
        <v>3384.6640192499294</v>
      </c>
      <c r="O17" s="61">
        <f t="shared" si="4"/>
        <v>2796.0267985108117</v>
      </c>
      <c r="P17" s="61">
        <f t="shared" si="5"/>
        <v>2428.1285355488631</v>
      </c>
      <c r="Q17" s="61">
        <f t="shared" si="6"/>
        <v>2201.5032055643019</v>
      </c>
      <c r="R17" s="61">
        <f t="shared" si="7"/>
        <v>2041.0355806062905</v>
      </c>
      <c r="S17" s="51"/>
      <c r="T17" s="51"/>
      <c r="U17" s="51"/>
    </row>
    <row r="18" spans="1:21" ht="18" x14ac:dyDescent="0.35">
      <c r="A18" s="51">
        <v>11500</v>
      </c>
      <c r="B18" s="52">
        <v>180</v>
      </c>
      <c r="C18" s="61">
        <f t="shared" si="0"/>
        <v>108.45986984815617</v>
      </c>
      <c r="D18" s="61">
        <f t="shared" si="1"/>
        <v>134.28</v>
      </c>
      <c r="E18" s="61"/>
      <c r="F18" s="61">
        <f>(A18*60*(S1000RR!B$13/S1000RR!C$13)*S1000RR!C$8*3.142*(S1000RR!B$19/S1000RR!C$19)/1000)*(S1000RR!B$20/S1000RR!C$20)</f>
        <v>117.94376368015591</v>
      </c>
      <c r="G18" s="61">
        <f>(A18*60*(S1000RR!B$14/S1000RR!C$14)*S1000RR!C$8*3.142*(S1000RR!B$19/S1000RR!C$19)/1000)*(S1000RR!B$20/S1000RR!C$20)</f>
        <v>149.31499494035083</v>
      </c>
      <c r="H18" s="61">
        <f>(A18*60*(S1000RR!B$15/S1000RR!C$15)*S1000RR!C$8*3.142*(S1000RR!B$19/S1000RR!C$19)/1000)*(S1000RR!B$20/S1000RR!C$20)</f>
        <v>180.74973071726683</v>
      </c>
      <c r="I18" s="61">
        <f>(A18*60*(S1000RR!B$16/S1000RR!C$16)*S1000RR!C$8*3.142*(S1000RR!B$19/S1000RR!C$19)/1000)*(S1000RR!B$20/S1000RR!C$20)</f>
        <v>208.13605355321633</v>
      </c>
      <c r="J18" s="61">
        <f>(A18*60*(S1000RR!B$17/S1000RR!C$17)*S1000RR!C$8*3.142*(S1000RR!B$19/S1000RR!C$19)/1000)*(S1000RR!B$20/S1000RR!C$20)</f>
        <v>229.5618237719298</v>
      </c>
      <c r="K18" s="61">
        <f>(A18*60*(S1000RR!B$18/S1000RR!C$18)*S1000RR!C$8*3.142*(S1000RR!B$19/S1000RR!C$19)/1000)*(S1000RR!B$20/S1000RR!C$20)</f>
        <v>247.61013267537805</v>
      </c>
      <c r="L18" s="61"/>
      <c r="M18" s="61">
        <f t="shared" si="2"/>
        <v>4098.6312876272368</v>
      </c>
      <c r="N18" s="61">
        <f t="shared" si="3"/>
        <v>3237.5047140651513</v>
      </c>
      <c r="O18" s="61">
        <f t="shared" si="4"/>
        <v>2674.4604159668634</v>
      </c>
      <c r="P18" s="61">
        <f t="shared" si="5"/>
        <v>2322.5577296554343</v>
      </c>
      <c r="Q18" s="61">
        <f t="shared" si="6"/>
        <v>2105.7856748875934</v>
      </c>
      <c r="R18" s="61">
        <f t="shared" si="7"/>
        <v>1952.294903188626</v>
      </c>
      <c r="S18" s="51"/>
      <c r="T18" s="51"/>
      <c r="U18" s="51"/>
    </row>
    <row r="19" spans="1:21" ht="18" x14ac:dyDescent="0.35">
      <c r="A19" s="51">
        <v>12000</v>
      </c>
      <c r="B19" s="52">
        <v>185</v>
      </c>
      <c r="C19" s="61">
        <f t="shared" si="0"/>
        <v>108.45986984815617</v>
      </c>
      <c r="D19" s="61">
        <f t="shared" si="1"/>
        <v>138.01</v>
      </c>
      <c r="E19" s="61"/>
      <c r="F19" s="61">
        <f>(A19*60*(S1000RR!B$13/S1000RR!C$13)*S1000RR!C$8*3.142*(S1000RR!B$19/S1000RR!C$19)/1000)*(S1000RR!B$20/S1000RR!C$20)</f>
        <v>123.07175340538011</v>
      </c>
      <c r="G19" s="61">
        <f>(A19*60*(S1000RR!B$14/S1000RR!C$14)*S1000RR!C$8*3.142*(S1000RR!B$19/S1000RR!C$19)/1000)*(S1000RR!B$20/S1000RR!C$20)</f>
        <v>155.80695124210524</v>
      </c>
      <c r="H19" s="61">
        <f>(A19*60*(S1000RR!B$15/S1000RR!C$15)*S1000RR!C$8*3.142*(S1000RR!B$19/S1000RR!C$19)/1000)*(S1000RR!B$20/S1000RR!C$20)</f>
        <v>188.6084146614958</v>
      </c>
      <c r="I19" s="61">
        <f>(A19*60*(S1000RR!B$16/S1000RR!C$16)*S1000RR!C$8*3.142*(S1000RR!B$19/S1000RR!C$19)/1000)*(S1000RR!B$20/S1000RR!C$20)</f>
        <v>217.18544718596488</v>
      </c>
      <c r="J19" s="61">
        <f>(A19*60*(S1000RR!B$17/S1000RR!C$17)*S1000RR!C$8*3.142*(S1000RR!B$19/S1000RR!C$19)/1000)*(S1000RR!B$20/S1000RR!C$20)</f>
        <v>239.54277263157891</v>
      </c>
      <c r="K19" s="61">
        <f>(A19*60*(S1000RR!B$18/S1000RR!C$18)*S1000RR!C$8*3.142*(S1000RR!B$19/S1000RR!C$19)/1000)*(S1000RR!B$20/S1000RR!C$20)</f>
        <v>258.37579061778581</v>
      </c>
      <c r="L19" s="61"/>
      <c r="M19" s="61">
        <f t="shared" si="2"/>
        <v>4036.9620668643265</v>
      </c>
      <c r="N19" s="61">
        <f t="shared" si="3"/>
        <v>3188.7922588766701</v>
      </c>
      <c r="O19" s="61">
        <f t="shared" si="4"/>
        <v>2634.2196921155105</v>
      </c>
      <c r="P19" s="61">
        <f t="shared" si="5"/>
        <v>2287.6118378897854</v>
      </c>
      <c r="Q19" s="61">
        <f t="shared" si="6"/>
        <v>2074.1013996867387</v>
      </c>
      <c r="R19" s="61">
        <f t="shared" si="7"/>
        <v>1922.9200956175005</v>
      </c>
      <c r="S19" s="51"/>
      <c r="T19" s="51"/>
      <c r="U19" s="51"/>
    </row>
    <row r="20" spans="1:21" ht="18" x14ac:dyDescent="0.35">
      <c r="A20" s="51">
        <v>12500</v>
      </c>
      <c r="B20" s="52">
        <v>190</v>
      </c>
      <c r="C20" s="61">
        <f t="shared" si="0"/>
        <v>108.45986984815617</v>
      </c>
      <c r="D20" s="61">
        <f t="shared" si="1"/>
        <v>141.74</v>
      </c>
      <c r="E20" s="61"/>
      <c r="F20" s="61">
        <f>(A20*60*(S1000RR!B$13/S1000RR!C$13)*S1000RR!C$8*3.142*(S1000RR!B$19/S1000RR!C$19)/1000)*(S1000RR!B$20/S1000RR!C$20)</f>
        <v>128.19974313060425</v>
      </c>
      <c r="G20" s="61">
        <f>(A20*60*(S1000RR!B$14/S1000RR!C$14)*S1000RR!C$8*3.142*(S1000RR!B$19/S1000RR!C$19)/1000)*(S1000RR!B$20/S1000RR!C$20)</f>
        <v>162.2989075438596</v>
      </c>
      <c r="H20" s="61">
        <f>(A20*60*(S1000RR!B$15/S1000RR!C$15)*S1000RR!C$8*3.142*(S1000RR!B$19/S1000RR!C$19)/1000)*(S1000RR!B$20/S1000RR!C$20)</f>
        <v>196.46709860572483</v>
      </c>
      <c r="I20" s="61">
        <f>(A20*60*(S1000RR!B$16/S1000RR!C$16)*S1000RR!C$8*3.142*(S1000RR!B$19/S1000RR!C$19)/1000)*(S1000RR!B$20/S1000RR!C$20)</f>
        <v>226.23484081871337</v>
      </c>
      <c r="J20" s="61">
        <f>(A20*60*(S1000RR!B$17/S1000RR!C$17)*S1000RR!C$8*3.142*(S1000RR!B$19/S1000RR!C$19)/1000)*(S1000RR!B$20/S1000RR!C$20)</f>
        <v>249.52372149122803</v>
      </c>
      <c r="K20" s="61">
        <f>(A20*60*(S1000RR!B$18/S1000RR!C$18)*S1000RR!C$8*3.142*(S1000RR!B$19/S1000RR!C$19)/1000)*(S1000RR!B$20/S1000RR!C$20)</f>
        <v>269.14144856019351</v>
      </c>
      <c r="L20" s="61"/>
      <c r="M20" s="61">
        <f t="shared" si="2"/>
        <v>3980.2263837624505</v>
      </c>
      <c r="N20" s="61">
        <f t="shared" si="3"/>
        <v>3143.9768001032689</v>
      </c>
      <c r="O20" s="61">
        <f t="shared" si="4"/>
        <v>2597.1982261722646</v>
      </c>
      <c r="P20" s="61">
        <f t="shared" si="5"/>
        <v>2255.4616174653884</v>
      </c>
      <c r="Q20" s="61">
        <f t="shared" si="6"/>
        <v>2044.9518665019518</v>
      </c>
      <c r="R20" s="61">
        <f t="shared" si="7"/>
        <v>1895.8952726520658</v>
      </c>
      <c r="S20" s="51"/>
      <c r="T20" s="51"/>
      <c r="U20" s="51"/>
    </row>
    <row r="21" spans="1:21" ht="18" x14ac:dyDescent="0.35">
      <c r="A21" s="51">
        <v>13000</v>
      </c>
      <c r="B21" s="52">
        <v>190</v>
      </c>
      <c r="C21" s="61">
        <f t="shared" si="0"/>
        <v>104.39262472885032</v>
      </c>
      <c r="D21" s="61">
        <f t="shared" si="1"/>
        <v>141.74</v>
      </c>
      <c r="E21" s="61"/>
      <c r="F21" s="61">
        <f>(A21*60*(S1000RR!B$13/S1000RR!C$13)*S1000RR!C$8*3.142*(S1000RR!B$19/S1000RR!C$19)/1000)*(S1000RR!B$20/S1000RR!C$20)</f>
        <v>133.32773285582843</v>
      </c>
      <c r="G21" s="61">
        <f>(A21*60*(S1000RR!B$14/S1000RR!C$14)*S1000RR!C$8*3.142*(S1000RR!B$19/S1000RR!C$19)/1000)*(S1000RR!B$20/S1000RR!C$20)</f>
        <v>168.79086384561401</v>
      </c>
      <c r="H21" s="61">
        <f>(A21*60*(S1000RR!B$15/S1000RR!C$15)*S1000RR!C$8*3.142*(S1000RR!B$19/S1000RR!C$19)/1000)*(S1000RR!B$20/S1000RR!C$20)</f>
        <v>204.3257825499538</v>
      </c>
      <c r="I21" s="61">
        <f>(A21*60*(S1000RR!B$16/S1000RR!C$16)*S1000RR!C$8*3.142*(S1000RR!B$19/S1000RR!C$19)/1000)*(S1000RR!B$20/S1000RR!C$20)</f>
        <v>235.28423445146191</v>
      </c>
      <c r="J21" s="61">
        <f>(A21*60*(S1000RR!B$17/S1000RR!C$17)*S1000RR!C$8*3.142*(S1000RR!B$19/S1000RR!C$19)/1000)*(S1000RR!B$20/S1000RR!C$20)</f>
        <v>259.50467035087718</v>
      </c>
      <c r="K21" s="61">
        <f>(A21*60*(S1000RR!B$18/S1000RR!C$18)*S1000RR!C$8*3.142*(S1000RR!B$19/S1000RR!C$19)/1000)*(S1000RR!B$20/S1000RR!C$20)</f>
        <v>279.90710650260127</v>
      </c>
      <c r="L21" s="61"/>
      <c r="M21" s="61">
        <f t="shared" si="2"/>
        <v>3827.1407536177403</v>
      </c>
      <c r="N21" s="61">
        <f t="shared" si="3"/>
        <v>3023.0546154839117</v>
      </c>
      <c r="O21" s="61">
        <f t="shared" si="4"/>
        <v>2497.3059867041011</v>
      </c>
      <c r="P21" s="61">
        <f t="shared" si="5"/>
        <v>2168.7130937167199</v>
      </c>
      <c r="Q21" s="61">
        <f t="shared" si="6"/>
        <v>1966.2998716364923</v>
      </c>
      <c r="R21" s="61">
        <f t="shared" si="7"/>
        <v>1822.9762237039092</v>
      </c>
      <c r="S21" s="51"/>
      <c r="T21" s="51"/>
      <c r="U21" s="51"/>
    </row>
    <row r="22" spans="1:21" ht="18" x14ac:dyDescent="0.35">
      <c r="A22" s="51">
        <v>13500</v>
      </c>
      <c r="B22" s="52">
        <v>194.93</v>
      </c>
      <c r="C22" s="61">
        <f t="shared" si="0"/>
        <v>101.68112798264642</v>
      </c>
      <c r="D22" s="61">
        <f t="shared" si="1"/>
        <v>145.41777999999999</v>
      </c>
      <c r="E22" s="61"/>
      <c r="F22" s="61">
        <f>(A22*60*(S1000RR!B$13/S1000RR!C$13)*S1000RR!C$8*3.142*(S1000RR!B$19/S1000RR!C$19)/1000)*(S1000RR!B$20/S1000RR!C$20)</f>
        <v>138.45572258105261</v>
      </c>
      <c r="G22" s="61">
        <f>(A22*60*(S1000RR!B$14/S1000RR!C$14)*S1000RR!C$8*3.142*(S1000RR!B$19/S1000RR!C$19)/1000)*(S1000RR!B$20/S1000RR!C$20)</f>
        <v>175.2828201473684</v>
      </c>
      <c r="H22" s="61">
        <f>(A22*60*(S1000RR!B$15/S1000RR!C$15)*S1000RR!C$8*3.142*(S1000RR!B$19/S1000RR!C$19)/1000)*(S1000RR!B$20/S1000RR!C$20)</f>
        <v>212.18446649418283</v>
      </c>
      <c r="I22" s="61">
        <f>(A22*60*(S1000RR!B$16/S1000RR!C$16)*S1000RR!C$8*3.142*(S1000RR!B$19/S1000RR!C$19)/1000)*(S1000RR!B$20/S1000RR!C$20)</f>
        <v>244.33362808421046</v>
      </c>
      <c r="J22" s="61">
        <f>(A22*60*(S1000RR!B$17/S1000RR!C$17)*S1000RR!C$8*3.142*(S1000RR!B$19/S1000RR!C$19)/1000)*(S1000RR!B$20/S1000RR!C$20)</f>
        <v>269.48561921052629</v>
      </c>
      <c r="K22" s="61">
        <f>(A22*60*(S1000RR!B$18/S1000RR!C$18)*S1000RR!C$8*3.142*(S1000RR!B$19/S1000RR!C$19)/1000)*(S1000RR!B$20/S1000RR!C$20)</f>
        <v>290.67276444500908</v>
      </c>
      <c r="L22" s="61"/>
      <c r="M22" s="61">
        <f t="shared" si="2"/>
        <v>3781.0210964269704</v>
      </c>
      <c r="N22" s="61">
        <f t="shared" si="3"/>
        <v>2986.624744854435</v>
      </c>
      <c r="O22" s="61">
        <f t="shared" si="4"/>
        <v>2467.2117457493155</v>
      </c>
      <c r="P22" s="61">
        <f t="shared" si="5"/>
        <v>2142.5786213086167</v>
      </c>
      <c r="Q22" s="61">
        <f t="shared" si="6"/>
        <v>1942.6046166531457</v>
      </c>
      <c r="R22" s="61">
        <f t="shared" si="7"/>
        <v>1801.008116462315</v>
      </c>
      <c r="S22" s="51"/>
      <c r="T22" s="51"/>
      <c r="U22" s="51"/>
    </row>
    <row r="23" spans="1:21" ht="18" x14ac:dyDescent="0.35">
      <c r="A23" s="51">
        <v>14000</v>
      </c>
      <c r="B23" s="52">
        <v>30</v>
      </c>
      <c r="C23" s="61"/>
      <c r="D23" s="61">
        <f>B23*0.746</f>
        <v>22.38</v>
      </c>
      <c r="E23" s="61"/>
      <c r="F23" s="61">
        <f>(A23*60*(S1000RR!B$13/S1000RR!C$13)*S1000RR!C$8*3.142*(S1000RR!B$19/S1000RR!C$19)/1000)*(S1000RR!B$20/S1000RR!C$20)</f>
        <v>143.58371230627679</v>
      </c>
      <c r="G23" s="61">
        <f>(A23*60*(S1000RR!B$14/S1000RR!C$14)*S1000RR!C$8*3.142*(S1000RR!B$19/S1000RR!C$19)/1000)*(S1000RR!B$20/S1000RR!C$20)</f>
        <v>181.77477644912278</v>
      </c>
      <c r="H23" s="61">
        <f>(A23*60*(S1000RR!B$15/S1000RR!C$15)*S1000RR!C$8*3.142*(S1000RR!B$19/S1000RR!C$19)/1000)*(S1000RR!B$20/S1000RR!C$20)</f>
        <v>220.0431504384118</v>
      </c>
      <c r="I23" s="61">
        <f>(A23*60*(S1000RR!B$16/S1000RR!C$16)*S1000RR!C$8*3.142*(S1000RR!B$19/S1000RR!C$19)/1000)*(S1000RR!B$20/S1000RR!C$20)</f>
        <v>253.38302171695901</v>
      </c>
      <c r="J23" s="61">
        <f>(A23*60*(S1000RR!B$17/S1000RR!C$17)*S1000RR!C$8*3.142*(S1000RR!B$19/S1000RR!C$19)/1000)*(S1000RR!B$20/S1000RR!C$20)</f>
        <v>279.46656807017536</v>
      </c>
      <c r="K23" s="61">
        <f>(A23*60*(S1000RR!B$18/S1000RR!C$18)*S1000RR!C$8*3.142*(S1000RR!B$19/S1000RR!C$19)/1000)*(S1000RR!B$20/S1000RR!C$20)</f>
        <v>301.43842238741672</v>
      </c>
      <c r="L23" s="61"/>
      <c r="M23" s="61">
        <f t="shared" si="2"/>
        <v>561.1221405680144</v>
      </c>
      <c r="N23" s="61">
        <f t="shared" si="3"/>
        <v>443.22981204463366</v>
      </c>
      <c r="O23" s="61">
        <f t="shared" si="4"/>
        <v>366.14636647165389</v>
      </c>
      <c r="P23" s="61">
        <f t="shared" si="5"/>
        <v>317.96921298854159</v>
      </c>
      <c r="Q23" s="61">
        <f t="shared" si="6"/>
        <v>288.29208644294442</v>
      </c>
      <c r="R23" s="61">
        <f t="shared" si="7"/>
        <v>267.27846888891901</v>
      </c>
      <c r="S23" s="51"/>
      <c r="T23" s="51"/>
      <c r="U23" s="51"/>
    </row>
    <row r="24" spans="1:21" ht="18" x14ac:dyDescent="0.35">
      <c r="A24" s="51"/>
      <c r="B24" s="51"/>
      <c r="C24" s="51"/>
      <c r="D24" s="51"/>
      <c r="E24" s="51"/>
      <c r="F24" s="51"/>
      <c r="G24" s="51"/>
      <c r="H24" s="51"/>
      <c r="I24" s="51"/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</row>
    <row r="25" spans="1:21" ht="18" x14ac:dyDescent="0.35">
      <c r="A25" s="51"/>
      <c r="B25" s="51"/>
      <c r="C25" s="49" t="s">
        <v>46</v>
      </c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</row>
    <row r="26" spans="1:21" ht="18" x14ac:dyDescent="0.35">
      <c r="A26" s="51"/>
      <c r="B26" s="51"/>
      <c r="C26" s="51">
        <v>10</v>
      </c>
      <c r="D26" s="51"/>
      <c r="E26" s="51"/>
      <c r="F26" s="51"/>
      <c r="G26" s="51"/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</row>
    <row r="27" spans="1:21" ht="18" x14ac:dyDescent="0.35">
      <c r="A27" s="51"/>
      <c r="B27" s="51"/>
      <c r="C27" s="51">
        <v>60</v>
      </c>
      <c r="D27" s="51"/>
      <c r="E27" s="51"/>
      <c r="F27" s="51"/>
      <c r="G27" s="51"/>
      <c r="H27" s="51"/>
      <c r="I27" s="51"/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</row>
    <row r="28" spans="1:21" ht="18" x14ac:dyDescent="0.35">
      <c r="A28" s="51"/>
      <c r="B28" s="51"/>
      <c r="C28" s="51">
        <v>65</v>
      </c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</row>
    <row r="29" spans="1:21" ht="18" x14ac:dyDescent="0.35">
      <c r="A29" s="51"/>
      <c r="B29" s="51"/>
      <c r="C29" s="51">
        <v>70</v>
      </c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</row>
    <row r="30" spans="1:21" ht="18" x14ac:dyDescent="0.35">
      <c r="A30" s="51"/>
      <c r="B30" s="51"/>
      <c r="C30" s="51">
        <v>70</v>
      </c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</row>
    <row r="31" spans="1:21" ht="18" x14ac:dyDescent="0.35">
      <c r="A31" s="51"/>
      <c r="B31" s="51"/>
      <c r="C31" s="51">
        <v>70</v>
      </c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</row>
    <row r="32" spans="1:21" ht="18" x14ac:dyDescent="0.35">
      <c r="A32" s="51"/>
      <c r="B32" s="51"/>
      <c r="C32" s="51">
        <v>75</v>
      </c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</row>
    <row r="33" spans="1:21" ht="18" x14ac:dyDescent="0.35">
      <c r="A33" s="51"/>
      <c r="B33" s="51"/>
      <c r="C33" s="51">
        <v>77</v>
      </c>
      <c r="D33" s="51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</row>
    <row r="34" spans="1:21" ht="18" x14ac:dyDescent="0.35">
      <c r="A34" s="51"/>
      <c r="B34" s="51"/>
      <c r="C34" s="51">
        <v>77</v>
      </c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</row>
    <row r="35" spans="1:21" ht="18" x14ac:dyDescent="0.35">
      <c r="A35" s="51"/>
      <c r="B35" s="51"/>
      <c r="C35" s="51">
        <v>80</v>
      </c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</row>
    <row r="36" spans="1:21" ht="18" x14ac:dyDescent="0.35">
      <c r="A36" s="51"/>
      <c r="B36" s="51"/>
      <c r="C36" s="51">
        <v>85</v>
      </c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</row>
    <row r="37" spans="1:21" ht="18" x14ac:dyDescent="0.35">
      <c r="A37" s="51"/>
      <c r="B37" s="51"/>
      <c r="C37" s="51">
        <v>85</v>
      </c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</row>
    <row r="38" spans="1:21" ht="18" x14ac:dyDescent="0.35">
      <c r="A38" s="51"/>
      <c r="B38" s="51"/>
      <c r="C38" s="51">
        <v>87.79</v>
      </c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</row>
    <row r="39" spans="1:21" ht="18" x14ac:dyDescent="0.35">
      <c r="A39" s="51"/>
      <c r="B39" s="51"/>
      <c r="C39" s="51">
        <v>87.79</v>
      </c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</row>
    <row r="40" spans="1:21" ht="18" x14ac:dyDescent="0.35">
      <c r="A40" s="51"/>
      <c r="B40" s="51"/>
      <c r="C40" s="51">
        <v>85</v>
      </c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</row>
    <row r="41" spans="1:21" ht="18" x14ac:dyDescent="0.35">
      <c r="A41" s="51"/>
      <c r="B41" s="51"/>
      <c r="C41" s="51">
        <v>80</v>
      </c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</row>
    <row r="42" spans="1:21" ht="18" x14ac:dyDescent="0.35">
      <c r="A42" s="51"/>
      <c r="B42" s="51"/>
      <c r="C42" s="51">
        <v>80</v>
      </c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</row>
    <row r="43" spans="1:21" ht="18" x14ac:dyDescent="0.35">
      <c r="A43" s="51"/>
      <c r="B43" s="51"/>
      <c r="C43" s="51">
        <v>80</v>
      </c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</row>
    <row r="44" spans="1:21" ht="18" x14ac:dyDescent="0.35">
      <c r="A44" s="51"/>
      <c r="B44" s="51"/>
      <c r="C44" s="51">
        <v>77</v>
      </c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</row>
    <row r="45" spans="1:21" ht="18" x14ac:dyDescent="0.35">
      <c r="A45" s="51"/>
      <c r="B45" s="51"/>
      <c r="C45" s="51">
        <v>75</v>
      </c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</row>
    <row r="46" spans="1:21" ht="18" x14ac:dyDescent="0.35">
      <c r="A46" s="51"/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</row>
    <row r="47" spans="1:21" ht="18" x14ac:dyDescent="0.35">
      <c r="A47" s="51"/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</row>
  </sheetData>
  <mergeCells count="3">
    <mergeCell ref="A1:D1"/>
    <mergeCell ref="F1:K1"/>
    <mergeCell ref="M1:R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Panigale1199</vt:lpstr>
      <vt:lpstr>Panigale1199-2</vt:lpstr>
      <vt:lpstr>S1000RR</vt:lpstr>
      <vt:lpstr>S1000RR-2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</dc:creator>
  <cp:lastModifiedBy>Michael Aganon</cp:lastModifiedBy>
  <dcterms:created xsi:type="dcterms:W3CDTF">2022-12-10T17:03:28Z</dcterms:created>
  <dcterms:modified xsi:type="dcterms:W3CDTF">2022-12-17T15:14:22Z</dcterms:modified>
</cp:coreProperties>
</file>