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Ex1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university 2019\finance level 5\"/>
    </mc:Choice>
  </mc:AlternateContent>
  <xr:revisionPtr revIDLastSave="0" documentId="8_{8C49E1DF-AB23-4821-B06B-9AFF2D084AA7}" xr6:coauthVersionLast="36" xr6:coauthVersionMax="36" xr10:uidLastSave="{00000000-0000-0000-0000-000000000000}"/>
  <bookViews>
    <workbookView xWindow="0" yWindow="0" windowWidth="28800" windowHeight="12225" firstSheet="2" activeTab="3" xr2:uid="{00000000-000D-0000-FFFF-FFFF00000000}"/>
  </bookViews>
  <sheets>
    <sheet name="Budget" sheetId="1" state="hidden" r:id="rId1"/>
    <sheet name="Revenue workings" sheetId="3" state="hidden" r:id="rId2"/>
    <sheet name="Haversons Ltd" sheetId="4" r:id="rId3"/>
    <sheet name="Predicted Revenue Workings" sheetId="5" r:id="rId4"/>
  </sheets>
  <definedNames>
    <definedName name="_xlchart.v1.0" hidden="1">'Predicted Revenue Workings'!$C$7:$C$20</definedName>
    <definedName name="_xlchart.v1.1" hidden="1">'Predicted Revenue Workings'!$D$4:$D$6</definedName>
    <definedName name="_xlchart.v1.10" hidden="1">'Predicted Revenue Workings'!$H$7:$H$20</definedName>
    <definedName name="_xlchart.v1.11" hidden="1">'Predicted Revenue Workings'!$I$4:$I$6</definedName>
    <definedName name="_xlchart.v1.12" hidden="1">'Predicted Revenue Workings'!$I$7:$I$20</definedName>
    <definedName name="_xlchart.v1.13" hidden="1">'Predicted Revenue Workings'!$J$4:$J$6</definedName>
    <definedName name="_xlchart.v1.14" hidden="1">'Predicted Revenue Workings'!$J$7:$J$20</definedName>
    <definedName name="_xlchart.v1.15" hidden="1">'Predicted Revenue Workings'!$K$4:$K$6</definedName>
    <definedName name="_xlchart.v1.16" hidden="1">'Predicted Revenue Workings'!$K$7:$K$20</definedName>
    <definedName name="_xlchart.v1.17" hidden="1">'Predicted Revenue Workings'!$L$4:$L$6</definedName>
    <definedName name="_xlchart.v1.18" hidden="1">'Predicted Revenue Workings'!$L$7:$L$20</definedName>
    <definedName name="_xlchart.v1.19" hidden="1">'Predicted Revenue Workings'!$M$4:$M$6</definedName>
    <definedName name="_xlchart.v1.2" hidden="1">'Predicted Revenue Workings'!$D$7:$D$20</definedName>
    <definedName name="_xlchart.v1.20" hidden="1">'Predicted Revenue Workings'!$M$7:$M$20</definedName>
    <definedName name="_xlchart.v1.21" hidden="1">'Predicted Revenue Workings'!$C$7:$C$20</definedName>
    <definedName name="_xlchart.v1.22" hidden="1">'Predicted Revenue Workings'!$D$4:$D$6</definedName>
    <definedName name="_xlchart.v1.23" hidden="1">'Predicted Revenue Workings'!$D$7:$D$20</definedName>
    <definedName name="_xlchart.v1.24" hidden="1">'Predicted Revenue Workings'!$E$4:$E$6</definedName>
    <definedName name="_xlchart.v1.25" hidden="1">'Predicted Revenue Workings'!$E$7:$E$20</definedName>
    <definedName name="_xlchart.v1.26" hidden="1">'Predicted Revenue Workings'!$F$4:$F$6</definedName>
    <definedName name="_xlchart.v1.27" hidden="1">'Predicted Revenue Workings'!$F$7:$F$20</definedName>
    <definedName name="_xlchart.v1.28" hidden="1">'Predicted Revenue Workings'!$G$4:$G$6</definedName>
    <definedName name="_xlchart.v1.29" hidden="1">'Predicted Revenue Workings'!$G$7:$G$20</definedName>
    <definedName name="_xlchart.v1.3" hidden="1">'Predicted Revenue Workings'!$E$4:$E$6</definedName>
    <definedName name="_xlchart.v1.30" hidden="1">'Predicted Revenue Workings'!$H$4:$H$6</definedName>
    <definedName name="_xlchart.v1.31" hidden="1">'Predicted Revenue Workings'!$H$7:$H$20</definedName>
    <definedName name="_xlchart.v1.32" hidden="1">'Predicted Revenue Workings'!$I$4:$I$6</definedName>
    <definedName name="_xlchart.v1.33" hidden="1">'Predicted Revenue Workings'!$I$7:$I$20</definedName>
    <definedName name="_xlchart.v1.34" hidden="1">'Predicted Revenue Workings'!$J$4:$J$6</definedName>
    <definedName name="_xlchart.v1.35" hidden="1">'Predicted Revenue Workings'!$J$7:$J$20</definedName>
    <definedName name="_xlchart.v1.36" hidden="1">'Predicted Revenue Workings'!$K$4:$K$6</definedName>
    <definedName name="_xlchart.v1.37" hidden="1">'Predicted Revenue Workings'!$K$7:$K$20</definedName>
    <definedName name="_xlchart.v1.38" hidden="1">'Predicted Revenue Workings'!$L$4:$L$6</definedName>
    <definedName name="_xlchart.v1.39" hidden="1">'Predicted Revenue Workings'!$L$7:$L$20</definedName>
    <definedName name="_xlchart.v1.4" hidden="1">'Predicted Revenue Workings'!$E$7:$E$20</definedName>
    <definedName name="_xlchart.v1.40" hidden="1">'Predicted Revenue Workings'!$M$4:$M$6</definedName>
    <definedName name="_xlchart.v1.41" hidden="1">'Predicted Revenue Workings'!$M$7:$M$20</definedName>
    <definedName name="_xlchart.v1.5" hidden="1">'Predicted Revenue Workings'!$F$4:$F$6</definedName>
    <definedName name="_xlchart.v1.6" hidden="1">'Predicted Revenue Workings'!$F$7:$F$20</definedName>
    <definedName name="_xlchart.v1.7" hidden="1">'Predicted Revenue Workings'!$G$4:$G$6</definedName>
    <definedName name="_xlchart.v1.8" hidden="1">'Predicted Revenue Workings'!$G$7:$G$20</definedName>
    <definedName name="_xlchart.v1.9" hidden="1">'Predicted Revenue Workings'!$H$4:$H$6</definedName>
  </definedNames>
  <calcPr calcId="191028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6" i="4" l="1"/>
  <c r="Q40" i="4"/>
  <c r="Q11" i="4"/>
  <c r="P12" i="4"/>
  <c r="O12" i="4"/>
  <c r="N12" i="4"/>
  <c r="M12" i="4"/>
  <c r="L12" i="4"/>
  <c r="K12" i="4"/>
  <c r="J12" i="4"/>
  <c r="I12" i="4"/>
  <c r="H12" i="4"/>
  <c r="G12" i="4"/>
  <c r="F12" i="4"/>
  <c r="E12" i="4"/>
  <c r="P40" i="4"/>
  <c r="O40" i="4"/>
  <c r="N40" i="4"/>
  <c r="M40" i="4"/>
  <c r="L40" i="4"/>
  <c r="K40" i="4"/>
  <c r="J40" i="4"/>
  <c r="I40" i="4"/>
  <c r="H40" i="4"/>
  <c r="G40" i="4"/>
  <c r="F40" i="4"/>
  <c r="E40" i="4"/>
  <c r="Q12" i="4" l="1"/>
  <c r="K19" i="5" l="1"/>
  <c r="J19" i="5"/>
  <c r="I19" i="5"/>
  <c r="F19" i="5"/>
  <c r="G18" i="5"/>
  <c r="G17" i="5"/>
  <c r="G16" i="5"/>
  <c r="G15" i="5"/>
  <c r="G14" i="5"/>
  <c r="G13" i="5"/>
  <c r="G12" i="5"/>
  <c r="G11" i="5"/>
  <c r="G10" i="5"/>
  <c r="G9" i="5"/>
  <c r="G8" i="5"/>
  <c r="G7" i="5"/>
  <c r="E7" i="5" l="1"/>
  <c r="F7" i="5"/>
  <c r="F8" i="5"/>
  <c r="J10" i="5" s="1"/>
  <c r="F9" i="5"/>
  <c r="J11" i="5" s="1"/>
  <c r="J9" i="5"/>
  <c r="F10" i="5"/>
  <c r="J12" i="5" s="1"/>
  <c r="E12" i="5"/>
  <c r="F12" i="5"/>
  <c r="E13" i="5"/>
  <c r="F13" i="5"/>
  <c r="J15" i="5" s="1"/>
  <c r="E14" i="5"/>
  <c r="F14" i="5"/>
  <c r="J16" i="5" s="1"/>
  <c r="J14" i="5"/>
  <c r="E15" i="5"/>
  <c r="F15" i="5"/>
  <c r="J17" i="5" s="1"/>
  <c r="E16" i="5"/>
  <c r="F16" i="5"/>
  <c r="J18" i="5" s="1"/>
  <c r="E17" i="5"/>
  <c r="F17" i="5"/>
  <c r="E18" i="5"/>
  <c r="F18" i="5"/>
  <c r="J8" i="5" l="1"/>
  <c r="I27" i="5" l="1"/>
  <c r="D36" i="1"/>
  <c r="D19" i="5"/>
  <c r="Q10" i="4"/>
  <c r="Q9" i="4"/>
  <c r="D38" i="1"/>
  <c r="E11" i="1"/>
  <c r="G11" i="1"/>
  <c r="H11" i="1"/>
  <c r="I11" i="1"/>
  <c r="J11" i="1"/>
  <c r="K11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17" i="1"/>
  <c r="F38" i="1"/>
  <c r="P8" i="1"/>
  <c r="P7" i="1"/>
  <c r="D7" i="3"/>
  <c r="E8" i="3"/>
  <c r="F8" i="3"/>
  <c r="D8" i="3"/>
  <c r="E9" i="3"/>
  <c r="F9" i="3"/>
  <c r="D9" i="3"/>
  <c r="E10" i="3"/>
  <c r="F10" i="3"/>
  <c r="D10" i="3"/>
  <c r="E11" i="3"/>
  <c r="F11" i="3"/>
  <c r="D11" i="3"/>
  <c r="E12" i="3"/>
  <c r="F12" i="3"/>
  <c r="D12" i="3"/>
  <c r="E13" i="3"/>
  <c r="F13" i="3"/>
  <c r="D13" i="3"/>
  <c r="E14" i="3"/>
  <c r="F14" i="3"/>
  <c r="D14" i="3"/>
  <c r="E15" i="3"/>
  <c r="F15" i="3"/>
  <c r="D15" i="3"/>
  <c r="E16" i="3"/>
  <c r="F16" i="3"/>
  <c r="D16" i="3"/>
  <c r="E17" i="3"/>
  <c r="F17" i="3"/>
  <c r="D17" i="3"/>
  <c r="E18" i="3"/>
  <c r="F18" i="3"/>
  <c r="D18" i="3"/>
  <c r="E7" i="3"/>
  <c r="F7" i="3"/>
  <c r="C15" i="3"/>
  <c r="C12" i="3"/>
  <c r="B19" i="3"/>
  <c r="G8" i="3"/>
  <c r="C18" i="3"/>
  <c r="C17" i="3"/>
  <c r="G16" i="3"/>
  <c r="C16" i="3"/>
  <c r="G17" i="3"/>
  <c r="C14" i="3"/>
  <c r="G15" i="3"/>
  <c r="C13" i="3"/>
  <c r="G13" i="3"/>
  <c r="C11" i="3"/>
  <c r="C10" i="3"/>
  <c r="G11" i="3"/>
  <c r="C9" i="3"/>
  <c r="C8" i="3"/>
  <c r="G9" i="3"/>
  <c r="C7" i="3"/>
  <c r="H9" i="3"/>
  <c r="H17" i="3"/>
  <c r="H15" i="3"/>
  <c r="H13" i="3"/>
  <c r="G12" i="3"/>
  <c r="H11" i="3"/>
  <c r="G10" i="3"/>
  <c r="G14" i="3"/>
  <c r="G18" i="3"/>
  <c r="H18" i="3"/>
  <c r="G7" i="3"/>
  <c r="H7" i="3"/>
  <c r="D19" i="3"/>
  <c r="H8" i="3"/>
  <c r="H12" i="3"/>
  <c r="H16" i="3"/>
  <c r="H14" i="3"/>
  <c r="H10" i="3"/>
  <c r="G19" i="3"/>
  <c r="F19" i="3"/>
  <c r="H19" i="3"/>
  <c r="J7" i="3"/>
  <c r="L38" i="1"/>
  <c r="M38" i="1"/>
  <c r="N38" i="1"/>
  <c r="O38" i="1"/>
  <c r="D11" i="1"/>
  <c r="D42" i="1"/>
  <c r="D44" i="1"/>
  <c r="E36" i="1"/>
  <c r="E38" i="1"/>
  <c r="E42" i="1"/>
  <c r="E40" i="1"/>
  <c r="E44" i="1"/>
  <c r="F40" i="1"/>
  <c r="F10" i="1"/>
  <c r="F11" i="1"/>
  <c r="F42" i="1"/>
  <c r="F44" i="1"/>
  <c r="G36" i="1"/>
  <c r="G40" i="1"/>
  <c r="G38" i="1"/>
  <c r="G42" i="1"/>
  <c r="G44" i="1"/>
  <c r="H36" i="1"/>
  <c r="H40" i="1"/>
  <c r="H38" i="1"/>
  <c r="H42" i="1"/>
  <c r="H44" i="1"/>
  <c r="I36" i="1"/>
  <c r="I40" i="1"/>
  <c r="I38" i="1"/>
  <c r="I42" i="1"/>
  <c r="I44" i="1"/>
  <c r="J36" i="1"/>
  <c r="J40" i="1"/>
  <c r="J38" i="1"/>
  <c r="J42" i="1"/>
  <c r="J44" i="1"/>
  <c r="K40" i="1"/>
  <c r="K36" i="1"/>
  <c r="K38" i="1"/>
  <c r="K42" i="1"/>
  <c r="P36" i="1"/>
  <c r="K44" i="1"/>
  <c r="L40" i="1"/>
  <c r="L10" i="1"/>
  <c r="L11" i="1"/>
  <c r="L42" i="1"/>
  <c r="L44" i="1"/>
  <c r="M10" i="1"/>
  <c r="M11" i="1"/>
  <c r="M42" i="1"/>
  <c r="M40" i="1"/>
  <c r="M44" i="1"/>
  <c r="N40" i="1"/>
  <c r="N10" i="1"/>
  <c r="N11" i="1"/>
  <c r="N42" i="1"/>
  <c r="N44" i="1"/>
  <c r="O40" i="1"/>
  <c r="O10" i="1"/>
  <c r="O11" i="1"/>
  <c r="O42" i="1"/>
  <c r="O44" i="1"/>
  <c r="M7" i="5" l="1"/>
</calcChain>
</file>

<file path=xl/sharedStrings.xml><?xml version="1.0" encoding="utf-8"?>
<sst xmlns="http://schemas.openxmlformats.org/spreadsheetml/2006/main" count="263" uniqueCount="86">
  <si>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</si>
  <si>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</si>
  <si>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</si>
  <si>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</si>
  <si>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</si>
  <si>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</si>
  <si>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</si>
  <si>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</si>
  <si>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</si>
  <si>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</si>
  <si>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</si>
  <si>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</si>
  <si>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</si>
  <si>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</si>
  <si>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</si>
  <si>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Cash sales</t>
  </si>
  <si>
    <t>Payment on business accounts</t>
  </si>
  <si>
    <t>Vehicle Sold</t>
  </si>
  <si>
    <t>Interest Received</t>
  </si>
  <si>
    <t>Total Receipts</t>
  </si>
  <si>
    <t>Payments :</t>
  </si>
  <si>
    <t>Printing and Stationary</t>
  </si>
  <si>
    <t>Toiletries</t>
  </si>
  <si>
    <t>In Room Beverages</t>
  </si>
  <si>
    <t>Freehold</t>
  </si>
  <si>
    <t>Fixtures and fittings</t>
  </si>
  <si>
    <t xml:space="preserve"> </t>
  </si>
  <si>
    <t>Building Costs</t>
  </si>
  <si>
    <t>Decorating</t>
  </si>
  <si>
    <t>Light and heat</t>
  </si>
  <si>
    <t>Laundry</t>
  </si>
  <si>
    <t>Maintenance</t>
  </si>
  <si>
    <t>Replacement Sign</t>
  </si>
  <si>
    <t>Deep Clean</t>
  </si>
  <si>
    <t>Wages</t>
  </si>
  <si>
    <t>Salaries</t>
  </si>
  <si>
    <t xml:space="preserve">Vehicles </t>
  </si>
  <si>
    <t>Petrol and diesel</t>
  </si>
  <si>
    <t>Business Rates</t>
  </si>
  <si>
    <t>Corporation Tax</t>
  </si>
  <si>
    <t>Marketing</t>
  </si>
  <si>
    <t xml:space="preserve">  </t>
  </si>
  <si>
    <t>Overdraft Interest</t>
  </si>
  <si>
    <t>Total payments</t>
  </si>
  <si>
    <t>Balance b / f</t>
  </si>
  <si>
    <t>Net cashflow in month</t>
  </si>
  <si>
    <t>Balance c / f</t>
  </si>
  <si>
    <t>Predicted credit revenue workings</t>
  </si>
  <si>
    <t>Cash</t>
  </si>
  <si>
    <t>Credit</t>
  </si>
  <si>
    <t>Month 1</t>
  </si>
  <si>
    <t>Month 2</t>
  </si>
  <si>
    <t>47% except June</t>
  </si>
  <si>
    <t>BAD DEBT</t>
  </si>
  <si>
    <t>feb</t>
  </si>
  <si>
    <t>march</t>
  </si>
  <si>
    <t>april</t>
  </si>
  <si>
    <t>may</t>
  </si>
  <si>
    <t>june</t>
  </si>
  <si>
    <t>Ocober</t>
  </si>
  <si>
    <t>Land Purchase</t>
  </si>
  <si>
    <t>Bedding Bundles</t>
  </si>
  <si>
    <t xml:space="preserve">Predicted Revenue </t>
  </si>
  <si>
    <t xml:space="preserve">Predicted revenue </t>
  </si>
  <si>
    <t xml:space="preserve">Month 1 invoiced data </t>
  </si>
  <si>
    <t>Motor Vehicles</t>
  </si>
  <si>
    <t>Printing and stationary</t>
  </si>
  <si>
    <t>Complimentary Toiletries</t>
  </si>
  <si>
    <t>In-room beverages</t>
  </si>
  <si>
    <t>Kettle tray sets</t>
  </si>
  <si>
    <t>Salaried Staff</t>
  </si>
  <si>
    <t>Wage Staff</t>
  </si>
  <si>
    <t>Zero Hour Staff</t>
  </si>
  <si>
    <t>Light and Heat</t>
  </si>
  <si>
    <t>Marketing Costs</t>
  </si>
  <si>
    <t>New Furniture</t>
  </si>
  <si>
    <t>Petrol and Diesel</t>
  </si>
  <si>
    <t>Fixtures and Fittings</t>
  </si>
  <si>
    <t>Staff Toilets</t>
  </si>
  <si>
    <t>General Maintenance</t>
  </si>
  <si>
    <t>January</t>
  </si>
  <si>
    <t>September</t>
  </si>
  <si>
    <t>October</t>
  </si>
  <si>
    <t>November</t>
  </si>
  <si>
    <t>December</t>
  </si>
  <si>
    <t>Febuary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</si>
</sst>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£&quot;#,##0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8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</font>
    <font>
      <i/>
      <sz val="18"/>
      <name val="Calibri"/>
      <family val="2"/>
      <scheme val="minor"/>
    </font>
    <font>
      <i/>
      <sz val="18"/>
      <color rgb="FFFF000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name val="Arial"/>
      <family val="2"/>
    </font>
    <font>
      <b/>
      <sz val="11"/>
      <color rgb="FF0061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37" fontId="0" fillId="0" borderId="0"/>
    <xf numFmtId="43" fontId="3" fillId="0" borderId="0" applyFont="0" applyFill="0" applyBorder="0" applyAlignment="0" applyProtection="0"/>
    <xf numFmtId="0" fontId="5" fillId="6" borderId="0" applyNumberFormat="0" applyBorder="0" applyAlignment="0" applyProtection="0"/>
    <xf numFmtId="0" fontId="6" fillId="7" borderId="0" applyNumberFormat="0" applyBorder="0" applyAlignment="0" applyProtection="0"/>
    <xf numFmtId="0" fontId="7" fillId="8" borderId="0" applyNumberFormat="0" applyBorder="0" applyAlignment="0" applyProtection="0"/>
  </cellStyleXfs>
  <cellXfs count="93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0" xfId="0" applyFont="1" applyBorder="1" applyAlignment="1">
      <alignment horizontal="center"/>
    </xf>
    <xf numFmtId="37" fontId="2" fillId="2" borderId="1" xfId="0" applyFont="1" applyFill="1" applyBorder="1" applyAlignment="1">
      <alignment horizontal="center"/>
    </xf>
    <xf numFmtId="37" fontId="2" fillId="2" borderId="1" xfId="0" applyFont="1" applyFill="1" applyBorder="1"/>
    <xf numFmtId="37" fontId="1" fillId="2" borderId="2" xfId="0" applyFont="1" applyFill="1" applyBorder="1"/>
    <xf numFmtId="37" fontId="1" fillId="2" borderId="3" xfId="0" applyFont="1" applyFill="1" applyBorder="1"/>
    <xf numFmtId="37" fontId="1" fillId="2" borderId="4" xfId="0" applyFont="1" applyFill="1" applyBorder="1"/>
    <xf numFmtId="37" fontId="1" fillId="2" borderId="5" xfId="0" applyFont="1" applyFill="1" applyBorder="1"/>
    <xf numFmtId="37" fontId="1" fillId="2" borderId="0" xfId="0" applyFont="1" applyFill="1" applyBorder="1"/>
    <xf numFmtId="37" fontId="1" fillId="2" borderId="6" xfId="0" applyFont="1" applyFill="1" applyBorder="1"/>
    <xf numFmtId="37" fontId="1" fillId="2" borderId="7" xfId="0" applyFont="1" applyFill="1" applyBorder="1"/>
    <xf numFmtId="37" fontId="1" fillId="2" borderId="8" xfId="0" applyFont="1" applyFill="1" applyBorder="1"/>
    <xf numFmtId="37" fontId="1" fillId="2" borderId="9" xfId="0" applyFont="1" applyFill="1" applyBorder="1"/>
    <xf numFmtId="37" fontId="1" fillId="4" borderId="0" xfId="0" applyFont="1" applyFill="1" applyAlignment="1">
      <alignment horizontal="center"/>
    </xf>
    <xf numFmtId="37" fontId="0" fillId="4" borderId="0" xfId="0" applyFill="1"/>
    <xf numFmtId="37" fontId="1" fillId="3" borderId="11" xfId="0" applyFont="1" applyFill="1" applyBorder="1"/>
    <xf numFmtId="37" fontId="1" fillId="3" borderId="12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1" fillId="3" borderId="2" xfId="0" applyFont="1" applyFill="1" applyBorder="1"/>
    <xf numFmtId="37" fontId="1" fillId="3" borderId="3" xfId="0" applyFont="1" applyFill="1" applyBorder="1"/>
    <xf numFmtId="37" fontId="1" fillId="3" borderId="4" xfId="0" applyFont="1" applyFill="1" applyBorder="1"/>
    <xf numFmtId="37" fontId="1" fillId="3" borderId="5" xfId="0" applyFont="1" applyFill="1" applyBorder="1"/>
    <xf numFmtId="37" fontId="1" fillId="3" borderId="0" xfId="0" applyFont="1" applyFill="1" applyBorder="1"/>
    <xf numFmtId="37" fontId="1" fillId="3" borderId="6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3" xfId="0" applyFont="1" applyFill="1" applyBorder="1" applyAlignment="1">
      <alignment horizontal="center"/>
    </xf>
    <xf numFmtId="37" fontId="2" fillId="3" borderId="4" xfId="0" applyFont="1" applyFill="1" applyBorder="1" applyAlignment="1">
      <alignment horizontal="center"/>
    </xf>
    <xf numFmtId="37" fontId="2" fillId="3" borderId="8" xfId="0" applyFont="1" applyFill="1" applyBorder="1" applyAlignment="1">
      <alignment horizontal="center"/>
    </xf>
    <xf numFmtId="37" fontId="2" fillId="3" borderId="9" xfId="0" applyFont="1" applyFill="1" applyBorder="1" applyAlignment="1">
      <alignment horizontal="center"/>
    </xf>
    <xf numFmtId="164" fontId="4" fillId="0" borderId="0" xfId="1" applyNumberFormat="1" applyFont="1"/>
    <xf numFmtId="37" fontId="1" fillId="0" borderId="0" xfId="0" applyFont="1" applyFill="1" applyBorder="1"/>
    <xf numFmtId="37" fontId="4" fillId="0" borderId="0" xfId="0" applyFont="1"/>
    <xf numFmtId="9" fontId="4" fillId="0" borderId="0" xfId="0" applyNumberFormat="1" applyFont="1"/>
    <xf numFmtId="3" fontId="4" fillId="0" borderId="0" xfId="0" applyNumberFormat="1" applyFont="1"/>
    <xf numFmtId="164" fontId="4" fillId="5" borderId="0" xfId="1" applyNumberFormat="1" applyFont="1" applyFill="1"/>
    <xf numFmtId="3" fontId="4" fillId="4" borderId="0" xfId="0" applyNumberFormat="1" applyFont="1" applyFill="1"/>
    <xf numFmtId="3" fontId="0" fillId="0" borderId="0" xfId="0" applyNumberFormat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2" borderId="0" xfId="0" applyFont="1" applyFill="1" applyBorder="1" applyAlignment="1">
      <alignment horizontal="center"/>
    </xf>
    <xf numFmtId="37" fontId="2" fillId="2" borderId="0" xfId="0" applyFont="1" applyFill="1" applyBorder="1"/>
    <xf numFmtId="164" fontId="4" fillId="0" borderId="0" xfId="1" applyNumberFormat="1" applyFont="1" applyFill="1"/>
    <xf numFmtId="37" fontId="4" fillId="0" borderId="0" xfId="0" applyFont="1" applyAlignment="1">
      <alignment horizontal="center"/>
    </xf>
    <xf numFmtId="37" fontId="0" fillId="0" borderId="0" xfId="0" applyAlignment="1">
      <alignment horizontal="center"/>
    </xf>
    <xf numFmtId="3" fontId="1" fillId="0" borderId="0" xfId="0" applyNumberFormat="1" applyFont="1" applyAlignment="1">
      <alignment horizontal="center"/>
    </xf>
    <xf numFmtId="37" fontId="2" fillId="4" borderId="11" xfId="0" applyFont="1" applyFill="1" applyBorder="1" applyAlignment="1">
      <alignment horizontal="center"/>
    </xf>
    <xf numFmtId="3" fontId="2" fillId="4" borderId="11" xfId="0" applyNumberFormat="1" applyFont="1" applyFill="1" applyBorder="1" applyAlignment="1">
      <alignment horizontal="center"/>
    </xf>
    <xf numFmtId="37" fontId="2" fillId="4" borderId="11" xfId="0" applyFont="1" applyFill="1" applyBorder="1"/>
    <xf numFmtId="37" fontId="1" fillId="4" borderId="0" xfId="0" applyFont="1" applyFill="1"/>
    <xf numFmtId="3" fontId="1" fillId="4" borderId="0" xfId="0" applyNumberFormat="1" applyFont="1" applyFill="1" applyAlignment="1">
      <alignment horizontal="center"/>
    </xf>
    <xf numFmtId="37" fontId="5" fillId="9" borderId="10" xfId="2" applyNumberFormat="1" applyFill="1" applyBorder="1"/>
    <xf numFmtId="37" fontId="5" fillId="9" borderId="11" xfId="2" applyNumberFormat="1" applyFill="1" applyBorder="1"/>
    <xf numFmtId="37" fontId="5" fillId="9" borderId="12" xfId="2" applyNumberFormat="1" applyFill="1" applyBorder="1"/>
    <xf numFmtId="37" fontId="5" fillId="9" borderId="1" xfId="2" applyNumberFormat="1" applyFill="1" applyBorder="1" applyAlignment="1">
      <alignment horizontal="center"/>
    </xf>
    <xf numFmtId="37" fontId="5" fillId="9" borderId="1" xfId="2" applyNumberFormat="1" applyFill="1" applyBorder="1"/>
    <xf numFmtId="37" fontId="0" fillId="9" borderId="0" xfId="0" applyFill="1"/>
    <xf numFmtId="37" fontId="5" fillId="9" borderId="7" xfId="2" applyNumberFormat="1" applyFill="1" applyBorder="1"/>
    <xf numFmtId="37" fontId="5" fillId="9" borderId="8" xfId="2" applyNumberFormat="1" applyFill="1" applyBorder="1"/>
    <xf numFmtId="37" fontId="5" fillId="9" borderId="9" xfId="2" applyNumberFormat="1" applyFill="1" applyBorder="1"/>
    <xf numFmtId="37" fontId="1" fillId="9" borderId="0" xfId="0" applyFont="1" applyFill="1" applyAlignment="1">
      <alignment horizontal="center"/>
    </xf>
    <xf numFmtId="37" fontId="1" fillId="9" borderId="0" xfId="0" applyFont="1" applyFill="1"/>
    <xf numFmtId="37" fontId="2" fillId="9" borderId="1" xfId="0" applyFont="1" applyFill="1" applyBorder="1" applyAlignment="1">
      <alignment horizontal="center"/>
    </xf>
    <xf numFmtId="37" fontId="2" fillId="9" borderId="1" xfId="0" applyFont="1" applyFill="1" applyBorder="1"/>
    <xf numFmtId="37" fontId="1" fillId="4" borderId="0" xfId="0" applyFont="1" applyFill="1" applyBorder="1"/>
    <xf numFmtId="37" fontId="0" fillId="0" borderId="10" xfId="0" applyBorder="1"/>
    <xf numFmtId="37" fontId="0" fillId="0" borderId="0" xfId="0" applyBorder="1"/>
    <xf numFmtId="37" fontId="8" fillId="4" borderId="0" xfId="0" applyFont="1" applyFill="1" applyBorder="1"/>
    <xf numFmtId="37" fontId="0" fillId="4" borderId="0" xfId="0" applyFont="1" applyFill="1" applyBorder="1"/>
    <xf numFmtId="37" fontId="8" fillId="4" borderId="0" xfId="0" applyFont="1" applyFill="1" applyBorder="1" applyAlignment="1"/>
    <xf numFmtId="37" fontId="5" fillId="6" borderId="0" xfId="2" applyNumberFormat="1" applyBorder="1"/>
    <xf numFmtId="37" fontId="11" fillId="4" borderId="0" xfId="0" applyFont="1" applyFill="1" applyBorder="1"/>
    <xf numFmtId="9" fontId="8" fillId="4" borderId="0" xfId="0" applyNumberFormat="1" applyFont="1" applyFill="1" applyBorder="1"/>
    <xf numFmtId="9" fontId="6" fillId="7" borderId="0" xfId="3" applyNumberFormat="1" applyBorder="1"/>
    <xf numFmtId="37" fontId="10" fillId="0" borderId="0" xfId="0" applyFont="1" applyBorder="1"/>
    <xf numFmtId="3" fontId="12" fillId="4" borderId="0" xfId="0" applyNumberFormat="1" applyFont="1" applyFill="1" applyBorder="1"/>
    <xf numFmtId="164" fontId="13" fillId="4" borderId="0" xfId="4" applyNumberFormat="1" applyFont="1" applyFill="1" applyBorder="1"/>
    <xf numFmtId="3" fontId="13" fillId="4" borderId="0" xfId="0" applyNumberFormat="1" applyFont="1" applyFill="1" applyBorder="1"/>
    <xf numFmtId="165" fontId="13" fillId="4" borderId="0" xfId="0" applyNumberFormat="1" applyFont="1" applyFill="1" applyBorder="1"/>
    <xf numFmtId="164" fontId="13" fillId="4" borderId="0" xfId="1" applyNumberFormat="1" applyFont="1" applyFill="1" applyBorder="1"/>
    <xf numFmtId="164" fontId="15" fillId="6" borderId="0" xfId="2" applyNumberFormat="1" applyFont="1" applyBorder="1"/>
    <xf numFmtId="3" fontId="6" fillId="7" borderId="0" xfId="3" applyNumberFormat="1" applyBorder="1"/>
    <xf numFmtId="37" fontId="14" fillId="4" borderId="0" xfId="0" applyFont="1" applyFill="1" applyBorder="1"/>
    <xf numFmtId="3" fontId="8" fillId="4" borderId="0" xfId="0" applyNumberFormat="1" applyFont="1" applyFill="1" applyBorder="1"/>
    <xf numFmtId="37" fontId="9" fillId="4" borderId="0" xfId="4" applyNumberFormat="1" applyFont="1" applyFill="1" applyBorder="1"/>
    <xf numFmtId="164" fontId="8" fillId="4" borderId="0" xfId="1" applyNumberFormat="1" applyFont="1" applyFill="1" applyBorder="1"/>
    <xf numFmtId="164" fontId="5" fillId="6" borderId="0" xfId="2" applyNumberFormat="1" applyBorder="1"/>
  </cellXfs>
  <cellStyles count="5">
    <cellStyle name="Bad" xfId="3" builtinId="27"/>
    <cellStyle name="Comma" xfId="1" builtinId="3"/>
    <cellStyle name="Good" xfId="2" builtinId="26"/>
    <cellStyle name="Neutral" xfId="4" builtinId="2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receipts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'Haversons Ltd'!$B$6</c:f>
              <c:strCache>
                <c:ptCount val="1"/>
                <c:pt idx="0">
                  <c:v>Predicted Revenue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'Haversons Ltd'!$C$4:$R$5</c15:sqref>
                  </c15:fullRef>
                  <c15:levelRef>
                    <c15:sqref>'Haversons Ltd'!$C$4:$R$4</c15:sqref>
                  </c15:levelRef>
                </c:ext>
              </c:extLst>
              <c:f>'Haversons Ltd'!$C$4:$R$4</c:f>
              <c:strCache>
                <c:ptCount val="15"/>
                <c:pt idx="2">
                  <c:v>Jan</c:v>
                </c:pt>
                <c:pt idx="3">
                  <c:v>February</c:v>
                </c:pt>
                <c:pt idx="4">
                  <c:v>March</c:v>
                </c:pt>
                <c:pt idx="5">
                  <c:v>April</c:v>
                </c:pt>
                <c:pt idx="6">
                  <c:v>May</c:v>
                </c:pt>
                <c:pt idx="7">
                  <c:v>June</c:v>
                </c:pt>
                <c:pt idx="8">
                  <c:v>July</c:v>
                </c:pt>
                <c:pt idx="9">
                  <c:v>August</c:v>
                </c:pt>
                <c:pt idx="10">
                  <c:v>Sept</c:v>
                </c:pt>
                <c:pt idx="11">
                  <c:v>Oct</c:v>
                </c:pt>
                <c:pt idx="12">
                  <c:v>Nov</c:v>
                </c:pt>
                <c:pt idx="13">
                  <c:v>Dec</c:v>
                </c:pt>
                <c:pt idx="14">
                  <c:v>Total</c:v>
                </c:pt>
              </c:strCache>
            </c:strRef>
          </c:cat>
          <c:val>
            <c:numRef>
              <c:f>'Haversons Ltd'!$C$6:$R$6</c:f>
              <c:numCache>
                <c:formatCode>#,##0_);\(#,##0\)</c:formatCode>
                <c:ptCount val="16"/>
                <c:pt idx="2">
                  <c:v>382414</c:v>
                </c:pt>
                <c:pt idx="3">
                  <c:v>298218</c:v>
                </c:pt>
                <c:pt idx="4">
                  <c:v>291005</c:v>
                </c:pt>
                <c:pt idx="5">
                  <c:v>285111</c:v>
                </c:pt>
                <c:pt idx="6">
                  <c:v>325600</c:v>
                </c:pt>
                <c:pt idx="7">
                  <c:v>380450</c:v>
                </c:pt>
                <c:pt idx="8">
                  <c:v>400600</c:v>
                </c:pt>
                <c:pt idx="9">
                  <c:v>480750</c:v>
                </c:pt>
                <c:pt idx="10">
                  <c:v>520180</c:v>
                </c:pt>
                <c:pt idx="11">
                  <c:v>400800</c:v>
                </c:pt>
                <c:pt idx="12">
                  <c:v>375080</c:v>
                </c:pt>
                <c:pt idx="13">
                  <c:v>340900</c:v>
                </c:pt>
                <c:pt idx="14">
                  <c:v>4481108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12-4697-A854-08A2AE219ACC}"/>
            </c:ext>
          </c:extLst>
        </c:ser>
        <c:ser>
          <c:idx val="2"/>
          <c:order val="2"/>
          <c:tx>
            <c:strRef>
              <c:f>'Haversons Ltd'!$B$8</c:f>
              <c:strCache>
                <c:ptCount val="1"/>
                <c:pt idx="0">
                  <c:v>Receipts :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'Haversons Ltd'!$C$4:$R$5</c15:sqref>
                  </c15:fullRef>
                  <c15:levelRef>
                    <c15:sqref>'Haversons Ltd'!$C$4:$R$4</c15:sqref>
                  </c15:levelRef>
                </c:ext>
              </c:extLst>
              <c:f>'Haversons Ltd'!$C$4:$R$4</c:f>
              <c:strCache>
                <c:ptCount val="15"/>
                <c:pt idx="2">
                  <c:v>Jan</c:v>
                </c:pt>
                <c:pt idx="3">
                  <c:v>February</c:v>
                </c:pt>
                <c:pt idx="4">
                  <c:v>March</c:v>
                </c:pt>
                <c:pt idx="5">
                  <c:v>April</c:v>
                </c:pt>
                <c:pt idx="6">
                  <c:v>May</c:v>
                </c:pt>
                <c:pt idx="7">
                  <c:v>June</c:v>
                </c:pt>
                <c:pt idx="8">
                  <c:v>July</c:v>
                </c:pt>
                <c:pt idx="9">
                  <c:v>August</c:v>
                </c:pt>
                <c:pt idx="10">
                  <c:v>Sept</c:v>
                </c:pt>
                <c:pt idx="11">
                  <c:v>Oct</c:v>
                </c:pt>
                <c:pt idx="12">
                  <c:v>Nov</c:v>
                </c:pt>
                <c:pt idx="13">
                  <c:v>Dec</c:v>
                </c:pt>
                <c:pt idx="14">
                  <c:v>Total</c:v>
                </c:pt>
              </c:strCache>
            </c:strRef>
          </c:cat>
          <c:val>
            <c:numRef>
              <c:f>'Haversons Ltd'!$C$8:$R$8</c:f>
              <c:numCache>
                <c:formatCode>#,##0_);\(#,##0\)</c:formatCode>
                <c:ptCount val="16"/>
              </c:numCache>
            </c:numRef>
          </c:val>
          <c:extLst>
            <c:ext xmlns:c16="http://schemas.microsoft.com/office/drawing/2014/chart" uri="{C3380CC4-5D6E-409C-BE32-E72D297353CC}">
              <c16:uniqueId val="{00000002-2A12-4697-A854-08A2AE219ACC}"/>
            </c:ext>
          </c:extLst>
        </c:ser>
        <c:ser>
          <c:idx val="3"/>
          <c:order val="3"/>
          <c:tx>
            <c:strRef>
              <c:f>'Haversons Ltd'!$B$9</c:f>
              <c:strCache>
                <c:ptCount val="1"/>
                <c:pt idx="0">
                  <c:v>Cash sales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'Haversons Ltd'!$C$4:$R$5</c15:sqref>
                  </c15:fullRef>
                  <c15:levelRef>
                    <c15:sqref>'Haversons Ltd'!$C$4:$R$4</c15:sqref>
                  </c15:levelRef>
                </c:ext>
              </c:extLst>
              <c:f>'Haversons Ltd'!$C$4:$R$4</c:f>
              <c:strCache>
                <c:ptCount val="15"/>
                <c:pt idx="2">
                  <c:v>Jan</c:v>
                </c:pt>
                <c:pt idx="3">
                  <c:v>February</c:v>
                </c:pt>
                <c:pt idx="4">
                  <c:v>March</c:v>
                </c:pt>
                <c:pt idx="5">
                  <c:v>April</c:v>
                </c:pt>
                <c:pt idx="6">
                  <c:v>May</c:v>
                </c:pt>
                <c:pt idx="7">
                  <c:v>June</c:v>
                </c:pt>
                <c:pt idx="8">
                  <c:v>July</c:v>
                </c:pt>
                <c:pt idx="9">
                  <c:v>August</c:v>
                </c:pt>
                <c:pt idx="10">
                  <c:v>Sept</c:v>
                </c:pt>
                <c:pt idx="11">
                  <c:v>Oct</c:v>
                </c:pt>
                <c:pt idx="12">
                  <c:v>Nov</c:v>
                </c:pt>
                <c:pt idx="13">
                  <c:v>Dec</c:v>
                </c:pt>
                <c:pt idx="14">
                  <c:v>Total</c:v>
                </c:pt>
              </c:strCache>
            </c:strRef>
          </c:cat>
          <c:val>
            <c:numRef>
              <c:f>'Haversons Ltd'!$C$9:$R$9</c:f>
              <c:numCache>
                <c:formatCode>#,##0_);\(#,##0\)</c:formatCode>
                <c:ptCount val="16"/>
                <c:pt idx="2">
                  <c:v>229448</c:v>
                </c:pt>
                <c:pt idx="3">
                  <c:v>178931</c:v>
                </c:pt>
                <c:pt idx="4">
                  <c:v>174603</c:v>
                </c:pt>
                <c:pt idx="5">
                  <c:v>171067</c:v>
                </c:pt>
                <c:pt idx="6">
                  <c:v>195360</c:v>
                </c:pt>
                <c:pt idx="7">
                  <c:v>228270</c:v>
                </c:pt>
                <c:pt idx="8">
                  <c:v>240360</c:v>
                </c:pt>
                <c:pt idx="9">
                  <c:v>288450</c:v>
                </c:pt>
                <c:pt idx="10">
                  <c:v>312108</c:v>
                </c:pt>
                <c:pt idx="11">
                  <c:v>240480</c:v>
                </c:pt>
                <c:pt idx="12">
                  <c:v>225048</c:v>
                </c:pt>
                <c:pt idx="13">
                  <c:v>204540</c:v>
                </c:pt>
                <c:pt idx="14">
                  <c:v>2688665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A12-4697-A854-08A2AE219ACC}"/>
            </c:ext>
          </c:extLst>
        </c:ser>
        <c:ser>
          <c:idx val="4"/>
          <c:order val="4"/>
          <c:tx>
            <c:strRef>
              <c:f>'Haversons Ltd'!$B$10</c:f>
              <c:strCache>
                <c:ptCount val="1"/>
                <c:pt idx="0">
                  <c:v>Payment on business accounts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'Haversons Ltd'!$C$4:$R$5</c15:sqref>
                  </c15:fullRef>
                  <c15:levelRef>
                    <c15:sqref>'Haversons Ltd'!$C$4:$R$4</c15:sqref>
                  </c15:levelRef>
                </c:ext>
              </c:extLst>
              <c:f>'Haversons Ltd'!$C$4:$R$4</c:f>
              <c:strCache>
                <c:ptCount val="15"/>
                <c:pt idx="2">
                  <c:v>Jan</c:v>
                </c:pt>
                <c:pt idx="3">
                  <c:v>February</c:v>
                </c:pt>
                <c:pt idx="4">
                  <c:v>March</c:v>
                </c:pt>
                <c:pt idx="5">
                  <c:v>April</c:v>
                </c:pt>
                <c:pt idx="6">
                  <c:v>May</c:v>
                </c:pt>
                <c:pt idx="7">
                  <c:v>June</c:v>
                </c:pt>
                <c:pt idx="8">
                  <c:v>July</c:v>
                </c:pt>
                <c:pt idx="9">
                  <c:v>August</c:v>
                </c:pt>
                <c:pt idx="10">
                  <c:v>Sept</c:v>
                </c:pt>
                <c:pt idx="11">
                  <c:v>Oct</c:v>
                </c:pt>
                <c:pt idx="12">
                  <c:v>Nov</c:v>
                </c:pt>
                <c:pt idx="13">
                  <c:v>Dec</c:v>
                </c:pt>
                <c:pt idx="14">
                  <c:v>Total</c:v>
                </c:pt>
              </c:strCache>
            </c:strRef>
          </c:cat>
          <c:val>
            <c:numRef>
              <c:f>'Haversons Ltd'!$C$10:$R$10</c:f>
              <c:numCache>
                <c:formatCode>#,##0_);\(#,##0\)</c:formatCode>
                <c:ptCount val="16"/>
                <c:pt idx="2">
                  <c:v>137877</c:v>
                </c:pt>
                <c:pt idx="3">
                  <c:v>139654</c:v>
                </c:pt>
                <c:pt idx="4">
                  <c:v>130822</c:v>
                </c:pt>
                <c:pt idx="5">
                  <c:v>113568</c:v>
                </c:pt>
                <c:pt idx="6">
                  <c:v>111047</c:v>
                </c:pt>
                <c:pt idx="7">
                  <c:v>117939</c:v>
                </c:pt>
                <c:pt idx="8">
                  <c:v>136390</c:v>
                </c:pt>
                <c:pt idx="9">
                  <c:v>150683</c:v>
                </c:pt>
                <c:pt idx="10">
                  <c:v>170309</c:v>
                </c:pt>
                <c:pt idx="11">
                  <c:v>244562</c:v>
                </c:pt>
                <c:pt idx="12">
                  <c:v>225889</c:v>
                </c:pt>
                <c:pt idx="13">
                  <c:v>149466</c:v>
                </c:pt>
                <c:pt idx="14">
                  <c:v>1828206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A12-4697-A854-08A2AE219ACC}"/>
            </c:ext>
          </c:extLst>
        </c:ser>
        <c:ser>
          <c:idx val="5"/>
          <c:order val="5"/>
          <c:tx>
            <c:strRef>
              <c:f>'Haversons Ltd'!$B$11</c:f>
              <c:strCache>
                <c:ptCount val="1"/>
                <c:pt idx="0">
                  <c:v>Interest Received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'Haversons Ltd'!$C$4:$R$5</c15:sqref>
                  </c15:fullRef>
                  <c15:levelRef>
                    <c15:sqref>'Haversons Ltd'!$C$4:$R$4</c15:sqref>
                  </c15:levelRef>
                </c:ext>
              </c:extLst>
              <c:f>'Haversons Ltd'!$C$4:$R$4</c:f>
              <c:strCache>
                <c:ptCount val="15"/>
                <c:pt idx="2">
                  <c:v>Jan</c:v>
                </c:pt>
                <c:pt idx="3">
                  <c:v>February</c:v>
                </c:pt>
                <c:pt idx="4">
                  <c:v>March</c:v>
                </c:pt>
                <c:pt idx="5">
                  <c:v>April</c:v>
                </c:pt>
                <c:pt idx="6">
                  <c:v>May</c:v>
                </c:pt>
                <c:pt idx="7">
                  <c:v>June</c:v>
                </c:pt>
                <c:pt idx="8">
                  <c:v>July</c:v>
                </c:pt>
                <c:pt idx="9">
                  <c:v>August</c:v>
                </c:pt>
                <c:pt idx="10">
                  <c:v>Sept</c:v>
                </c:pt>
                <c:pt idx="11">
                  <c:v>Oct</c:v>
                </c:pt>
                <c:pt idx="12">
                  <c:v>Nov</c:v>
                </c:pt>
                <c:pt idx="13">
                  <c:v>Dec</c:v>
                </c:pt>
                <c:pt idx="14">
                  <c:v>Total</c:v>
                </c:pt>
              </c:strCache>
            </c:strRef>
          </c:cat>
          <c:val>
            <c:numRef>
              <c:f>'Haversons Ltd'!$C$11:$R$11</c:f>
              <c:numCache>
                <c:formatCode>#,##0_);\(#,##0\)</c:formatCode>
                <c:ptCount val="16"/>
                <c:pt idx="2">
                  <c:v>8268</c:v>
                </c:pt>
                <c:pt idx="3">
                  <c:v>13501</c:v>
                </c:pt>
                <c:pt idx="4">
                  <c:v>15366</c:v>
                </c:pt>
                <c:pt idx="5">
                  <c:v>0</c:v>
                </c:pt>
                <c:pt idx="6">
                  <c:v>2376</c:v>
                </c:pt>
                <c:pt idx="7">
                  <c:v>5994</c:v>
                </c:pt>
                <c:pt idx="8">
                  <c:v>11914</c:v>
                </c:pt>
                <c:pt idx="9">
                  <c:v>18911</c:v>
                </c:pt>
                <c:pt idx="10">
                  <c:v>24804</c:v>
                </c:pt>
                <c:pt idx="11">
                  <c:v>28235</c:v>
                </c:pt>
                <c:pt idx="12">
                  <c:v>34774</c:v>
                </c:pt>
                <c:pt idx="13">
                  <c:v>39687</c:v>
                </c:pt>
                <c:pt idx="14">
                  <c:v>203830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A12-4697-A854-08A2AE219A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7180344"/>
        <c:axId val="6271819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'Haversons Ltd'!$B$7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'Haversons Ltd'!$C$4:$R$5</c15:sqref>
                        </c15:fullRef>
                        <c15:levelRef>
                          <c15:sqref>'Haversons Ltd'!$C$4:$R$4</c15:sqref>
                        </c15:levelRef>
                        <c15:formulaRef>
                          <c15:sqref>'Haversons Ltd'!$C$4:$R$4</c15:sqref>
                        </c15:formulaRef>
                      </c:ext>
                    </c:extLst>
                    <c:strCache>
                      <c:ptCount val="15"/>
                      <c:pt idx="2">
                        <c:v>Jan</c:v>
                      </c:pt>
                      <c:pt idx="3">
                        <c:v>February</c:v>
                      </c:pt>
                      <c:pt idx="4">
                        <c:v>March</c:v>
                      </c:pt>
                      <c:pt idx="5">
                        <c:v>April</c:v>
                      </c:pt>
                      <c:pt idx="6">
                        <c:v>May</c:v>
                      </c:pt>
                      <c:pt idx="7">
                        <c:v>June</c:v>
                      </c:pt>
                      <c:pt idx="8">
                        <c:v>July</c:v>
                      </c:pt>
                      <c:pt idx="9">
                        <c:v>August</c:v>
                      </c:pt>
                      <c:pt idx="10">
                        <c:v>Sept</c:v>
                      </c:pt>
                      <c:pt idx="11">
                        <c:v>Oct</c:v>
                      </c:pt>
                      <c:pt idx="12">
                        <c:v>Nov</c:v>
                      </c:pt>
                      <c:pt idx="13">
                        <c:v>Dec</c:v>
                      </c:pt>
                      <c:pt idx="14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'Haversons Ltd'!$C$7:$R$7</c15:sqref>
                        </c15:formulaRef>
                      </c:ext>
                    </c:extLst>
                    <c:numCache>
                      <c:formatCode>#,##0_);\(#,##0\)</c:formatCode>
                      <c:ptCount val="1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A12-4697-A854-08A2AE219ACC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6"/>
          <c:order val="6"/>
          <c:tx>
            <c:strRef>
              <c:f>'Haversons Ltd'!$B$12</c:f>
              <c:strCache>
                <c:ptCount val="1"/>
                <c:pt idx="0">
                  <c:v>Total Receipts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'Haversons Ltd'!$C$4:$R$5</c15:sqref>
                  </c15:fullRef>
                  <c15:levelRef>
                    <c15:sqref>'Haversons Ltd'!$C$4:$R$4</c15:sqref>
                  </c15:levelRef>
                </c:ext>
              </c:extLst>
              <c:f>'Haversons Ltd'!$C$4:$R$4</c:f>
              <c:strCache>
                <c:ptCount val="15"/>
                <c:pt idx="2">
                  <c:v>Jan</c:v>
                </c:pt>
                <c:pt idx="3">
                  <c:v>February</c:v>
                </c:pt>
                <c:pt idx="4">
                  <c:v>March</c:v>
                </c:pt>
                <c:pt idx="5">
                  <c:v>April</c:v>
                </c:pt>
                <c:pt idx="6">
                  <c:v>May</c:v>
                </c:pt>
                <c:pt idx="7">
                  <c:v>June</c:v>
                </c:pt>
                <c:pt idx="8">
                  <c:v>July</c:v>
                </c:pt>
                <c:pt idx="9">
                  <c:v>August</c:v>
                </c:pt>
                <c:pt idx="10">
                  <c:v>Sept</c:v>
                </c:pt>
                <c:pt idx="11">
                  <c:v>Oct</c:v>
                </c:pt>
                <c:pt idx="12">
                  <c:v>Nov</c:v>
                </c:pt>
                <c:pt idx="13">
                  <c:v>Dec</c:v>
                </c:pt>
                <c:pt idx="14">
                  <c:v>Total</c:v>
                </c:pt>
              </c:strCache>
            </c:strRef>
          </c:cat>
          <c:val>
            <c:numRef>
              <c:f>'Haversons Ltd'!$C$12:$R$12</c:f>
              <c:numCache>
                <c:formatCode>#,##0_);\(#,##0\)</c:formatCode>
                <c:ptCount val="16"/>
                <c:pt idx="2">
                  <c:v>375593</c:v>
                </c:pt>
                <c:pt idx="3">
                  <c:v>332086</c:v>
                </c:pt>
                <c:pt idx="4">
                  <c:v>320791</c:v>
                </c:pt>
                <c:pt idx="5">
                  <c:v>284635</c:v>
                </c:pt>
                <c:pt idx="6">
                  <c:v>308783</c:v>
                </c:pt>
                <c:pt idx="7">
                  <c:v>352203</c:v>
                </c:pt>
                <c:pt idx="8">
                  <c:v>388664</c:v>
                </c:pt>
                <c:pt idx="9">
                  <c:v>458044</c:v>
                </c:pt>
                <c:pt idx="10">
                  <c:v>507221</c:v>
                </c:pt>
                <c:pt idx="11">
                  <c:v>513277</c:v>
                </c:pt>
                <c:pt idx="12">
                  <c:v>485711</c:v>
                </c:pt>
                <c:pt idx="13">
                  <c:v>393693</c:v>
                </c:pt>
                <c:pt idx="14">
                  <c:v>4720701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A12-4697-A854-08A2AE219A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7180344"/>
        <c:axId val="627181984"/>
      </c:lineChart>
      <c:catAx>
        <c:axId val="627180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181984"/>
        <c:crosses val="autoZero"/>
        <c:auto val="1"/>
        <c:lblAlgn val="ctr"/>
        <c:lblOffset val="100"/>
        <c:noMultiLvlLbl val="0"/>
      </c:catAx>
      <c:valAx>
        <c:axId val="627181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180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payments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1216557305336834"/>
          <c:y val="0.16245370370370371"/>
          <c:w val="0.62059842519685038"/>
          <c:h val="0.61498432487605714"/>
        </c:manualLayout>
      </c:layout>
      <c:barChart>
        <c:barDir val="bar"/>
        <c:grouping val="stacked"/>
        <c:varyColors val="0"/>
        <c:ser>
          <c:idx val="2"/>
          <c:order val="2"/>
          <c:tx>
            <c:strRef>
              <c:f>'Haversons Ltd'!$E$15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Ltd'!$E$16:$E$40</c:f>
              <c:numCache>
                <c:formatCode>#,##0_);\(#,##0\)</c:formatCode>
                <c:ptCount val="25"/>
                <c:pt idx="2">
                  <c:v>5800</c:v>
                </c:pt>
                <c:pt idx="4">
                  <c:v>5000</c:v>
                </c:pt>
                <c:pt idx="5">
                  <c:v>28000</c:v>
                </c:pt>
                <c:pt idx="6">
                  <c:v>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0</c:v>
                </c:pt>
                <c:pt idx="12">
                  <c:v>6250</c:v>
                </c:pt>
                <c:pt idx="15">
                  <c:v>50000</c:v>
                </c:pt>
                <c:pt idx="16">
                  <c:v>1100</c:v>
                </c:pt>
                <c:pt idx="20">
                  <c:v>6000</c:v>
                </c:pt>
                <c:pt idx="24">
                  <c:v>174316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CE-455E-B0FF-173AB0A1E693}"/>
            </c:ext>
          </c:extLst>
        </c:ser>
        <c:ser>
          <c:idx val="3"/>
          <c:order val="3"/>
          <c:tx>
            <c:strRef>
              <c:f>'Haversons Ltd'!$F$15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Ltd'!$F$16:$F$40</c:f>
              <c:numCache>
                <c:formatCode>#,##0_);\(#,##0\)</c:formatCode>
                <c:ptCount val="25"/>
                <c:pt idx="1">
                  <c:v>18750</c:v>
                </c:pt>
                <c:pt idx="2">
                  <c:v>4000</c:v>
                </c:pt>
                <c:pt idx="3">
                  <c:v>98000</c:v>
                </c:pt>
                <c:pt idx="4">
                  <c:v>4100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0</c:v>
                </c:pt>
                <c:pt idx="12">
                  <c:v>6250</c:v>
                </c:pt>
                <c:pt idx="13">
                  <c:v>0</c:v>
                </c:pt>
                <c:pt idx="14">
                  <c:v>0</c:v>
                </c:pt>
                <c:pt idx="15">
                  <c:v>50000</c:v>
                </c:pt>
                <c:pt idx="16">
                  <c:v>1100</c:v>
                </c:pt>
                <c:pt idx="20">
                  <c:v>6000</c:v>
                </c:pt>
                <c:pt idx="24">
                  <c:v>260366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2CE-455E-B0FF-173AB0A1E693}"/>
            </c:ext>
          </c:extLst>
        </c:ser>
        <c:ser>
          <c:idx val="4"/>
          <c:order val="4"/>
          <c:tx>
            <c:strRef>
              <c:f>'Haversons Ltd'!$G$15</c:f>
              <c:strCache>
                <c:ptCount val="1"/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Ltd'!$G$16:$G$40</c:f>
              <c:numCache>
                <c:formatCode>#,##0_);\(#,##0\)</c:formatCode>
                <c:ptCount val="25"/>
                <c:pt idx="1">
                  <c:v>0</c:v>
                </c:pt>
                <c:pt idx="2">
                  <c:v>4000</c:v>
                </c:pt>
                <c:pt idx="3">
                  <c:v>0</c:v>
                </c:pt>
                <c:pt idx="4">
                  <c:v>4100</c:v>
                </c:pt>
                <c:pt idx="5">
                  <c:v>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30000</c:v>
                </c:pt>
                <c:pt idx="12">
                  <c:v>6250</c:v>
                </c:pt>
                <c:pt idx="13">
                  <c:v>25000</c:v>
                </c:pt>
                <c:pt idx="14">
                  <c:v>779000</c:v>
                </c:pt>
                <c:pt idx="15">
                  <c:v>50000</c:v>
                </c:pt>
                <c:pt idx="16">
                  <c:v>1100</c:v>
                </c:pt>
                <c:pt idx="20">
                  <c:v>6000</c:v>
                </c:pt>
                <c:pt idx="24">
                  <c:v>977616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2CE-455E-B0FF-173AB0A1E693}"/>
            </c:ext>
          </c:extLst>
        </c:ser>
        <c:ser>
          <c:idx val="5"/>
          <c:order val="5"/>
          <c:tx>
            <c:strRef>
              <c:f>'Haversons Ltd'!$H$15</c:f>
              <c:strCache>
                <c:ptCount val="1"/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Ltd'!$H$16:$H$40</c:f>
              <c:numCache>
                <c:formatCode>#,##0_);\(#,##0\)</c:formatCode>
                <c:ptCount val="25"/>
                <c:pt idx="0">
                  <c:v>30000</c:v>
                </c:pt>
                <c:pt idx="2">
                  <c:v>4000</c:v>
                </c:pt>
                <c:pt idx="3">
                  <c:v>0</c:v>
                </c:pt>
                <c:pt idx="4">
                  <c:v>4100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0</c:v>
                </c:pt>
                <c:pt idx="12">
                  <c:v>6250</c:v>
                </c:pt>
                <c:pt idx="13">
                  <c:v>0</c:v>
                </c:pt>
                <c:pt idx="16">
                  <c:v>1100</c:v>
                </c:pt>
                <c:pt idx="20">
                  <c:v>6000</c:v>
                </c:pt>
                <c:pt idx="22">
                  <c:v>3818.0165033839994</c:v>
                </c:pt>
                <c:pt idx="24">
                  <c:v>127434.016503384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2CE-455E-B0FF-173AB0A1E693}"/>
            </c:ext>
          </c:extLst>
        </c:ser>
        <c:ser>
          <c:idx val="6"/>
          <c:order val="6"/>
          <c:tx>
            <c:strRef>
              <c:f>'Haversons Ltd'!$I$15</c:f>
              <c:strCache>
                <c:ptCount val="1"/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Ltd'!$I$16:$I$40</c:f>
              <c:numCache>
                <c:formatCode>#,##0_);\(#,##0\)</c:formatCode>
                <c:ptCount val="25"/>
                <c:pt idx="1">
                  <c:v>18750</c:v>
                </c:pt>
                <c:pt idx="2">
                  <c:v>5800</c:v>
                </c:pt>
                <c:pt idx="3">
                  <c:v>0</c:v>
                </c:pt>
                <c:pt idx="4">
                  <c:v>5000</c:v>
                </c:pt>
                <c:pt idx="5">
                  <c:v>52000</c:v>
                </c:pt>
                <c:pt idx="6">
                  <c:v>2560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0</c:v>
                </c:pt>
                <c:pt idx="12">
                  <c:v>6250</c:v>
                </c:pt>
                <c:pt idx="14">
                  <c:v>0</c:v>
                </c:pt>
                <c:pt idx="16">
                  <c:v>1100</c:v>
                </c:pt>
                <c:pt idx="20">
                  <c:v>6000</c:v>
                </c:pt>
                <c:pt idx="24">
                  <c:v>169626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2CE-455E-B0FF-173AB0A1E693}"/>
            </c:ext>
          </c:extLst>
        </c:ser>
        <c:ser>
          <c:idx val="7"/>
          <c:order val="7"/>
          <c:tx>
            <c:strRef>
              <c:f>'Haversons Ltd'!$J$15</c:f>
              <c:strCache>
                <c:ptCount val="1"/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Ltd'!$J$16:$J$40</c:f>
              <c:numCache>
                <c:formatCode>#,##0_);\(#,##0\)</c:formatCode>
                <c:ptCount val="25"/>
                <c:pt idx="2">
                  <c:v>4000</c:v>
                </c:pt>
                <c:pt idx="3">
                  <c:v>0</c:v>
                </c:pt>
                <c:pt idx="4">
                  <c:v>5000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30000</c:v>
                </c:pt>
                <c:pt idx="12">
                  <c:v>6250</c:v>
                </c:pt>
                <c:pt idx="13">
                  <c:v>0</c:v>
                </c:pt>
                <c:pt idx="14">
                  <c:v>0</c:v>
                </c:pt>
                <c:pt idx="16">
                  <c:v>1100</c:v>
                </c:pt>
                <c:pt idx="20">
                  <c:v>6000</c:v>
                </c:pt>
                <c:pt idx="24">
                  <c:v>124516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2CE-455E-B0FF-173AB0A1E693}"/>
            </c:ext>
          </c:extLst>
        </c:ser>
        <c:ser>
          <c:idx val="8"/>
          <c:order val="8"/>
          <c:tx>
            <c:strRef>
              <c:f>'Haversons Ltd'!$K$15</c:f>
              <c:strCache>
                <c:ptCount val="1"/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Ltd'!$K$16:$K$40</c:f>
              <c:numCache>
                <c:formatCode>#,##0_);\(#,##0\)</c:formatCode>
                <c:ptCount val="25"/>
                <c:pt idx="2">
                  <c:v>4000</c:v>
                </c:pt>
                <c:pt idx="3">
                  <c:v>0</c:v>
                </c:pt>
                <c:pt idx="4">
                  <c:v>5000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0</c:v>
                </c:pt>
                <c:pt idx="12">
                  <c:v>6250</c:v>
                </c:pt>
                <c:pt idx="13">
                  <c:v>25000</c:v>
                </c:pt>
                <c:pt idx="14">
                  <c:v>0</c:v>
                </c:pt>
                <c:pt idx="16">
                  <c:v>1100</c:v>
                </c:pt>
                <c:pt idx="20">
                  <c:v>6000</c:v>
                </c:pt>
                <c:pt idx="24">
                  <c:v>119516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2CE-455E-B0FF-173AB0A1E693}"/>
            </c:ext>
          </c:extLst>
        </c:ser>
        <c:ser>
          <c:idx val="9"/>
          <c:order val="9"/>
          <c:tx>
            <c:strRef>
              <c:f>'Haversons Ltd'!$L$15</c:f>
              <c:strCache>
                <c:ptCount val="1"/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Ltd'!$L$16:$L$40</c:f>
              <c:numCache>
                <c:formatCode>#,##0_);\(#,##0\)</c:formatCode>
                <c:ptCount val="25"/>
                <c:pt idx="1">
                  <c:v>18750</c:v>
                </c:pt>
                <c:pt idx="2">
                  <c:v>5800</c:v>
                </c:pt>
                <c:pt idx="3">
                  <c:v>0</c:v>
                </c:pt>
                <c:pt idx="4">
                  <c:v>5000</c:v>
                </c:pt>
                <c:pt idx="5">
                  <c:v>0</c:v>
                </c:pt>
                <c:pt idx="7">
                  <c:v>7150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0</c:v>
                </c:pt>
                <c:pt idx="12">
                  <c:v>6250</c:v>
                </c:pt>
                <c:pt idx="13">
                  <c:v>0</c:v>
                </c:pt>
                <c:pt idx="16">
                  <c:v>1100</c:v>
                </c:pt>
                <c:pt idx="18">
                  <c:v>109200</c:v>
                </c:pt>
                <c:pt idx="20">
                  <c:v>6000</c:v>
                </c:pt>
                <c:pt idx="24">
                  <c:v>231416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2CE-455E-B0FF-173AB0A1E693}"/>
            </c:ext>
          </c:extLst>
        </c:ser>
        <c:ser>
          <c:idx val="10"/>
          <c:order val="10"/>
          <c:tx>
            <c:strRef>
              <c:f>'Haversons Ltd'!$M$15</c:f>
              <c:strCache>
                <c:ptCount val="1"/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Ltd'!$M$16:$M$40</c:f>
              <c:numCache>
                <c:formatCode>#,##0_);\(#,##0\)</c:formatCode>
                <c:ptCount val="25"/>
                <c:pt idx="2">
                  <c:v>4000</c:v>
                </c:pt>
                <c:pt idx="3">
                  <c:v>0</c:v>
                </c:pt>
                <c:pt idx="4">
                  <c:v>5000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30000</c:v>
                </c:pt>
                <c:pt idx="12">
                  <c:v>6250</c:v>
                </c:pt>
                <c:pt idx="13">
                  <c:v>0</c:v>
                </c:pt>
                <c:pt idx="14">
                  <c:v>0</c:v>
                </c:pt>
                <c:pt idx="16">
                  <c:v>1100</c:v>
                </c:pt>
                <c:pt idx="17">
                  <c:v>37500</c:v>
                </c:pt>
                <c:pt idx="18">
                  <c:v>109200</c:v>
                </c:pt>
                <c:pt idx="20">
                  <c:v>6000</c:v>
                </c:pt>
                <c:pt idx="24">
                  <c:v>271216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2CE-455E-B0FF-173AB0A1E693}"/>
            </c:ext>
          </c:extLst>
        </c:ser>
        <c:ser>
          <c:idx val="11"/>
          <c:order val="11"/>
          <c:tx>
            <c:strRef>
              <c:f>'Haversons Ltd'!$N$15</c:f>
              <c:strCache>
                <c:ptCount val="1"/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Ltd'!$N$16:$N$40</c:f>
              <c:numCache>
                <c:formatCode>#,##0_);\(#,##0\)</c:formatCode>
                <c:ptCount val="25"/>
                <c:pt idx="2">
                  <c:v>4000</c:v>
                </c:pt>
                <c:pt idx="3">
                  <c:v>0</c:v>
                </c:pt>
                <c:pt idx="4">
                  <c:v>5000</c:v>
                </c:pt>
                <c:pt idx="5">
                  <c:v>0</c:v>
                </c:pt>
                <c:pt idx="6">
                  <c:v>2560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0</c:v>
                </c:pt>
                <c:pt idx="12">
                  <c:v>6250</c:v>
                </c:pt>
                <c:pt idx="13">
                  <c:v>0</c:v>
                </c:pt>
                <c:pt idx="16">
                  <c:v>1100</c:v>
                </c:pt>
                <c:pt idx="17">
                  <c:v>37500</c:v>
                </c:pt>
                <c:pt idx="18">
                  <c:v>109200</c:v>
                </c:pt>
                <c:pt idx="19">
                  <c:v>18000</c:v>
                </c:pt>
                <c:pt idx="20">
                  <c:v>6000</c:v>
                </c:pt>
                <c:pt idx="24">
                  <c:v>261776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2CE-455E-B0FF-173AB0A1E693}"/>
            </c:ext>
          </c:extLst>
        </c:ser>
        <c:ser>
          <c:idx val="12"/>
          <c:order val="12"/>
          <c:tx>
            <c:strRef>
              <c:f>'Haversons Ltd'!$O$15</c:f>
              <c:strCache>
                <c:ptCount val="1"/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Ltd'!$O$16:$O$40</c:f>
              <c:numCache>
                <c:formatCode>#,##0_);\(#,##0\)</c:formatCode>
                <c:ptCount val="25"/>
                <c:pt idx="1">
                  <c:v>18750</c:v>
                </c:pt>
                <c:pt idx="2">
                  <c:v>5800</c:v>
                </c:pt>
                <c:pt idx="3">
                  <c:v>0</c:v>
                </c:pt>
                <c:pt idx="4">
                  <c:v>5000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0</c:v>
                </c:pt>
                <c:pt idx="12">
                  <c:v>6250</c:v>
                </c:pt>
                <c:pt idx="13">
                  <c:v>25000</c:v>
                </c:pt>
                <c:pt idx="16">
                  <c:v>1100</c:v>
                </c:pt>
                <c:pt idx="17">
                  <c:v>37500</c:v>
                </c:pt>
                <c:pt idx="18">
                  <c:v>109200</c:v>
                </c:pt>
                <c:pt idx="20">
                  <c:v>6000</c:v>
                </c:pt>
                <c:pt idx="21">
                  <c:v>10000</c:v>
                </c:pt>
                <c:pt idx="24">
                  <c:v>296766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2CE-455E-B0FF-173AB0A1E693}"/>
            </c:ext>
          </c:extLst>
        </c:ser>
        <c:ser>
          <c:idx val="13"/>
          <c:order val="13"/>
          <c:tx>
            <c:strRef>
              <c:f>'Haversons Ltd'!$P$15</c:f>
              <c:strCache>
                <c:ptCount val="1"/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Ltd'!$P$16:$P$40</c:f>
              <c:numCache>
                <c:formatCode>#,##0_);\(#,##0\)</c:formatCode>
                <c:ptCount val="25"/>
                <c:pt idx="2">
                  <c:v>4000</c:v>
                </c:pt>
                <c:pt idx="3">
                  <c:v>0</c:v>
                </c:pt>
                <c:pt idx="4">
                  <c:v>5000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26666</c:v>
                </c:pt>
                <c:pt idx="9">
                  <c:v>40000</c:v>
                </c:pt>
                <c:pt idx="10">
                  <c:v>5500</c:v>
                </c:pt>
                <c:pt idx="11">
                  <c:v>30000</c:v>
                </c:pt>
                <c:pt idx="12">
                  <c:v>6250</c:v>
                </c:pt>
                <c:pt idx="16">
                  <c:v>1100</c:v>
                </c:pt>
                <c:pt idx="17">
                  <c:v>37500</c:v>
                </c:pt>
                <c:pt idx="18">
                  <c:v>109200</c:v>
                </c:pt>
                <c:pt idx="20">
                  <c:v>6000</c:v>
                </c:pt>
                <c:pt idx="24">
                  <c:v>271216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2CE-455E-B0FF-173AB0A1E693}"/>
            </c:ext>
          </c:extLst>
        </c:ser>
        <c:ser>
          <c:idx val="14"/>
          <c:order val="14"/>
          <c:tx>
            <c:strRef>
              <c:f>'Haversons Ltd'!$Q$15</c:f>
              <c:strCache>
                <c:ptCount val="1"/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'Haversons Ltd'!$B$16:$B$40</c:f>
              <c:strCache>
                <c:ptCount val="25"/>
                <c:pt idx="0">
                  <c:v>Laundry</c:v>
                </c:pt>
                <c:pt idx="1">
                  <c:v>Printing and stationary</c:v>
                </c:pt>
                <c:pt idx="2">
                  <c:v>Complimentary Toiletries</c:v>
                </c:pt>
                <c:pt idx="3">
                  <c:v>In-room beverages</c:v>
                </c:pt>
                <c:pt idx="4">
                  <c:v>Land Purchase</c:v>
                </c:pt>
                <c:pt idx="5">
                  <c:v>Bedding Bundles</c:v>
                </c:pt>
                <c:pt idx="6">
                  <c:v>Kettle tray sets</c:v>
                </c:pt>
                <c:pt idx="7">
                  <c:v>Salaried Staff</c:v>
                </c:pt>
                <c:pt idx="8">
                  <c:v>Wage Staff</c:v>
                </c:pt>
                <c:pt idx="9">
                  <c:v>Zero Hour Staff</c:v>
                </c:pt>
                <c:pt idx="10">
                  <c:v>Light and Heat</c:v>
                </c:pt>
                <c:pt idx="11">
                  <c:v>Business Rates</c:v>
                </c:pt>
                <c:pt idx="12">
                  <c:v>Marketing Costs</c:v>
                </c:pt>
                <c:pt idx="13">
                  <c:v>Corporation Tax</c:v>
                </c:pt>
                <c:pt idx="14">
                  <c:v>New Furniture</c:v>
                </c:pt>
                <c:pt idx="15">
                  <c:v>Petrol and Diesel</c:v>
                </c:pt>
                <c:pt idx="16">
                  <c:v>Fixtures and Fittings</c:v>
                </c:pt>
                <c:pt idx="17">
                  <c:v>Building Costs</c:v>
                </c:pt>
                <c:pt idx="18">
                  <c:v>Staff Toilets</c:v>
                </c:pt>
                <c:pt idx="19">
                  <c:v>General Maintenance</c:v>
                </c:pt>
                <c:pt idx="20">
                  <c:v>Deep Clean</c:v>
                </c:pt>
                <c:pt idx="21">
                  <c:v>Overdraft Interest</c:v>
                </c:pt>
                <c:pt idx="22">
                  <c:v>Overdraft Interest</c:v>
                </c:pt>
                <c:pt idx="24">
                  <c:v>Total payments</c:v>
                </c:pt>
              </c:strCache>
            </c:strRef>
          </c:cat>
          <c:val>
            <c:numRef>
              <c:f>'Haversons Ltd'!$Q$16:$Q$40</c:f>
              <c:numCache>
                <c:formatCode>#,##0_);\(#,##0\)</c:formatCode>
                <c:ptCount val="25"/>
                <c:pt idx="0">
                  <c:v>30000</c:v>
                </c:pt>
                <c:pt idx="1">
                  <c:v>75000</c:v>
                </c:pt>
                <c:pt idx="2">
                  <c:v>55200</c:v>
                </c:pt>
                <c:pt idx="3">
                  <c:v>98000</c:v>
                </c:pt>
                <c:pt idx="4">
                  <c:v>57300</c:v>
                </c:pt>
                <c:pt idx="5">
                  <c:v>80000</c:v>
                </c:pt>
                <c:pt idx="6">
                  <c:v>5120</c:v>
                </c:pt>
                <c:pt idx="7">
                  <c:v>7150</c:v>
                </c:pt>
                <c:pt idx="8">
                  <c:v>319992</c:v>
                </c:pt>
                <c:pt idx="9">
                  <c:v>480000</c:v>
                </c:pt>
                <c:pt idx="10">
                  <c:v>66000</c:v>
                </c:pt>
                <c:pt idx="11">
                  <c:v>120000</c:v>
                </c:pt>
                <c:pt idx="12">
                  <c:v>75000</c:v>
                </c:pt>
                <c:pt idx="13">
                  <c:v>75000</c:v>
                </c:pt>
                <c:pt idx="14">
                  <c:v>779000</c:v>
                </c:pt>
                <c:pt idx="15">
                  <c:v>150000</c:v>
                </c:pt>
                <c:pt idx="16">
                  <c:v>13200</c:v>
                </c:pt>
                <c:pt idx="17">
                  <c:v>150000</c:v>
                </c:pt>
                <c:pt idx="18">
                  <c:v>546000</c:v>
                </c:pt>
                <c:pt idx="19">
                  <c:v>18000</c:v>
                </c:pt>
                <c:pt idx="20">
                  <c:v>72000</c:v>
                </c:pt>
                <c:pt idx="21">
                  <c:v>10000</c:v>
                </c:pt>
                <c:pt idx="22">
                  <c:v>3818.0165033839994</c:v>
                </c:pt>
                <c:pt idx="24">
                  <c:v>3285780.0165033839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2CE-455E-B0FF-173AB0A1E6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7663960"/>
        <c:axId val="5128075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'Haversons Ltd'!$C$15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'Haversons Ltd'!$B$16:$B$40</c15:sqref>
                        </c15:formulaRef>
                      </c:ext>
                    </c:extLst>
                    <c:strCache>
                      <c:ptCount val="25"/>
                      <c:pt idx="0">
                        <c:v>Laundry</c:v>
                      </c:pt>
                      <c:pt idx="1">
                        <c:v>Printing and stationary</c:v>
                      </c:pt>
                      <c:pt idx="2">
                        <c:v>Complimentary Toiletries</c:v>
                      </c:pt>
                      <c:pt idx="3">
                        <c:v>In-room beverages</c:v>
                      </c:pt>
                      <c:pt idx="4">
                        <c:v>Land Purchase</c:v>
                      </c:pt>
                      <c:pt idx="5">
                        <c:v>Bedding Bundles</c:v>
                      </c:pt>
                      <c:pt idx="6">
                        <c:v>Kettle tray sets</c:v>
                      </c:pt>
                      <c:pt idx="7">
                        <c:v>Salaried Staff</c:v>
                      </c:pt>
                      <c:pt idx="8">
                        <c:v>Wage Staff</c:v>
                      </c:pt>
                      <c:pt idx="9">
                        <c:v>Zero Hour Staff</c:v>
                      </c:pt>
                      <c:pt idx="10">
                        <c:v>Light and Heat</c:v>
                      </c:pt>
                      <c:pt idx="11">
                        <c:v>Business Rates</c:v>
                      </c:pt>
                      <c:pt idx="12">
                        <c:v>Marketing Costs</c:v>
                      </c:pt>
                      <c:pt idx="13">
                        <c:v>Corporation Tax</c:v>
                      </c:pt>
                      <c:pt idx="14">
                        <c:v>New Furniture</c:v>
                      </c:pt>
                      <c:pt idx="15">
                        <c:v>Petrol and Diesel</c:v>
                      </c:pt>
                      <c:pt idx="16">
                        <c:v>Fixtures and Fittings</c:v>
                      </c:pt>
                      <c:pt idx="17">
                        <c:v>Building Costs</c:v>
                      </c:pt>
                      <c:pt idx="18">
                        <c:v>Staff Toilets</c:v>
                      </c:pt>
                      <c:pt idx="19">
                        <c:v>General Maintenance</c:v>
                      </c:pt>
                      <c:pt idx="20">
                        <c:v>Deep Clean</c:v>
                      </c:pt>
                      <c:pt idx="21">
                        <c:v>Overdraft Interest</c:v>
                      </c:pt>
                      <c:pt idx="22">
                        <c:v>Overdraft Interest</c:v>
                      </c:pt>
                      <c:pt idx="24">
                        <c:v>Total payments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'Haversons Ltd'!$C$16:$C$40</c15:sqref>
                        </c15:formulaRef>
                      </c:ext>
                    </c:extLst>
                    <c:numCache>
                      <c:formatCode>#,##0_);\(#,##0\)</c:formatCode>
                      <c:ptCount val="2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2CE-455E-B0FF-173AB0A1E693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'Haversons Ltd'!$D$15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'Haversons Ltd'!$B$16:$B$40</c15:sqref>
                        </c15:formulaRef>
                      </c:ext>
                    </c:extLst>
                    <c:strCache>
                      <c:ptCount val="25"/>
                      <c:pt idx="0">
                        <c:v>Laundry</c:v>
                      </c:pt>
                      <c:pt idx="1">
                        <c:v>Printing and stationary</c:v>
                      </c:pt>
                      <c:pt idx="2">
                        <c:v>Complimentary Toiletries</c:v>
                      </c:pt>
                      <c:pt idx="3">
                        <c:v>In-room beverages</c:v>
                      </c:pt>
                      <c:pt idx="4">
                        <c:v>Land Purchase</c:v>
                      </c:pt>
                      <c:pt idx="5">
                        <c:v>Bedding Bundles</c:v>
                      </c:pt>
                      <c:pt idx="6">
                        <c:v>Kettle tray sets</c:v>
                      </c:pt>
                      <c:pt idx="7">
                        <c:v>Salaried Staff</c:v>
                      </c:pt>
                      <c:pt idx="8">
                        <c:v>Wage Staff</c:v>
                      </c:pt>
                      <c:pt idx="9">
                        <c:v>Zero Hour Staff</c:v>
                      </c:pt>
                      <c:pt idx="10">
                        <c:v>Light and Heat</c:v>
                      </c:pt>
                      <c:pt idx="11">
                        <c:v>Business Rates</c:v>
                      </c:pt>
                      <c:pt idx="12">
                        <c:v>Marketing Costs</c:v>
                      </c:pt>
                      <c:pt idx="13">
                        <c:v>Corporation Tax</c:v>
                      </c:pt>
                      <c:pt idx="14">
                        <c:v>New Furniture</c:v>
                      </c:pt>
                      <c:pt idx="15">
                        <c:v>Petrol and Diesel</c:v>
                      </c:pt>
                      <c:pt idx="16">
                        <c:v>Fixtures and Fittings</c:v>
                      </c:pt>
                      <c:pt idx="17">
                        <c:v>Building Costs</c:v>
                      </c:pt>
                      <c:pt idx="18">
                        <c:v>Staff Toilets</c:v>
                      </c:pt>
                      <c:pt idx="19">
                        <c:v>General Maintenance</c:v>
                      </c:pt>
                      <c:pt idx="20">
                        <c:v>Deep Clean</c:v>
                      </c:pt>
                      <c:pt idx="21">
                        <c:v>Overdraft Interest</c:v>
                      </c:pt>
                      <c:pt idx="22">
                        <c:v>Overdraft Interest</c:v>
                      </c:pt>
                      <c:pt idx="24">
                        <c:v>Total payments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'Haversons Ltd'!$D$16:$D$40</c15:sqref>
                        </c15:formulaRef>
                      </c:ext>
                    </c:extLst>
                    <c:numCache>
                      <c:formatCode>#,##0_);\(#,##0\)</c:formatCode>
                      <c:ptCount val="2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2CE-455E-B0FF-173AB0A1E693}"/>
                  </c:ext>
                </c:extLst>
              </c15:ser>
            </c15:filteredBarSeries>
          </c:ext>
        </c:extLst>
      </c:barChart>
      <c:catAx>
        <c:axId val="507663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2807584"/>
        <c:crosses val="autoZero"/>
        <c:auto val="1"/>
        <c:lblAlgn val="ctr"/>
        <c:lblOffset val="100"/>
        <c:noMultiLvlLbl val="0"/>
      </c:catAx>
      <c:valAx>
        <c:axId val="512807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7663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Balance</a:t>
            </a:r>
            <a:r>
              <a:rPr lang="en-GB" baseline="0"/>
              <a:t> C/F</a:t>
            </a:r>
            <a:endParaRPr lang="en-GB"/>
          </a:p>
        </c:rich>
      </c:tx>
      <c:layout>
        <c:manualLayout>
          <c:xMode val="edge"/>
          <c:yMode val="edge"/>
          <c:x val="0.4011596675415573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'Haversons Ltd'!$B$42</c:f>
              <c:strCache>
                <c:ptCount val="1"/>
                <c:pt idx="0">
                  <c:v>Balance b / f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'Haversons Ltd'!$C$42:$Q$42</c:f>
              <c:numCache>
                <c:formatCode>#,##0_);\(#,##0\)</c:formatCode>
                <c:ptCount val="15"/>
                <c:pt idx="2">
                  <c:v>318000</c:v>
                </c:pt>
                <c:pt idx="3">
                  <c:v>519277</c:v>
                </c:pt>
                <c:pt idx="4">
                  <c:v>590997</c:v>
                </c:pt>
                <c:pt idx="5">
                  <c:v>-65828</c:v>
                </c:pt>
                <c:pt idx="6">
                  <c:v>91373</c:v>
                </c:pt>
                <c:pt idx="7">
                  <c:v>230530</c:v>
                </c:pt>
                <c:pt idx="8">
                  <c:v>458217</c:v>
                </c:pt>
                <c:pt idx="9">
                  <c:v>727364</c:v>
                </c:pt>
                <c:pt idx="10">
                  <c:v>953993</c:v>
                </c:pt>
                <c:pt idx="11">
                  <c:v>1085961</c:v>
                </c:pt>
                <c:pt idx="12">
                  <c:v>1337462</c:v>
                </c:pt>
                <c:pt idx="13">
                  <c:v>1526408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2F-40BF-9982-DE7B76A991FC}"/>
            </c:ext>
          </c:extLst>
        </c:ser>
        <c:ser>
          <c:idx val="3"/>
          <c:order val="3"/>
          <c:tx>
            <c:strRef>
              <c:f>'Haversons Ltd'!$B$44</c:f>
              <c:strCache>
                <c:ptCount val="1"/>
                <c:pt idx="0">
                  <c:v>Net cashflow in month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'Haversons Ltd'!$C$44:$Q$44</c:f>
              <c:numCache>
                <c:formatCode>#,##0_);\(#,##0\)</c:formatCode>
                <c:ptCount val="15"/>
                <c:pt idx="2">
                  <c:v>201277</c:v>
                </c:pt>
                <c:pt idx="3">
                  <c:v>71720</c:v>
                </c:pt>
                <c:pt idx="4">
                  <c:v>-656825</c:v>
                </c:pt>
                <c:pt idx="5" formatCode="#,##0">
                  <c:v>157201</c:v>
                </c:pt>
                <c:pt idx="6">
                  <c:v>139157</c:v>
                </c:pt>
                <c:pt idx="7">
                  <c:v>227687</c:v>
                </c:pt>
                <c:pt idx="8">
                  <c:v>269148</c:v>
                </c:pt>
                <c:pt idx="9">
                  <c:v>226628</c:v>
                </c:pt>
                <c:pt idx="10">
                  <c:v>131969</c:v>
                </c:pt>
                <c:pt idx="11">
                  <c:v>251501</c:v>
                </c:pt>
                <c:pt idx="12">
                  <c:v>188945</c:v>
                </c:pt>
                <c:pt idx="13">
                  <c:v>112477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12F-40BF-9982-DE7B76A991FC}"/>
            </c:ext>
          </c:extLst>
        </c:ser>
        <c:ser>
          <c:idx val="4"/>
          <c:order val="4"/>
          <c:tx>
            <c:strRef>
              <c:f>'Haversons Ltd'!$B$45</c:f>
              <c:strCache>
                <c:ptCount val="1"/>
                <c:pt idx="0">
                  <c:v>Balance c / f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'Haversons Ltd'!$C$45:$Q$45</c:f>
              <c:numCache>
                <c:formatCode>#,##0_);\(#,##0\)</c:formatCode>
                <c:ptCount val="15"/>
                <c:pt idx="2">
                  <c:v>519277</c:v>
                </c:pt>
                <c:pt idx="3">
                  <c:v>590997</c:v>
                </c:pt>
                <c:pt idx="4">
                  <c:v>-65828</c:v>
                </c:pt>
                <c:pt idx="5">
                  <c:v>91373</c:v>
                </c:pt>
                <c:pt idx="6">
                  <c:v>230530</c:v>
                </c:pt>
                <c:pt idx="7">
                  <c:v>458217</c:v>
                </c:pt>
                <c:pt idx="8">
                  <c:v>727364</c:v>
                </c:pt>
                <c:pt idx="9">
                  <c:v>953993</c:v>
                </c:pt>
                <c:pt idx="10">
                  <c:v>1085961</c:v>
                </c:pt>
                <c:pt idx="11">
                  <c:v>1337462</c:v>
                </c:pt>
                <c:pt idx="12">
                  <c:v>1526408</c:v>
                </c:pt>
                <c:pt idx="13">
                  <c:v>1648884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2F-40BF-9982-DE7B76A99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33141632"/>
        <c:axId val="63313704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'Haversons Ltd'!$B$41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'Haversons Ltd'!$C$41:$Q$41</c15:sqref>
                        </c15:formulaRef>
                      </c:ext>
                    </c:extLst>
                    <c:numCache>
                      <c:formatCode>#,##0_);\(#,##0\)</c:formatCode>
                      <c:ptCount val="1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12F-40BF-9982-DE7B76A991F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'Haversons Ltd'!$B$43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'Haversons Ltd'!$C$43:$Q$43</c15:sqref>
                        </c15:formulaRef>
                      </c:ext>
                    </c:extLst>
                    <c:numCache>
                      <c:formatCode>#,##0_);\(#,##0\)</c:formatCode>
                      <c:ptCount val="1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F12F-40BF-9982-DE7B76A991FC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'Haversons Ltd'!$B$46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'Haversons Ltd'!$C$46:$Q$46</c15:sqref>
                        </c15:formulaRef>
                      </c:ext>
                    </c:extLst>
                    <c:numCache>
                      <c:formatCode>#,##0_);\(#,##0\)</c:formatCode>
                      <c:ptCount val="1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F12F-40BF-9982-DE7B76A991FC}"/>
                  </c:ext>
                </c:extLst>
              </c15:ser>
            </c15:filteredBarSeries>
          </c:ext>
        </c:extLst>
      </c:barChart>
      <c:catAx>
        <c:axId val="633141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37040"/>
        <c:crosses val="autoZero"/>
        <c:auto val="1"/>
        <c:lblAlgn val="ctr"/>
        <c:lblOffset val="100"/>
        <c:noMultiLvlLbl val="0"/>
      </c:catAx>
      <c:valAx>
        <c:axId val="633137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141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_xlchart.v1.21</cx:f>
      </cx:strDim>
      <cx:numDim type="val">
        <cx:f>_xlchart.v1.23</cx:f>
      </cx:numDim>
    </cx:data>
    <cx:data id="1">
      <cx:strDim type="cat">
        <cx:f>_xlchart.v1.21</cx:f>
      </cx:strDim>
      <cx:numDim type="val">
        <cx:f>_xlchart.v1.25</cx:f>
      </cx:numDim>
    </cx:data>
    <cx:data id="2">
      <cx:strDim type="cat">
        <cx:f>_xlchart.v1.21</cx:f>
      </cx:strDim>
      <cx:numDim type="val">
        <cx:f>_xlchart.v1.27</cx:f>
      </cx:numDim>
    </cx:data>
    <cx:data id="3">
      <cx:strDim type="cat">
        <cx:f>_xlchart.v1.21</cx:f>
      </cx:strDim>
      <cx:numDim type="val">
        <cx:f>_xlchart.v1.29</cx:f>
      </cx:numDim>
    </cx:data>
    <cx:data id="4">
      <cx:strDim type="cat">
        <cx:f>_xlchart.v1.21</cx:f>
      </cx:strDim>
      <cx:numDim type="val">
        <cx:f>_xlchart.v1.31</cx:f>
      </cx:numDim>
    </cx:data>
    <cx:data id="5">
      <cx:strDim type="cat">
        <cx:f>_xlchart.v1.21</cx:f>
      </cx:strDim>
      <cx:numDim type="val">
        <cx:f>_xlchart.v1.33</cx:f>
      </cx:numDim>
    </cx:data>
    <cx:data id="6">
      <cx:strDim type="cat">
        <cx:f>_xlchart.v1.21</cx:f>
      </cx:strDim>
      <cx:numDim type="val">
        <cx:f>_xlchart.v1.35</cx:f>
      </cx:numDim>
    </cx:data>
    <cx:data id="7">
      <cx:strDim type="cat">
        <cx:f>_xlchart.v1.21</cx:f>
      </cx:strDim>
      <cx:numDim type="val">
        <cx:f>_xlchart.v1.37</cx:f>
      </cx:numDim>
    </cx:data>
    <cx:data id="8">
      <cx:strDim type="cat">
        <cx:f>_xlchart.v1.21</cx:f>
      </cx:strDim>
      <cx:numDim type="val">
        <cx:f>_xlchart.v1.39</cx:f>
      </cx:numDim>
    </cx:data>
    <cx:data id="9">
      <cx:strDim type="cat">
        <cx:f>_xlchart.v1.21</cx:f>
      </cx:strDim>
      <cx:numDim type="val">
        <cx:f>_xlchart.v1.41</cx:f>
      </cx:numDim>
    </cx:data>
  </cx:chartData>
  <cx:chart>
    <cx:title pos="t" align="ctr" overlay="0">
      <cx:tx>
        <cx:txData>
          <cx:v>predicted revenue workings 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predicted revenue workings </a:t>
          </a:r>
        </a:p>
      </cx:txPr>
    </cx:title>
    <cx:plotArea>
      <cx:plotAreaRegion>
        <cx:series layoutId="clusteredColumn" uniqueId="{2AA788A7-ACBC-4E3A-BFA6-85373262A5AB}" formatIdx="0">
          <cx:tx>
            <cx:txData>
              <cx:f>_xlchart.v1.22</cx:f>
              <cx:v>Predicted revenue </cx:v>
            </cx:txData>
          </cx:tx>
          <cx:dataId val="0"/>
          <cx:layoutPr>
            <cx:aggregation/>
          </cx:layoutPr>
          <cx:axisId val="1"/>
        </cx:series>
        <cx:series layoutId="clusteredColumn" hidden="1" uniqueId="{DC5F1622-687B-4008-A50C-52B0981765A7}" formatIdx="2">
          <cx:tx>
            <cx:txData>
              <cx:f>_xlchart.v1.24</cx:f>
              <cx:v>Predicted credit revenue workings Cash</cx:v>
            </cx:txData>
          </cx:tx>
          <cx:dataId val="1"/>
          <cx:layoutPr>
            <cx:aggregation/>
          </cx:layoutPr>
          <cx:axisId val="1"/>
        </cx:series>
        <cx:series layoutId="clusteredColumn" hidden="1" uniqueId="{BDEA34DB-05DD-4FED-81C1-C311044FCE8C}" formatIdx="4">
          <cx:tx>
            <cx:txData>
              <cx:f>_xlchart.v1.26</cx:f>
              <cx:v>Credit</cx:v>
            </cx:txData>
          </cx:tx>
          <cx:dataId val="2"/>
          <cx:layoutPr>
            <cx:aggregation/>
          </cx:layoutPr>
          <cx:axisId val="1"/>
        </cx:series>
        <cx:series layoutId="clusteredColumn" hidden="1" uniqueId="{1125FBCE-F9DF-46EE-BAEB-B339763B10E4}" formatIdx="6">
          <cx:tx>
            <cx:txData>
              <cx:f>_xlchart.v1.28</cx:f>
              <cx:v>Month 1 52%</cx:v>
            </cx:txData>
          </cx:tx>
          <cx:dataId val="3"/>
          <cx:layoutPr>
            <cx:aggregation/>
          </cx:layoutPr>
          <cx:axisId val="1"/>
        </cx:series>
        <cx:series layoutId="clusteredColumn" hidden="1" uniqueId="{6ED39353-377C-4B41-BD80-98BE42D7497C}" formatIdx="8">
          <cx:tx>
            <cx:txData>
              <cx:f>_xlchart.v1.30</cx:f>
              <cx:v>Month 1 invoiced data </cx:v>
            </cx:txData>
          </cx:tx>
          <cx:dataId val="4"/>
          <cx:layoutPr>
            <cx:aggregation/>
          </cx:layoutPr>
          <cx:axisId val="1"/>
        </cx:series>
        <cx:series layoutId="clusteredColumn" hidden="1" uniqueId="{FDECB954-44D3-4AEF-82A3-F0839FDD2F2A}" formatIdx="10">
          <cx:tx>
            <cx:txData>
              <cx:f>_xlchart.v1.32</cx:f>
              <cx:v>Month 2 -5%</cx:v>
            </cx:txData>
          </cx:tx>
          <cx:dataId val="5"/>
          <cx:layoutPr>
            <cx:aggregation/>
          </cx:layoutPr>
          <cx:axisId val="1"/>
        </cx:series>
        <cx:series layoutId="clusteredColumn" hidden="1" uniqueId="{8E9BA35B-9752-4D88-A9D6-7A9E5AE02B13}" formatIdx="12">
          <cx:tx>
            <cx:txData>
              <cx:f>_xlchart.v1.34</cx:f>
              <cx:v>Month 2 47%</cx:v>
            </cx:txData>
          </cx:tx>
          <cx:dataId val="6"/>
          <cx:layoutPr>
            <cx:aggregation/>
          </cx:layoutPr>
          <cx:axisId val="1"/>
        </cx:series>
        <cx:series layoutId="clusteredColumn" hidden="1" uniqueId="{11B4A46D-8A0A-403B-826A-A481992D50D0}" formatIdx="14">
          <cx:tx>
            <cx:txData>
              <cx:f>_xlchart.v1.36</cx:f>
              <cx:v>Total Credit</cx:v>
            </cx:txData>
          </cx:tx>
          <cx:dataId val="7"/>
          <cx:layoutPr>
            <cx:aggregation/>
          </cx:layoutPr>
          <cx:axisId val="1"/>
        </cx:series>
        <cx:series layoutId="clusteredColumn" hidden="1" uniqueId="{F4356E62-E3C7-4AAC-9373-9F18146DDF5D}" formatIdx="16">
          <cx:tx>
            <cx:txData>
              <cx:f>_xlchart.v1.38</cx:f>
              <cx:v/>
            </cx:txData>
          </cx:tx>
          <cx:dataId val="8"/>
          <cx:layoutPr>
            <cx:aggregation/>
          </cx:layoutPr>
          <cx:axisId val="1"/>
        </cx:series>
        <cx:series layoutId="clusteredColumn" hidden="1" uniqueId="{208B46D8-E6DC-47B4-8219-B24644854E23}" formatIdx="18">
          <cx:tx>
            <cx:txData>
              <cx:f>_xlchart.v1.40</cx:f>
              <cx:v>BAD DEBT</cx:v>
            </cx:txData>
          </cx:tx>
          <cx:dataId val="9"/>
          <cx:layoutPr>
            <cx:aggregation/>
          </cx:layoutPr>
          <cx:axisId val="1"/>
        </cx:series>
        <cx:series layoutId="paretoLine" ownerIdx="0" uniqueId="{411C47CF-8490-4324-9847-8C9872638C59}" formatIdx="1">
          <cx:axisId val="2"/>
        </cx:series>
        <cx:series layoutId="paretoLine" ownerIdx="1" uniqueId="{CD2347BC-6B40-4719-A15B-6C23B51E661A}" formatIdx="3">
          <cx:axisId val="2"/>
        </cx:series>
        <cx:series layoutId="paretoLine" ownerIdx="2" uniqueId="{F1FBB555-5268-44F1-9D1B-867AB8B1421D}" formatIdx="5">
          <cx:axisId val="2"/>
        </cx:series>
        <cx:series layoutId="paretoLine" ownerIdx="3" uniqueId="{6DAFE625-BE44-42B9-AD7C-E93FBE678E56}" formatIdx="7">
          <cx:axisId val="2"/>
        </cx:series>
        <cx:series layoutId="paretoLine" ownerIdx="4" uniqueId="{5CE8FC75-AC78-4534-A250-8552B0E59E6D}" formatIdx="9">
          <cx:axisId val="2"/>
        </cx:series>
        <cx:series layoutId="paretoLine" ownerIdx="5" uniqueId="{56C45E1B-5FC4-4D91-829C-9BB92B70E624}" formatIdx="11">
          <cx:axisId val="2"/>
        </cx:series>
        <cx:series layoutId="paretoLine" ownerIdx="6" uniqueId="{9F5EDF82-6DC7-4006-81D0-F9C089481C79}" formatIdx="13">
          <cx:axisId val="2"/>
        </cx:series>
        <cx:series layoutId="paretoLine" ownerIdx="7" uniqueId="{DA5B903C-FF57-481C-96F3-888789EFBF68}" formatIdx="15">
          <cx:axisId val="2"/>
        </cx:series>
        <cx:series layoutId="paretoLine" ownerIdx="8" uniqueId="{B253F3B9-BF1D-42F9-B21A-A5F627C93E64}" formatIdx="17">
          <cx:axisId val="2"/>
        </cx:series>
        <cx:series layoutId="paretoLine" ownerIdx="9" uniqueId="{8D74D5C3-E275-4147-8148-66049C6872A5}" formatIdx="19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70">
  <cs:axisTitle>
    <cs:lnRef idx="0"/>
    <cs:fillRef idx="0"/>
    <cs:effectRef idx="0"/>
    <cs:fontRef idx="minor">
      <a:schemeClr val="lt1">
        <a:lumMod val="95000"/>
      </a:schemeClr>
    </cs:fontRef>
    <cs:defRPr sz="900"/>
  </cs:axisTitle>
  <cs:categoryAxis>
    <cs:lnRef idx="0"/>
    <cs:fillRef idx="0"/>
    <cs:effectRef idx="0"/>
    <cs:fontRef idx="minor">
      <a:schemeClr val="lt1">
        <a:lumMod val="9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/>
  </cs:chartArea>
  <cs:dataLabel>
    <cs:lnRef idx="0"/>
    <cs:fillRef idx="0"/>
    <cs:effectRef idx="0"/>
    <cs:fontRef idx="minor">
      <a:schemeClr val="lt1">
        <a:lumMod val="9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lt1"/>
    </cs:fontRef>
    <cs:spPr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  <a:ln>
        <a:solidFill>
          <a:schemeClr val="tx1"/>
        </a:solidFill>
      </a:ln>
    </cs:spPr>
  </cs:dataPoint>
  <cs:dataPoint3D>
    <cs:lnRef idx="0"/>
    <cs:fillRef idx="0">
      <cs:styleClr val="auto"/>
    </cs:fillRef>
    <cs:effectRef idx="0"/>
    <cs:fontRef idx="minor">
      <a:schemeClr val="lt1"/>
    </cs:fontRef>
    <cs:spPr>
      <a:solidFill>
        <a:schemeClr val="phClr"/>
      </a:solidFill>
    </cs:spPr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lt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lt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9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10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95000"/>
      </a:schemeClr>
    </cs:fontRef>
    <cs:defRPr sz="9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9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lt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spc="10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95000"/>
      </a:schemeClr>
    </cs:fontRef>
    <cs:defRPr sz="9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95000"/>
      </a:schemeClr>
    </cs:fontRef>
    <cs:defRPr sz="9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42334</xdr:colOff>
      <xdr:row>1</xdr:row>
      <xdr:rowOff>20107</xdr:rowOff>
    </xdr:from>
    <xdr:to>
      <xdr:col>26</xdr:col>
      <xdr:colOff>465667</xdr:colOff>
      <xdr:row>18</xdr:row>
      <xdr:rowOff>22224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F9A19A-3A7D-4DD5-A9E2-FD25BFC654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576790</xdr:colOff>
      <xdr:row>21</xdr:row>
      <xdr:rowOff>9524</xdr:rowOff>
    </xdr:from>
    <xdr:to>
      <xdr:col>26</xdr:col>
      <xdr:colOff>407457</xdr:colOff>
      <xdr:row>38</xdr:row>
      <xdr:rowOff>53974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0B36DFE-D177-4433-B53C-288E7F9FB2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576791</xdr:colOff>
      <xdr:row>40</xdr:row>
      <xdr:rowOff>9524</xdr:rowOff>
    </xdr:from>
    <xdr:to>
      <xdr:col>26</xdr:col>
      <xdr:colOff>407458</xdr:colOff>
      <xdr:row>57</xdr:row>
      <xdr:rowOff>22224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75953F-F55E-454C-983A-855A862260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22</xdr:row>
      <xdr:rowOff>104774</xdr:rowOff>
    </xdr:from>
    <xdr:to>
      <xdr:col>6</xdr:col>
      <xdr:colOff>1266825</xdr:colOff>
      <xdr:row>51</xdr:row>
      <xdr:rowOff>47624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5BC03785-1B41-4DBB-BCC1-40323077637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6725" y="5934074"/>
              <a:ext cx="6400800" cy="4638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112"/>
  <sheetViews>
    <sheetView topLeftCell="A4" workbookViewId="0">
      <selection activeCell="L48" sqref="L48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1" max="11" width="9.140625" bestFit="1" customWidth="1"/>
    <col min="16" max="16" width="11.28515625" customWidth="1"/>
  </cols>
  <sheetData>
    <row r="2" spans="1:16" x14ac:dyDescent="0.2">
      <c r="A2" s="6"/>
      <c r="B2" s="7"/>
      <c r="C2" s="8"/>
      <c r="D2" s="31" t="s">
        <v>0</v>
      </c>
      <c r="E2" s="31" t="s">
        <v>1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32" t="s">
        <v>12</v>
      </c>
    </row>
    <row r="3" spans="1:16" x14ac:dyDescent="0.2">
      <c r="A3" s="12"/>
      <c r="B3" s="13"/>
      <c r="C3" s="14"/>
      <c r="D3" s="33" t="s">
        <v>13</v>
      </c>
      <c r="E3" s="33" t="s">
        <v>13</v>
      </c>
      <c r="F3" s="33" t="s">
        <v>13</v>
      </c>
      <c r="G3" s="33" t="s">
        <v>13</v>
      </c>
      <c r="H3" s="33" t="s">
        <v>13</v>
      </c>
      <c r="I3" s="33" t="s">
        <v>13</v>
      </c>
      <c r="J3" s="33" t="s">
        <v>13</v>
      </c>
      <c r="K3" s="33" t="s">
        <v>13</v>
      </c>
      <c r="L3" s="33" t="s">
        <v>13</v>
      </c>
      <c r="M3" s="33" t="s">
        <v>13</v>
      </c>
      <c r="N3" s="33" t="s">
        <v>13</v>
      </c>
      <c r="O3" s="33" t="s">
        <v>13</v>
      </c>
      <c r="P3" s="34" t="s">
        <v>13</v>
      </c>
    </row>
    <row r="4" spans="1:16" x14ac:dyDescent="0.2">
      <c r="A4" s="6"/>
      <c r="B4" s="7"/>
      <c r="C4" s="8"/>
      <c r="D4" s="2"/>
      <c r="E4" s="2"/>
      <c r="F4" s="2"/>
      <c r="G4" s="2"/>
      <c r="H4" s="2"/>
      <c r="I4" s="2"/>
    </row>
    <row r="5" spans="1:16" x14ac:dyDescent="0.2">
      <c r="A5" s="9"/>
      <c r="B5" s="10"/>
      <c r="C5" s="11"/>
      <c r="D5" s="2"/>
      <c r="E5" s="2"/>
      <c r="F5" s="2"/>
      <c r="G5" s="2"/>
      <c r="H5" s="2"/>
      <c r="I5" s="2"/>
    </row>
    <row r="6" spans="1:16" x14ac:dyDescent="0.2">
      <c r="A6" s="19" t="s">
        <v>14</v>
      </c>
      <c r="B6" s="17"/>
      <c r="C6" s="18"/>
      <c r="D6" s="15"/>
      <c r="E6" s="15"/>
      <c r="F6" s="15"/>
      <c r="G6" s="15"/>
      <c r="H6" s="15"/>
      <c r="I6" s="15"/>
      <c r="J6" s="16"/>
      <c r="K6" s="16"/>
      <c r="L6" s="16"/>
      <c r="M6" s="16"/>
      <c r="N6" s="16"/>
      <c r="O6" s="16"/>
      <c r="P6" s="16"/>
    </row>
    <row r="7" spans="1:16" x14ac:dyDescent="0.2">
      <c r="A7" s="9" t="s">
        <v>15</v>
      </c>
      <c r="B7" s="10"/>
      <c r="C7" s="11"/>
      <c r="D7" s="1">
        <v>135071</v>
      </c>
      <c r="E7" s="1">
        <v>166877</v>
      </c>
      <c r="F7" s="1">
        <v>210667</v>
      </c>
      <c r="G7" s="36">
        <v>229666</v>
      </c>
      <c r="H7" s="36">
        <v>177401</v>
      </c>
      <c r="I7" s="36">
        <v>240600</v>
      </c>
      <c r="J7" s="36">
        <v>276462</v>
      </c>
      <c r="K7" s="36">
        <v>276540</v>
      </c>
      <c r="L7" s="36">
        <v>160358</v>
      </c>
      <c r="M7" s="36">
        <v>125760</v>
      </c>
      <c r="N7" s="36">
        <v>144540</v>
      </c>
      <c r="O7" s="36">
        <v>204533</v>
      </c>
      <c r="P7">
        <f>SUM(D7:O7)</f>
        <v>2348475</v>
      </c>
    </row>
    <row r="8" spans="1:16" x14ac:dyDescent="0.2">
      <c r="A8" s="9" t="s">
        <v>16</v>
      </c>
      <c r="B8" s="10"/>
      <c r="C8" s="11"/>
      <c r="D8" s="1">
        <v>112649</v>
      </c>
      <c r="E8" s="1">
        <v>108570</v>
      </c>
      <c r="F8" s="1">
        <v>97280</v>
      </c>
      <c r="G8" s="36">
        <v>121668</v>
      </c>
      <c r="H8" s="36">
        <v>141646</v>
      </c>
      <c r="I8" s="36">
        <v>130386</v>
      </c>
      <c r="J8" s="36">
        <v>134823</v>
      </c>
      <c r="K8" s="36">
        <v>166436</v>
      </c>
      <c r="L8" s="36">
        <v>177699</v>
      </c>
      <c r="M8" s="36">
        <v>271488</v>
      </c>
      <c r="N8" s="36">
        <v>217276</v>
      </c>
      <c r="O8" s="36">
        <v>87007</v>
      </c>
      <c r="P8">
        <f>SUM(D8:O8)</f>
        <v>1766928</v>
      </c>
    </row>
    <row r="9" spans="1:16" x14ac:dyDescent="0.2">
      <c r="A9" s="9" t="s">
        <v>17</v>
      </c>
      <c r="B9" s="10"/>
      <c r="C9" s="11"/>
      <c r="D9" s="1"/>
      <c r="E9" s="1">
        <v>850</v>
      </c>
      <c r="F9" s="1"/>
      <c r="G9" s="1"/>
      <c r="H9" s="1"/>
      <c r="I9" s="1"/>
    </row>
    <row r="10" spans="1:16" x14ac:dyDescent="0.2">
      <c r="A10" s="9" t="s">
        <v>18</v>
      </c>
      <c r="B10" s="10"/>
      <c r="C10" s="11"/>
      <c r="D10" s="2"/>
      <c r="E10" s="2"/>
      <c r="F10" s="1">
        <f>E44*0.056</f>
        <v>5965.6885120000006</v>
      </c>
      <c r="G10" s="2"/>
      <c r="H10" s="2"/>
      <c r="I10" s="2"/>
      <c r="L10">
        <f>K44*0.056</f>
        <v>8384.8130704104933</v>
      </c>
      <c r="M10">
        <f>L44*0.056</f>
        <v>18667.970602353482</v>
      </c>
      <c r="N10">
        <f>M44*0.056</f>
        <v>32155.680956085278</v>
      </c>
      <c r="O10">
        <f>N44*0.056</f>
        <v>45856.511089626052</v>
      </c>
    </row>
    <row r="11" spans="1:16" ht="13.5" thickBot="1" x14ac:dyDescent="0.25">
      <c r="A11" s="19" t="s">
        <v>19</v>
      </c>
      <c r="B11" s="20"/>
      <c r="C11" s="21"/>
      <c r="D11" s="4">
        <f>SUM(D7:D10)</f>
        <v>247720</v>
      </c>
      <c r="E11" s="4">
        <f t="shared" ref="E11:O11" si="0">SUM(E7:E10)</f>
        <v>276297</v>
      </c>
      <c r="F11" s="4">
        <f t="shared" si="0"/>
        <v>313912.68851200002</v>
      </c>
      <c r="G11" s="4">
        <f t="shared" si="0"/>
        <v>351334</v>
      </c>
      <c r="H11" s="4">
        <f t="shared" si="0"/>
        <v>319047</v>
      </c>
      <c r="I11" s="4">
        <f t="shared" si="0"/>
        <v>370986</v>
      </c>
      <c r="J11" s="4">
        <f t="shared" si="0"/>
        <v>411285</v>
      </c>
      <c r="K11" s="4">
        <f t="shared" si="0"/>
        <v>442976</v>
      </c>
      <c r="L11" s="4">
        <f t="shared" si="0"/>
        <v>346441.81307041051</v>
      </c>
      <c r="M11" s="4">
        <f t="shared" si="0"/>
        <v>415915.97060235345</v>
      </c>
      <c r="N11" s="4">
        <f t="shared" si="0"/>
        <v>393971.68095608527</v>
      </c>
      <c r="O11" s="4">
        <f t="shared" si="0"/>
        <v>337396.51108962606</v>
      </c>
      <c r="P11" s="5"/>
    </row>
    <row r="12" spans="1:16" x14ac:dyDescent="0.2">
      <c r="A12" s="9"/>
      <c r="B12" s="10"/>
      <c r="C12" s="11"/>
      <c r="D12" s="3"/>
      <c r="E12" s="3"/>
      <c r="F12" s="3"/>
      <c r="G12" s="3"/>
      <c r="H12" s="3"/>
      <c r="I12" s="3"/>
    </row>
    <row r="13" spans="1:16" x14ac:dyDescent="0.2">
      <c r="A13" s="9"/>
      <c r="B13" s="10"/>
      <c r="C13" s="11"/>
      <c r="D13" s="3"/>
      <c r="E13" s="3"/>
      <c r="F13" s="3"/>
      <c r="G13" s="3"/>
      <c r="H13" s="3"/>
      <c r="I13" s="3"/>
    </row>
    <row r="14" spans="1:16" x14ac:dyDescent="0.2">
      <c r="A14" s="9"/>
      <c r="B14" s="10"/>
      <c r="C14" s="11"/>
      <c r="D14" s="2"/>
      <c r="E14" s="2"/>
      <c r="F14" s="2"/>
      <c r="G14" s="2"/>
      <c r="H14" s="2"/>
      <c r="I14" s="2"/>
    </row>
    <row r="15" spans="1:16" x14ac:dyDescent="0.2">
      <c r="A15" s="19" t="s">
        <v>20</v>
      </c>
      <c r="B15" s="17"/>
      <c r="C15" s="18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  <c r="O15" s="16"/>
      <c r="P15" s="16"/>
    </row>
    <row r="16" spans="1:16" x14ac:dyDescent="0.2">
      <c r="A16" s="9"/>
      <c r="B16" s="10"/>
      <c r="C16" s="11"/>
      <c r="D16" s="2"/>
      <c r="E16" s="2"/>
      <c r="F16" s="2"/>
      <c r="G16" s="2"/>
      <c r="H16" s="2"/>
      <c r="I16" s="2"/>
    </row>
    <row r="17" spans="1:16" x14ac:dyDescent="0.2">
      <c r="A17" s="9" t="s">
        <v>21</v>
      </c>
      <c r="B17" s="10"/>
      <c r="C17" s="11"/>
      <c r="D17" s="2">
        <v>3500</v>
      </c>
      <c r="E17" s="2">
        <v>2500</v>
      </c>
      <c r="F17" s="2">
        <v>2500</v>
      </c>
      <c r="G17" s="2">
        <v>2500</v>
      </c>
      <c r="H17" s="2">
        <v>2500</v>
      </c>
      <c r="I17" s="2">
        <v>2500</v>
      </c>
      <c r="J17" s="2">
        <v>2500</v>
      </c>
      <c r="K17" s="2">
        <v>2500</v>
      </c>
      <c r="L17" s="2">
        <v>3500</v>
      </c>
      <c r="M17" s="2">
        <v>2500</v>
      </c>
      <c r="N17" s="2">
        <v>2500</v>
      </c>
      <c r="O17" s="2">
        <v>2500</v>
      </c>
      <c r="P17">
        <f>SUM(D17:O17)</f>
        <v>32000</v>
      </c>
    </row>
    <row r="18" spans="1:16" x14ac:dyDescent="0.2">
      <c r="A18" s="9" t="s">
        <v>22</v>
      </c>
      <c r="B18" s="10"/>
      <c r="C18" s="11"/>
      <c r="D18" s="2">
        <v>8667</v>
      </c>
      <c r="E18" s="2">
        <v>8667</v>
      </c>
      <c r="F18" s="2">
        <v>8667</v>
      </c>
      <c r="G18" s="2">
        <v>8667</v>
      </c>
      <c r="H18" s="2">
        <v>8667</v>
      </c>
      <c r="I18" s="2">
        <v>8667</v>
      </c>
      <c r="J18" s="2">
        <v>8667</v>
      </c>
      <c r="K18" s="2">
        <v>8667</v>
      </c>
      <c r="L18" s="2">
        <v>8667</v>
      </c>
      <c r="M18" s="2">
        <v>8667</v>
      </c>
      <c r="N18" s="2">
        <v>8667</v>
      </c>
      <c r="O18" s="2">
        <v>8667</v>
      </c>
      <c r="P18">
        <f t="shared" ref="P18:P36" si="1">SUM(D18:O18)</f>
        <v>104004</v>
      </c>
    </row>
    <row r="19" spans="1:16" x14ac:dyDescent="0.2">
      <c r="A19" s="9" t="s">
        <v>23</v>
      </c>
      <c r="B19" s="10"/>
      <c r="C19" s="11"/>
      <c r="D19" s="2">
        <v>1000</v>
      </c>
      <c r="E19" s="2">
        <v>1000</v>
      </c>
      <c r="F19" s="2">
        <v>1000</v>
      </c>
      <c r="G19" s="2">
        <v>1000</v>
      </c>
      <c r="H19" s="2">
        <v>1000</v>
      </c>
      <c r="I19" s="2">
        <v>1000</v>
      </c>
      <c r="J19" s="2">
        <v>1000</v>
      </c>
      <c r="K19" s="2">
        <v>1000</v>
      </c>
      <c r="L19" s="2">
        <v>1000</v>
      </c>
      <c r="M19" s="2">
        <v>1000</v>
      </c>
      <c r="N19" s="2">
        <v>1000</v>
      </c>
      <c r="O19" s="2">
        <v>1000</v>
      </c>
      <c r="P19">
        <f t="shared" si="1"/>
        <v>12000</v>
      </c>
    </row>
    <row r="20" spans="1:16" x14ac:dyDescent="0.2">
      <c r="A20" s="9" t="s">
        <v>24</v>
      </c>
      <c r="B20" s="10"/>
      <c r="C20" s="11"/>
      <c r="D20" s="1">
        <v>50000</v>
      </c>
      <c r="E20" s="1"/>
      <c r="F20" s="1">
        <v>150000</v>
      </c>
      <c r="G20" s="1"/>
      <c r="H20" s="1"/>
      <c r="I20" s="1"/>
      <c r="P20">
        <f t="shared" si="1"/>
        <v>200000</v>
      </c>
    </row>
    <row r="21" spans="1:16" x14ac:dyDescent="0.2">
      <c r="A21" s="9" t="s">
        <v>25</v>
      </c>
      <c r="B21" s="10"/>
      <c r="C21" s="11"/>
      <c r="D21" s="1" t="s">
        <v>26</v>
      </c>
      <c r="E21" s="1"/>
      <c r="F21" s="1" t="s">
        <v>26</v>
      </c>
      <c r="G21" s="1"/>
      <c r="H21" s="1">
        <v>62000</v>
      </c>
      <c r="I21" s="1"/>
      <c r="J21" t="s">
        <v>26</v>
      </c>
      <c r="L21" t="s">
        <v>26</v>
      </c>
      <c r="M21" t="s">
        <v>26</v>
      </c>
      <c r="O21" t="s">
        <v>26</v>
      </c>
      <c r="P21">
        <f t="shared" si="1"/>
        <v>62000</v>
      </c>
    </row>
    <row r="22" spans="1:16" x14ac:dyDescent="0.2">
      <c r="A22" s="9" t="s">
        <v>27</v>
      </c>
      <c r="B22" s="10"/>
      <c r="C22" s="11"/>
      <c r="D22" s="2">
        <v>41667</v>
      </c>
      <c r="E22" s="2">
        <v>41667</v>
      </c>
      <c r="F22" s="2">
        <v>41667</v>
      </c>
      <c r="G22" s="2">
        <v>41667</v>
      </c>
      <c r="H22" s="2">
        <v>41667</v>
      </c>
      <c r="I22" s="2">
        <v>41667</v>
      </c>
      <c r="J22" s="2">
        <v>41667</v>
      </c>
      <c r="K22" s="2">
        <v>41667</v>
      </c>
      <c r="L22" s="2">
        <v>41667</v>
      </c>
      <c r="M22" s="2">
        <v>41667</v>
      </c>
      <c r="N22" s="2">
        <v>41667</v>
      </c>
      <c r="O22" s="2">
        <v>41667</v>
      </c>
      <c r="P22">
        <f t="shared" si="1"/>
        <v>500004</v>
      </c>
    </row>
    <row r="23" spans="1:16" x14ac:dyDescent="0.2">
      <c r="A23" s="9" t="s">
        <v>28</v>
      </c>
      <c r="B23" s="10"/>
      <c r="C23" s="11"/>
      <c r="D23" s="2"/>
      <c r="E23" s="2"/>
      <c r="F23" s="2"/>
      <c r="G23" s="2"/>
      <c r="H23" s="2">
        <v>17000</v>
      </c>
      <c r="I23" s="2"/>
      <c r="J23" s="2"/>
      <c r="K23" s="2"/>
      <c r="L23" s="2"/>
      <c r="M23" s="2"/>
      <c r="N23" s="2"/>
      <c r="O23" s="2"/>
      <c r="P23">
        <f t="shared" si="1"/>
        <v>17000</v>
      </c>
    </row>
    <row r="24" spans="1:16" x14ac:dyDescent="0.2">
      <c r="A24" s="9" t="s">
        <v>29</v>
      </c>
      <c r="B24" s="10"/>
      <c r="C24" s="11"/>
      <c r="D24" s="1">
        <v>8750</v>
      </c>
      <c r="E24" s="1" t="s">
        <v>26</v>
      </c>
      <c r="F24" s="1" t="s">
        <v>26</v>
      </c>
      <c r="G24" s="1">
        <v>8750</v>
      </c>
      <c r="H24" s="1" t="s">
        <v>26</v>
      </c>
      <c r="I24" s="1" t="s">
        <v>26</v>
      </c>
      <c r="J24" s="1">
        <v>8750</v>
      </c>
      <c r="K24" s="1" t="s">
        <v>26</v>
      </c>
      <c r="L24" s="1" t="s">
        <v>26</v>
      </c>
      <c r="M24">
        <v>8750</v>
      </c>
      <c r="N24" t="s">
        <v>26</v>
      </c>
      <c r="O24" t="s">
        <v>26</v>
      </c>
      <c r="P24">
        <f t="shared" si="1"/>
        <v>35000</v>
      </c>
    </row>
    <row r="25" spans="1:16" x14ac:dyDescent="0.2">
      <c r="A25" s="9" t="s">
        <v>30</v>
      </c>
      <c r="B25" s="10"/>
      <c r="C25" s="11"/>
      <c r="D25" s="1"/>
      <c r="E25" s="1" t="s">
        <v>26</v>
      </c>
      <c r="F25" s="1">
        <v>12500</v>
      </c>
      <c r="G25" s="1" t="s">
        <v>26</v>
      </c>
      <c r="H25" s="1" t="s">
        <v>26</v>
      </c>
      <c r="I25" s="1">
        <v>12500</v>
      </c>
      <c r="J25" t="s">
        <v>26</v>
      </c>
      <c r="K25" t="s">
        <v>26</v>
      </c>
      <c r="L25">
        <v>12500</v>
      </c>
      <c r="M25" t="s">
        <v>26</v>
      </c>
      <c r="N25" t="s">
        <v>26</v>
      </c>
      <c r="O25">
        <v>12500</v>
      </c>
      <c r="P25">
        <f t="shared" si="1"/>
        <v>50000</v>
      </c>
    </row>
    <row r="26" spans="1:16" x14ac:dyDescent="0.2">
      <c r="A26" s="9" t="s">
        <v>31</v>
      </c>
      <c r="B26" s="10"/>
      <c r="C26" s="11"/>
      <c r="D26" s="1">
        <v>5167</v>
      </c>
      <c r="E26" s="1">
        <v>5167</v>
      </c>
      <c r="F26" s="1">
        <v>5167</v>
      </c>
      <c r="G26" s="1">
        <v>5167</v>
      </c>
      <c r="H26" s="1">
        <v>5167</v>
      </c>
      <c r="I26" s="1">
        <v>5167</v>
      </c>
      <c r="J26" s="1">
        <v>5167</v>
      </c>
      <c r="K26" s="1">
        <v>5167</v>
      </c>
      <c r="L26" s="1">
        <v>5167</v>
      </c>
      <c r="M26" s="1">
        <v>5167</v>
      </c>
      <c r="N26" s="1">
        <v>5167</v>
      </c>
      <c r="O26" s="1">
        <v>5167</v>
      </c>
      <c r="P26">
        <f t="shared" si="1"/>
        <v>62004</v>
      </c>
    </row>
    <row r="27" spans="1:16" x14ac:dyDescent="0.2">
      <c r="A27" s="9" t="s">
        <v>32</v>
      </c>
      <c r="B27" s="10"/>
      <c r="C27" s="11"/>
      <c r="D27" s="1"/>
      <c r="E27" s="1">
        <v>4050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>
        <f t="shared" si="1"/>
        <v>4050</v>
      </c>
    </row>
    <row r="28" spans="1:16" x14ac:dyDescent="0.2">
      <c r="A28" s="9" t="s">
        <v>33</v>
      </c>
      <c r="B28" s="10"/>
      <c r="C28" s="11"/>
      <c r="D28" s="1"/>
      <c r="E28" s="1"/>
      <c r="F28" s="1"/>
      <c r="G28" s="1"/>
      <c r="H28" s="1"/>
      <c r="I28" s="1"/>
      <c r="J28" s="1"/>
      <c r="K28" s="1"/>
      <c r="L28" s="1"/>
      <c r="M28" s="1">
        <v>10000</v>
      </c>
      <c r="N28" s="1"/>
      <c r="O28" s="1"/>
      <c r="P28">
        <f t="shared" si="1"/>
        <v>10000</v>
      </c>
    </row>
    <row r="29" spans="1:16" x14ac:dyDescent="0.2">
      <c r="A29" s="9" t="s">
        <v>34</v>
      </c>
      <c r="B29" s="10"/>
      <c r="C29" s="11"/>
      <c r="D29" s="1">
        <v>53333</v>
      </c>
      <c r="E29" s="1">
        <v>53333</v>
      </c>
      <c r="F29" s="1">
        <v>53333</v>
      </c>
      <c r="G29" s="1">
        <v>53333</v>
      </c>
      <c r="H29" s="1">
        <v>53333</v>
      </c>
      <c r="I29" s="1">
        <v>53333</v>
      </c>
      <c r="J29" s="1">
        <v>53333</v>
      </c>
      <c r="K29" s="1">
        <v>53333</v>
      </c>
      <c r="L29" s="1">
        <v>53333</v>
      </c>
      <c r="M29" s="1">
        <v>53333</v>
      </c>
      <c r="N29" s="1">
        <v>53333</v>
      </c>
      <c r="O29" s="1">
        <v>53333</v>
      </c>
      <c r="P29">
        <f t="shared" si="1"/>
        <v>639996</v>
      </c>
    </row>
    <row r="30" spans="1:16" x14ac:dyDescent="0.2">
      <c r="A30" s="9" t="s">
        <v>35</v>
      </c>
      <c r="B30" s="10"/>
      <c r="C30" s="11"/>
      <c r="D30" s="1">
        <v>29833</v>
      </c>
      <c r="E30" s="1">
        <v>29833</v>
      </c>
      <c r="F30" s="1">
        <v>29833</v>
      </c>
      <c r="G30" s="1">
        <v>29833</v>
      </c>
      <c r="H30" s="1">
        <v>29833</v>
      </c>
      <c r="I30" s="1">
        <v>29833</v>
      </c>
      <c r="J30" s="1">
        <v>29833</v>
      </c>
      <c r="K30" s="1">
        <v>29833</v>
      </c>
      <c r="L30" s="1">
        <v>29833</v>
      </c>
      <c r="M30" s="1">
        <v>29833</v>
      </c>
      <c r="N30" s="1">
        <v>29833</v>
      </c>
      <c r="O30" s="1">
        <v>29833</v>
      </c>
      <c r="P30">
        <f t="shared" si="1"/>
        <v>357996</v>
      </c>
    </row>
    <row r="31" spans="1:16" x14ac:dyDescent="0.2">
      <c r="A31" s="9" t="s">
        <v>36</v>
      </c>
      <c r="B31" s="10"/>
      <c r="C31" s="11"/>
      <c r="D31" s="1">
        <v>28000</v>
      </c>
      <c r="E31" s="1" t="s">
        <v>26</v>
      </c>
      <c r="F31" s="1" t="s">
        <v>26</v>
      </c>
      <c r="G31" s="1">
        <v>37000</v>
      </c>
      <c r="H31" s="1" t="s">
        <v>26</v>
      </c>
      <c r="I31" s="1" t="s">
        <v>26</v>
      </c>
      <c r="J31" s="1" t="s">
        <v>26</v>
      </c>
      <c r="K31" s="1" t="s">
        <v>26</v>
      </c>
      <c r="L31" s="1" t="s">
        <v>26</v>
      </c>
      <c r="M31" s="1" t="s">
        <v>26</v>
      </c>
      <c r="N31" s="1" t="s">
        <v>26</v>
      </c>
      <c r="O31" s="1" t="s">
        <v>26</v>
      </c>
      <c r="P31">
        <f t="shared" si="1"/>
        <v>65000</v>
      </c>
    </row>
    <row r="32" spans="1:16" x14ac:dyDescent="0.2">
      <c r="A32" s="9" t="s">
        <v>37</v>
      </c>
      <c r="B32" s="10"/>
      <c r="C32" s="11"/>
      <c r="D32" s="1">
        <v>667</v>
      </c>
      <c r="E32" s="1">
        <v>667</v>
      </c>
      <c r="F32" s="1">
        <v>667</v>
      </c>
      <c r="G32" s="1">
        <v>667</v>
      </c>
      <c r="H32" s="1">
        <v>667</v>
      </c>
      <c r="I32" s="1">
        <v>667</v>
      </c>
      <c r="J32" s="1">
        <v>667</v>
      </c>
      <c r="K32" s="1">
        <v>667</v>
      </c>
      <c r="L32" s="1">
        <v>667</v>
      </c>
      <c r="M32" s="1">
        <v>667</v>
      </c>
      <c r="N32" s="1">
        <v>667</v>
      </c>
      <c r="O32" s="1">
        <v>667</v>
      </c>
      <c r="P32">
        <f t="shared" si="1"/>
        <v>8004</v>
      </c>
    </row>
    <row r="33" spans="1:16" x14ac:dyDescent="0.2">
      <c r="A33" s="9" t="s">
        <v>38</v>
      </c>
      <c r="B33" s="10"/>
      <c r="C33" s="11"/>
      <c r="D33" s="1">
        <v>6480</v>
      </c>
      <c r="E33" s="1">
        <v>6480</v>
      </c>
      <c r="F33" s="1">
        <v>6480</v>
      </c>
      <c r="G33" s="1">
        <v>6480</v>
      </c>
      <c r="H33" s="1">
        <v>6480</v>
      </c>
      <c r="I33" s="1">
        <v>6480</v>
      </c>
      <c r="J33" s="1">
        <v>6480</v>
      </c>
      <c r="K33" s="1">
        <v>6480</v>
      </c>
      <c r="L33" s="1">
        <v>6480</v>
      </c>
      <c r="M33" s="1">
        <v>6480</v>
      </c>
      <c r="N33" s="1">
        <v>6480</v>
      </c>
      <c r="O33" s="1">
        <v>6480</v>
      </c>
      <c r="P33">
        <f t="shared" si="1"/>
        <v>77760</v>
      </c>
    </row>
    <row r="34" spans="1:16" x14ac:dyDescent="0.2">
      <c r="A34" s="9" t="s">
        <v>39</v>
      </c>
      <c r="B34" s="10"/>
      <c r="C34" s="11"/>
      <c r="D34" s="1"/>
      <c r="E34" s="1"/>
      <c r="F34" s="1">
        <v>779000</v>
      </c>
      <c r="G34" s="1"/>
      <c r="H34" s="1"/>
      <c r="I34" s="1"/>
      <c r="J34" s="1"/>
      <c r="K34" s="1"/>
      <c r="L34" s="1"/>
      <c r="M34" s="1"/>
      <c r="N34" s="1"/>
      <c r="O34" s="1"/>
      <c r="P34">
        <f t="shared" si="1"/>
        <v>779000</v>
      </c>
    </row>
    <row r="35" spans="1:16" x14ac:dyDescent="0.2">
      <c r="A35" s="9" t="s">
        <v>40</v>
      </c>
      <c r="B35" s="10"/>
      <c r="C35" s="11"/>
      <c r="D35" s="1"/>
      <c r="E35" s="1" t="s">
        <v>41</v>
      </c>
      <c r="F35" s="1" t="s">
        <v>26</v>
      </c>
      <c r="G35" s="1" t="s">
        <v>26</v>
      </c>
      <c r="H35" s="1">
        <v>7000</v>
      </c>
      <c r="I35" s="1" t="s">
        <v>26</v>
      </c>
      <c r="J35" s="1" t="s">
        <v>26</v>
      </c>
      <c r="K35" s="1" t="s">
        <v>26</v>
      </c>
      <c r="L35" t="s">
        <v>26</v>
      </c>
      <c r="M35" s="1">
        <v>7000</v>
      </c>
      <c r="N35" s="1" t="s">
        <v>26</v>
      </c>
      <c r="P35">
        <f t="shared" si="1"/>
        <v>14000</v>
      </c>
    </row>
    <row r="36" spans="1:16" x14ac:dyDescent="0.2">
      <c r="A36" s="9" t="s">
        <v>42</v>
      </c>
      <c r="B36" s="10"/>
      <c r="C36" s="11"/>
      <c r="D36" s="1">
        <f>D40*-0.078</f>
        <v>1872</v>
      </c>
      <c r="E36" s="1">
        <f>D44*-0.078</f>
        <v>1186.848</v>
      </c>
      <c r="F36" s="1"/>
      <c r="G36" s="1">
        <f>F44*-0.078</f>
        <v>52288.950440064</v>
      </c>
      <c r="H36" s="1">
        <f>G44*-0.078</f>
        <v>44178.428574388992</v>
      </c>
      <c r="I36" s="1">
        <f>H44*-0.078</f>
        <v>41093.172003191336</v>
      </c>
      <c r="J36" s="1">
        <f>I44*-0.078</f>
        <v>27983.023419440258</v>
      </c>
      <c r="K36" s="1">
        <f>J44*-0.078</f>
        <v>10414.461246156598</v>
      </c>
      <c r="L36" t="s">
        <v>26</v>
      </c>
      <c r="P36">
        <f t="shared" si="1"/>
        <v>179016.88368324118</v>
      </c>
    </row>
    <row r="37" spans="1:16" x14ac:dyDescent="0.2">
      <c r="A37" s="9"/>
      <c r="B37" s="10"/>
      <c r="C37" s="11"/>
      <c r="D37" s="2"/>
      <c r="E37" s="2"/>
      <c r="F37" s="2"/>
      <c r="G37" s="2"/>
      <c r="H37" s="2"/>
      <c r="I37" s="2"/>
    </row>
    <row r="38" spans="1:16" ht="13.5" thickBot="1" x14ac:dyDescent="0.25">
      <c r="A38" s="19" t="s">
        <v>43</v>
      </c>
      <c r="B38" s="20"/>
      <c r="C38" s="21"/>
      <c r="D38" s="4">
        <f t="shared" ref="D38:O38" si="2">SUM(D17:D37)</f>
        <v>238936</v>
      </c>
      <c r="E38" s="4">
        <f t="shared" si="2"/>
        <v>154550.848</v>
      </c>
      <c r="F38" s="4">
        <f t="shared" si="2"/>
        <v>1090814</v>
      </c>
      <c r="G38" s="4">
        <f t="shared" si="2"/>
        <v>247352.95044006401</v>
      </c>
      <c r="H38" s="4">
        <f t="shared" si="2"/>
        <v>279492.42857438896</v>
      </c>
      <c r="I38" s="4">
        <f t="shared" si="2"/>
        <v>202907.17200319134</v>
      </c>
      <c r="J38" s="4">
        <f t="shared" si="2"/>
        <v>186047.02341944026</v>
      </c>
      <c r="K38" s="4">
        <f t="shared" si="2"/>
        <v>159728.4612461566</v>
      </c>
      <c r="L38" s="4">
        <f t="shared" si="2"/>
        <v>162814</v>
      </c>
      <c r="M38" s="4">
        <f t="shared" si="2"/>
        <v>175064</v>
      </c>
      <c r="N38" s="4">
        <f t="shared" si="2"/>
        <v>149314</v>
      </c>
      <c r="O38" s="4">
        <f t="shared" si="2"/>
        <v>161814</v>
      </c>
      <c r="P38" s="5"/>
    </row>
    <row r="39" spans="1:16" x14ac:dyDescent="0.2">
      <c r="A39" s="43"/>
      <c r="B39" s="44"/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7"/>
    </row>
    <row r="40" spans="1:16" x14ac:dyDescent="0.2">
      <c r="A40" s="22" t="s">
        <v>44</v>
      </c>
      <c r="B40" s="23"/>
      <c r="C40" s="24"/>
      <c r="D40" s="2">
        <v>-24000</v>
      </c>
      <c r="E40" s="2">
        <f>D44</f>
        <v>-15216</v>
      </c>
      <c r="F40" s="2">
        <f t="shared" ref="F40:O40" si="3">E44</f>
        <v>106530.152</v>
      </c>
      <c r="G40" s="2">
        <f t="shared" si="3"/>
        <v>-670371.15948799998</v>
      </c>
      <c r="H40" s="2">
        <f t="shared" si="3"/>
        <v>-566390.10992806405</v>
      </c>
      <c r="I40" s="2">
        <f t="shared" si="3"/>
        <v>-526835.53850245301</v>
      </c>
      <c r="J40" s="2">
        <f t="shared" si="3"/>
        <v>-358756.71050564433</v>
      </c>
      <c r="K40" s="2">
        <f t="shared" si="3"/>
        <v>-133518.73392508458</v>
      </c>
      <c r="L40" s="2">
        <f t="shared" si="3"/>
        <v>149728.80482875882</v>
      </c>
      <c r="M40" s="2">
        <f t="shared" si="3"/>
        <v>333356.61789916933</v>
      </c>
      <c r="N40" s="2">
        <f t="shared" si="3"/>
        <v>574208.58850152278</v>
      </c>
      <c r="O40" s="2">
        <f t="shared" si="3"/>
        <v>818866.269457608</v>
      </c>
    </row>
    <row r="41" spans="1:16" x14ac:dyDescent="0.2">
      <c r="A41" s="22"/>
      <c r="B41" s="23"/>
      <c r="C41" s="24"/>
      <c r="D41" s="2"/>
      <c r="E41" s="2"/>
      <c r="F41" s="2"/>
      <c r="G41" s="2"/>
      <c r="H41" s="2"/>
      <c r="I41" s="2"/>
    </row>
    <row r="42" spans="1:16" x14ac:dyDescent="0.2">
      <c r="A42" s="25" t="s">
        <v>45</v>
      </c>
      <c r="B42" s="26"/>
      <c r="C42" s="27"/>
      <c r="D42" s="2">
        <f t="shared" ref="D42:O42" si="4">D11-D38</f>
        <v>8784</v>
      </c>
      <c r="E42" s="2">
        <f t="shared" si="4"/>
        <v>121746.152</v>
      </c>
      <c r="F42" s="2">
        <f t="shared" si="4"/>
        <v>-776901.31148799998</v>
      </c>
      <c r="G42" s="2">
        <f t="shared" si="4"/>
        <v>103981.04955993599</v>
      </c>
      <c r="H42" s="2">
        <f t="shared" si="4"/>
        <v>39554.571425611037</v>
      </c>
      <c r="I42" s="2">
        <f t="shared" si="4"/>
        <v>168078.82799680866</v>
      </c>
      <c r="J42" s="2">
        <f t="shared" si="4"/>
        <v>225237.97658055974</v>
      </c>
      <c r="K42" s="2">
        <f t="shared" si="4"/>
        <v>283247.5387538434</v>
      </c>
      <c r="L42" s="2">
        <f t="shared" si="4"/>
        <v>183627.81307041051</v>
      </c>
      <c r="M42" s="2">
        <f t="shared" si="4"/>
        <v>240851.97060235345</v>
      </c>
      <c r="N42" s="2">
        <f t="shared" si="4"/>
        <v>244657.68095608527</v>
      </c>
      <c r="O42" s="2">
        <f t="shared" si="4"/>
        <v>175582.51108962606</v>
      </c>
    </row>
    <row r="43" spans="1:16" x14ac:dyDescent="0.2">
      <c r="A43" s="25"/>
      <c r="B43" s="26"/>
      <c r="C43" s="27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6" ht="13.5" thickBot="1" x14ac:dyDescent="0.25">
      <c r="A44" s="28" t="s">
        <v>46</v>
      </c>
      <c r="B44" s="29"/>
      <c r="C44" s="30"/>
      <c r="D44" s="4">
        <f>D40+D42</f>
        <v>-15216</v>
      </c>
      <c r="E44" s="4">
        <f t="shared" ref="E44:O44" si="5">E40+E42</f>
        <v>106530.152</v>
      </c>
      <c r="F44" s="4">
        <f t="shared" si="5"/>
        <v>-670371.15948799998</v>
      </c>
      <c r="G44" s="4">
        <f t="shared" si="5"/>
        <v>-566390.10992806405</v>
      </c>
      <c r="H44" s="4">
        <f t="shared" si="5"/>
        <v>-526835.53850245301</v>
      </c>
      <c r="I44" s="4">
        <f t="shared" si="5"/>
        <v>-358756.71050564433</v>
      </c>
      <c r="J44" s="4">
        <f t="shared" si="5"/>
        <v>-133518.73392508458</v>
      </c>
      <c r="K44" s="4">
        <f t="shared" si="5"/>
        <v>149728.80482875882</v>
      </c>
      <c r="L44" s="4">
        <f t="shared" si="5"/>
        <v>333356.61789916933</v>
      </c>
      <c r="M44" s="4">
        <f t="shared" si="5"/>
        <v>574208.58850152278</v>
      </c>
      <c r="N44" s="4">
        <f t="shared" si="5"/>
        <v>818866.269457608</v>
      </c>
      <c r="O44" s="4">
        <f t="shared" si="5"/>
        <v>994448.780547234</v>
      </c>
      <c r="P44" s="5"/>
    </row>
    <row r="45" spans="1:16" x14ac:dyDescent="0.2">
      <c r="A45" s="1"/>
      <c r="B45" s="1"/>
      <c r="C45" s="1"/>
      <c r="D45" s="2"/>
      <c r="E45" s="2"/>
      <c r="F45" s="2"/>
      <c r="G45" s="2"/>
      <c r="H45" s="2"/>
      <c r="I45" s="2"/>
    </row>
    <row r="46" spans="1:16" x14ac:dyDescent="0.2">
      <c r="A46" s="1"/>
      <c r="B46" s="1"/>
      <c r="C46" s="1"/>
      <c r="D46" s="2"/>
      <c r="E46" s="2"/>
      <c r="F46" s="2"/>
      <c r="G46" s="2"/>
      <c r="H46" s="2"/>
      <c r="I46" s="2"/>
    </row>
    <row r="47" spans="1:16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16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1"/>
      <c r="B112" s="1"/>
      <c r="C112" s="1"/>
      <c r="D112" s="1"/>
      <c r="E112" s="1"/>
      <c r="F112" s="1"/>
      <c r="G112" s="1"/>
      <c r="H112" s="1"/>
      <c r="I112" s="1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J21"/>
  <sheetViews>
    <sheetView workbookViewId="0">
      <selection activeCell="L48" sqref="L48"/>
    </sheetView>
  </sheetViews>
  <sheetFormatPr defaultColWidth="8.85546875" defaultRowHeight="12.75" x14ac:dyDescent="0.2"/>
  <cols>
    <col min="2" max="2" width="16.85546875" bestFit="1" customWidth="1"/>
    <col min="3" max="3" width="29.140625" customWidth="1"/>
    <col min="4" max="4" width="15.140625" bestFit="1" customWidth="1"/>
    <col min="5" max="5" width="14.5703125" bestFit="1" customWidth="1"/>
    <col min="6" max="6" width="17.140625" bestFit="1" customWidth="1"/>
    <col min="7" max="7" width="24.85546875" bestFit="1" customWidth="1"/>
    <col min="8" max="8" width="17.140625" bestFit="1" customWidth="1"/>
    <col min="10" max="10" width="15.5703125" bestFit="1" customWidth="1"/>
  </cols>
  <sheetData>
    <row r="4" spans="1:10" ht="23.25" x14ac:dyDescent="0.35">
      <c r="B4" s="37"/>
      <c r="C4" s="37" t="s">
        <v>47</v>
      </c>
      <c r="D4" s="37"/>
      <c r="E4" s="37"/>
      <c r="F4" s="37"/>
      <c r="G4" s="37"/>
      <c r="H4" s="37"/>
    </row>
    <row r="5" spans="1:10" ht="23.25" x14ac:dyDescent="0.35">
      <c r="B5" s="37"/>
      <c r="C5" s="37" t="s">
        <v>48</v>
      </c>
      <c r="D5" s="37" t="s">
        <v>49</v>
      </c>
      <c r="E5" s="49" t="s">
        <v>50</v>
      </c>
      <c r="F5" s="49"/>
      <c r="G5" s="37" t="s">
        <v>51</v>
      </c>
      <c r="H5" s="37" t="s">
        <v>12</v>
      </c>
    </row>
    <row r="6" spans="1:10" ht="23.25" x14ac:dyDescent="0.35">
      <c r="B6" s="37"/>
      <c r="C6" s="37"/>
      <c r="D6" s="37"/>
      <c r="E6" s="38">
        <v>0.52</v>
      </c>
      <c r="F6" s="38">
        <v>-0.05</v>
      </c>
      <c r="G6" s="38" t="s">
        <v>52</v>
      </c>
      <c r="H6" s="37" t="s">
        <v>49</v>
      </c>
      <c r="J6" s="38" t="s">
        <v>53</v>
      </c>
    </row>
    <row r="7" spans="1:10" ht="23.25" x14ac:dyDescent="0.35">
      <c r="A7" t="s">
        <v>0</v>
      </c>
      <c r="B7" s="39">
        <v>225119</v>
      </c>
      <c r="C7" s="40">
        <f>B7*0.6</f>
        <v>135071.4</v>
      </c>
      <c r="D7" s="41">
        <f>B7*0.4</f>
        <v>90047.6</v>
      </c>
      <c r="E7" s="35">
        <f>D18*0.52</f>
        <v>70904.704000000012</v>
      </c>
      <c r="F7" s="35">
        <f>E7*0.95</f>
        <v>67359.468800000002</v>
      </c>
      <c r="G7" s="35">
        <f>D17*0.47</f>
        <v>45289.2</v>
      </c>
      <c r="H7" s="40">
        <f t="shared" ref="H7:H19" si="0">F7+G7</f>
        <v>112648.6688</v>
      </c>
      <c r="J7" s="39">
        <f>D19-H19</f>
        <v>65984.918000000063</v>
      </c>
    </row>
    <row r="8" spans="1:10" ht="23.25" x14ac:dyDescent="0.35">
      <c r="A8" t="s">
        <v>54</v>
      </c>
      <c r="B8" s="39">
        <v>278128</v>
      </c>
      <c r="C8" s="40">
        <f>B8*0.6</f>
        <v>166876.79999999999</v>
      </c>
      <c r="D8" s="41">
        <f t="shared" ref="D8:D18" si="1">B8*0.4</f>
        <v>111251.20000000001</v>
      </c>
      <c r="E8" s="35">
        <f>D7*0.52</f>
        <v>46824.752000000008</v>
      </c>
      <c r="F8" s="35">
        <f t="shared" ref="F8:F18" si="2">E8*0.95</f>
        <v>44483.514400000007</v>
      </c>
      <c r="G8" s="35">
        <f>D18*0.47</f>
        <v>64086.944000000003</v>
      </c>
      <c r="H8" s="40">
        <f t="shared" si="0"/>
        <v>108570.4584</v>
      </c>
    </row>
    <row r="9" spans="1:10" ht="23.25" x14ac:dyDescent="0.35">
      <c r="A9" t="s">
        <v>55</v>
      </c>
      <c r="B9" s="39">
        <v>351111</v>
      </c>
      <c r="C9" s="40">
        <f t="shared" ref="C9:C18" si="3">B9*0.6</f>
        <v>210666.6</v>
      </c>
      <c r="D9" s="41">
        <f t="shared" si="1"/>
        <v>140444.4</v>
      </c>
      <c r="E9" s="35">
        <f t="shared" ref="E9:E18" si="4">D8*0.52</f>
        <v>57850.624000000011</v>
      </c>
      <c r="F9" s="35">
        <f t="shared" si="2"/>
        <v>54958.092800000006</v>
      </c>
      <c r="G9" s="35">
        <f>D7*0.47</f>
        <v>42322.372000000003</v>
      </c>
      <c r="H9" s="40">
        <f t="shared" si="0"/>
        <v>97280.464800000016</v>
      </c>
    </row>
    <row r="10" spans="1:10" ht="23.25" x14ac:dyDescent="0.35">
      <c r="A10" t="s">
        <v>56</v>
      </c>
      <c r="B10" s="39">
        <v>382777</v>
      </c>
      <c r="C10" s="40">
        <f t="shared" si="3"/>
        <v>229666.19999999998</v>
      </c>
      <c r="D10" s="41">
        <f t="shared" si="1"/>
        <v>153110.80000000002</v>
      </c>
      <c r="E10" s="35">
        <f t="shared" si="4"/>
        <v>73031.088000000003</v>
      </c>
      <c r="F10" s="35">
        <f t="shared" si="2"/>
        <v>69379.533599999995</v>
      </c>
      <c r="G10" s="35">
        <f t="shared" ref="G10:G18" si="5">D8*0.47</f>
        <v>52288.064000000006</v>
      </c>
      <c r="H10" s="40">
        <f t="shared" si="0"/>
        <v>121667.59760000001</v>
      </c>
    </row>
    <row r="11" spans="1:10" ht="23.25" x14ac:dyDescent="0.35">
      <c r="A11" t="s">
        <v>57</v>
      </c>
      <c r="B11" s="39">
        <v>295669</v>
      </c>
      <c r="C11" s="40">
        <f t="shared" si="3"/>
        <v>177401.4</v>
      </c>
      <c r="D11" s="41">
        <f t="shared" si="1"/>
        <v>118267.6</v>
      </c>
      <c r="E11" s="35">
        <f t="shared" si="4"/>
        <v>79617.616000000009</v>
      </c>
      <c r="F11" s="35">
        <f t="shared" si="2"/>
        <v>75636.73520000001</v>
      </c>
      <c r="G11" s="35">
        <f t="shared" si="5"/>
        <v>66008.867999999988</v>
      </c>
      <c r="H11" s="40">
        <f t="shared" si="0"/>
        <v>141645.60320000001</v>
      </c>
    </row>
    <row r="12" spans="1:10" ht="23.25" x14ac:dyDescent="0.35">
      <c r="A12" t="s">
        <v>58</v>
      </c>
      <c r="B12" s="39">
        <v>401000</v>
      </c>
      <c r="C12" s="40">
        <f t="shared" si="3"/>
        <v>240600</v>
      </c>
      <c r="D12" s="41">
        <f t="shared" si="1"/>
        <v>160400</v>
      </c>
      <c r="E12" s="35">
        <f t="shared" si="4"/>
        <v>61499.152000000002</v>
      </c>
      <c r="F12" s="35">
        <f t="shared" si="2"/>
        <v>58424.1944</v>
      </c>
      <c r="G12" s="35">
        <f t="shared" si="5"/>
        <v>71962.076000000001</v>
      </c>
      <c r="H12" s="40">
        <f t="shared" si="0"/>
        <v>130386.27040000001</v>
      </c>
    </row>
    <row r="13" spans="1:10" ht="23.25" x14ac:dyDescent="0.35">
      <c r="A13" t="s">
        <v>6</v>
      </c>
      <c r="B13" s="39">
        <v>460770</v>
      </c>
      <c r="C13" s="40">
        <f t="shared" si="3"/>
        <v>276462</v>
      </c>
      <c r="D13" s="41">
        <f t="shared" si="1"/>
        <v>184308</v>
      </c>
      <c r="E13" s="35">
        <f t="shared" si="4"/>
        <v>83408</v>
      </c>
      <c r="F13" s="35">
        <f t="shared" si="2"/>
        <v>79237.599999999991</v>
      </c>
      <c r="G13" s="35">
        <f t="shared" si="5"/>
        <v>55585.771999999997</v>
      </c>
      <c r="H13" s="40">
        <f t="shared" si="0"/>
        <v>134823.37199999997</v>
      </c>
    </row>
    <row r="14" spans="1:10" ht="23.25" x14ac:dyDescent="0.35">
      <c r="A14" t="s">
        <v>7</v>
      </c>
      <c r="B14" s="39">
        <v>460900</v>
      </c>
      <c r="C14" s="40">
        <f t="shared" si="3"/>
        <v>276540</v>
      </c>
      <c r="D14" s="41">
        <f t="shared" si="1"/>
        <v>184360</v>
      </c>
      <c r="E14" s="35">
        <f t="shared" si="4"/>
        <v>95840.16</v>
      </c>
      <c r="F14" s="35">
        <f t="shared" si="2"/>
        <v>91048.152000000002</v>
      </c>
      <c r="G14" s="35">
        <f t="shared" si="5"/>
        <v>75388</v>
      </c>
      <c r="H14" s="40">
        <f t="shared" si="0"/>
        <v>166436.152</v>
      </c>
    </row>
    <row r="15" spans="1:10" ht="23.25" x14ac:dyDescent="0.35">
      <c r="A15" t="s">
        <v>8</v>
      </c>
      <c r="B15" s="39">
        <v>534526</v>
      </c>
      <c r="C15" s="40">
        <f>B15*0.3</f>
        <v>160357.79999999999</v>
      </c>
      <c r="D15" s="41">
        <f>B15*0.7</f>
        <v>374168.19999999995</v>
      </c>
      <c r="E15" s="35">
        <f t="shared" si="4"/>
        <v>95867.199999999997</v>
      </c>
      <c r="F15" s="35">
        <f t="shared" si="2"/>
        <v>91073.84</v>
      </c>
      <c r="G15" s="35">
        <f t="shared" si="5"/>
        <v>86624.76</v>
      </c>
      <c r="H15" s="40">
        <f t="shared" si="0"/>
        <v>177698.59999999998</v>
      </c>
    </row>
    <row r="16" spans="1:10" ht="23.25" x14ac:dyDescent="0.35">
      <c r="A16" t="s">
        <v>59</v>
      </c>
      <c r="B16" s="39">
        <v>209600</v>
      </c>
      <c r="C16" s="40">
        <f t="shared" si="3"/>
        <v>125760</v>
      </c>
      <c r="D16" s="41">
        <f t="shared" si="1"/>
        <v>83840</v>
      </c>
      <c r="E16" s="35">
        <f t="shared" si="4"/>
        <v>194567.46399999998</v>
      </c>
      <c r="F16" s="35">
        <f t="shared" si="2"/>
        <v>184839.09079999998</v>
      </c>
      <c r="G16" s="35">
        <f t="shared" si="5"/>
        <v>86649.2</v>
      </c>
      <c r="H16" s="40">
        <f t="shared" si="0"/>
        <v>271488.29079999996</v>
      </c>
    </row>
    <row r="17" spans="1:8" ht="23.25" x14ac:dyDescent="0.35">
      <c r="A17" t="s">
        <v>10</v>
      </c>
      <c r="B17" s="39">
        <v>240900</v>
      </c>
      <c r="C17" s="40">
        <f t="shared" si="3"/>
        <v>144540</v>
      </c>
      <c r="D17" s="41">
        <f t="shared" si="1"/>
        <v>96360</v>
      </c>
      <c r="E17" s="35">
        <f t="shared" si="4"/>
        <v>43596.800000000003</v>
      </c>
      <c r="F17" s="35">
        <f t="shared" si="2"/>
        <v>41416.959999999999</v>
      </c>
      <c r="G17" s="35">
        <f t="shared" si="5"/>
        <v>175859.05399999997</v>
      </c>
      <c r="H17" s="40">
        <f t="shared" si="0"/>
        <v>217276.01399999997</v>
      </c>
    </row>
    <row r="18" spans="1:8" ht="23.25" x14ac:dyDescent="0.35">
      <c r="A18" t="s">
        <v>11</v>
      </c>
      <c r="B18" s="39">
        <v>340888</v>
      </c>
      <c r="C18" s="40">
        <f t="shared" si="3"/>
        <v>204532.8</v>
      </c>
      <c r="D18" s="41">
        <f t="shared" si="1"/>
        <v>136355.20000000001</v>
      </c>
      <c r="E18" s="35">
        <f t="shared" si="4"/>
        <v>50107.200000000004</v>
      </c>
      <c r="F18" s="35">
        <f t="shared" si="2"/>
        <v>47601.840000000004</v>
      </c>
      <c r="G18" s="35">
        <f t="shared" si="5"/>
        <v>39404.799999999996</v>
      </c>
      <c r="H18" s="40">
        <f t="shared" si="0"/>
        <v>87006.64</v>
      </c>
    </row>
    <row r="19" spans="1:8" ht="23.25" x14ac:dyDescent="0.35">
      <c r="B19" s="39">
        <f>SUM(B7:B18)</f>
        <v>4181388</v>
      </c>
      <c r="C19" s="37"/>
      <c r="D19" s="39">
        <f>SUM(D7:D18)</f>
        <v>1832913</v>
      </c>
      <c r="E19" s="35"/>
      <c r="F19" s="35">
        <f>SUM(F6:F18)</f>
        <v>905458.97199999995</v>
      </c>
      <c r="G19" s="35">
        <f>D19*0.47</f>
        <v>861469.11</v>
      </c>
      <c r="H19" s="35">
        <f t="shared" si="0"/>
        <v>1766928.0819999999</v>
      </c>
    </row>
    <row r="21" spans="1:8" x14ac:dyDescent="0.2">
      <c r="E21" s="42"/>
    </row>
  </sheetData>
  <mergeCells count="1">
    <mergeCell ref="E5:F5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48"/>
  <sheetViews>
    <sheetView topLeftCell="B1" zoomScale="90" zoomScaleNormal="90" workbookViewId="0">
      <selection activeCell="AC46" sqref="AC46"/>
    </sheetView>
  </sheetViews>
  <sheetFormatPr defaultColWidth="8.85546875" defaultRowHeight="12.75" x14ac:dyDescent="0.2"/>
  <cols>
    <col min="4" max="4" width="12.7109375" customWidth="1"/>
    <col min="5" max="5" width="10.7109375" customWidth="1"/>
    <col min="6" max="6" width="9.85546875" bestFit="1" customWidth="1"/>
    <col min="7" max="7" width="10.7109375" customWidth="1"/>
    <col min="8" max="8" width="14.7109375" customWidth="1"/>
    <col min="9" max="9" width="10.7109375" customWidth="1"/>
    <col min="10" max="10" width="11.28515625" customWidth="1"/>
    <col min="11" max="11" width="14.7109375" customWidth="1"/>
    <col min="12" max="12" width="13.5703125" customWidth="1"/>
    <col min="13" max="15" width="11.7109375" customWidth="1"/>
    <col min="16" max="16" width="10.85546875" customWidth="1"/>
    <col min="17" max="17" width="13.5703125" customWidth="1"/>
  </cols>
  <sheetData>
    <row r="2" spans="2:20" x14ac:dyDescent="0.2">
      <c r="I2" s="50"/>
      <c r="J2" s="50"/>
      <c r="K2" s="50"/>
    </row>
    <row r="4" spans="2:20" x14ac:dyDescent="0.2">
      <c r="B4" s="6"/>
      <c r="C4" s="7"/>
      <c r="D4" s="8"/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1" t="s">
        <v>10</v>
      </c>
      <c r="P4" s="31" t="s">
        <v>11</v>
      </c>
      <c r="Q4" s="32" t="s">
        <v>12</v>
      </c>
    </row>
    <row r="5" spans="2:20" x14ac:dyDescent="0.2">
      <c r="B5" s="12"/>
      <c r="C5" s="13"/>
      <c r="D5" s="14"/>
      <c r="E5" s="33" t="s">
        <v>13</v>
      </c>
      <c r="F5" s="33" t="s">
        <v>13</v>
      </c>
      <c r="G5" s="33" t="s">
        <v>13</v>
      </c>
      <c r="H5" s="33" t="s">
        <v>13</v>
      </c>
      <c r="I5" s="33" t="s">
        <v>13</v>
      </c>
      <c r="J5" s="33" t="s">
        <v>13</v>
      </c>
      <c r="K5" s="33" t="s">
        <v>13</v>
      </c>
      <c r="L5" s="33" t="s">
        <v>13</v>
      </c>
      <c r="M5" s="33" t="s">
        <v>13</v>
      </c>
      <c r="N5" s="33" t="s">
        <v>13</v>
      </c>
      <c r="O5" s="33" t="s">
        <v>13</v>
      </c>
      <c r="P5" s="33" t="s">
        <v>13</v>
      </c>
      <c r="Q5" s="34" t="s">
        <v>13</v>
      </c>
    </row>
    <row r="6" spans="2:20" x14ac:dyDescent="0.2">
      <c r="B6" s="6" t="s">
        <v>62</v>
      </c>
      <c r="C6" s="7"/>
      <c r="D6" s="8"/>
      <c r="E6" s="15">
        <v>382414</v>
      </c>
      <c r="F6" s="15">
        <v>298218</v>
      </c>
      <c r="G6" s="15">
        <v>291005</v>
      </c>
      <c r="H6" s="15">
        <v>285111</v>
      </c>
      <c r="I6" s="15">
        <v>325600</v>
      </c>
      <c r="J6" s="15">
        <v>380450</v>
      </c>
      <c r="K6" s="15">
        <v>400600</v>
      </c>
      <c r="L6" s="15">
        <v>480750</v>
      </c>
      <c r="M6" s="15">
        <v>520180</v>
      </c>
      <c r="N6" s="16">
        <v>400800</v>
      </c>
      <c r="O6" s="16">
        <v>375080</v>
      </c>
      <c r="P6" s="16">
        <v>340900</v>
      </c>
      <c r="Q6" s="16">
        <f>SUM(E6:P6)</f>
        <v>4481108</v>
      </c>
      <c r="R6" s="16"/>
      <c r="S6" s="16"/>
    </row>
    <row r="7" spans="2:20" x14ac:dyDescent="0.2">
      <c r="B7" s="9"/>
      <c r="C7" s="10"/>
      <c r="D7" s="11"/>
      <c r="E7" s="15"/>
      <c r="F7" s="15"/>
      <c r="G7" s="15"/>
      <c r="H7" s="15"/>
      <c r="I7" s="15"/>
      <c r="J7" s="15"/>
      <c r="K7" s="16"/>
      <c r="L7" s="16"/>
      <c r="M7" s="16"/>
      <c r="N7" s="16"/>
      <c r="O7" s="16"/>
      <c r="P7" s="16"/>
      <c r="Q7" s="16"/>
      <c r="R7" s="16"/>
      <c r="S7" s="16"/>
    </row>
    <row r="8" spans="2:20" x14ac:dyDescent="0.2">
      <c r="B8" s="19" t="s">
        <v>14</v>
      </c>
      <c r="C8" s="17"/>
      <c r="D8" s="18"/>
      <c r="E8" s="15"/>
      <c r="F8" s="15"/>
      <c r="G8" s="15"/>
      <c r="H8" s="15"/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t="s">
        <v>26</v>
      </c>
    </row>
    <row r="9" spans="2:20" x14ac:dyDescent="0.2">
      <c r="B9" s="9" t="s">
        <v>15</v>
      </c>
      <c r="C9" s="10"/>
      <c r="D9" s="11"/>
      <c r="E9" s="55">
        <v>229448</v>
      </c>
      <c r="F9" s="55">
        <v>178931</v>
      </c>
      <c r="G9" s="55">
        <v>174603</v>
      </c>
      <c r="H9" s="70">
        <v>171067</v>
      </c>
      <c r="I9" s="70">
        <v>195360</v>
      </c>
      <c r="J9" s="70">
        <v>228270</v>
      </c>
      <c r="K9" s="70">
        <v>240360</v>
      </c>
      <c r="L9" s="70">
        <v>288450</v>
      </c>
      <c r="M9" s="70">
        <v>312108</v>
      </c>
      <c r="N9" s="70">
        <v>240480</v>
      </c>
      <c r="O9" s="70">
        <v>225048</v>
      </c>
      <c r="P9" s="70">
        <v>204540</v>
      </c>
      <c r="Q9" s="16">
        <f>SUM(E9:P9)</f>
        <v>2688665</v>
      </c>
      <c r="R9" s="16"/>
      <c r="S9" s="16"/>
    </row>
    <row r="10" spans="2:20" x14ac:dyDescent="0.2">
      <c r="B10" s="9" t="s">
        <v>16</v>
      </c>
      <c r="C10" s="10"/>
      <c r="D10" s="11"/>
      <c r="E10" s="55">
        <v>137877</v>
      </c>
      <c r="F10" s="55">
        <v>139654</v>
      </c>
      <c r="G10" s="55">
        <v>130822</v>
      </c>
      <c r="H10" s="55">
        <v>113568</v>
      </c>
      <c r="I10" s="55">
        <v>111047</v>
      </c>
      <c r="J10" s="55">
        <v>117939</v>
      </c>
      <c r="K10" s="55">
        <v>136390</v>
      </c>
      <c r="L10" s="55">
        <v>150683</v>
      </c>
      <c r="M10" s="55">
        <v>170309</v>
      </c>
      <c r="N10" s="55">
        <v>244562</v>
      </c>
      <c r="O10" s="55">
        <v>225889</v>
      </c>
      <c r="P10" s="55">
        <v>149466</v>
      </c>
      <c r="Q10" s="16">
        <f>SUM(E10:P10)</f>
        <v>1828206</v>
      </c>
      <c r="R10" s="16"/>
      <c r="S10" s="16"/>
    </row>
    <row r="11" spans="2:20" x14ac:dyDescent="0.2">
      <c r="B11" s="9" t="s">
        <v>18</v>
      </c>
      <c r="C11" s="10"/>
      <c r="D11" s="11"/>
      <c r="E11" s="55">
        <v>8268</v>
      </c>
      <c r="F11" s="55">
        <v>13501</v>
      </c>
      <c r="G11" s="55">
        <v>15366</v>
      </c>
      <c r="H11" s="70">
        <v>0</v>
      </c>
      <c r="I11" s="70">
        <v>2376</v>
      </c>
      <c r="J11" s="70">
        <v>5994</v>
      </c>
      <c r="K11" s="70">
        <v>11914</v>
      </c>
      <c r="L11" s="70">
        <v>18911</v>
      </c>
      <c r="M11" s="70">
        <v>24804</v>
      </c>
      <c r="N11" s="70">
        <v>28235</v>
      </c>
      <c r="O11" s="70">
        <v>34774</v>
      </c>
      <c r="P11" s="55">
        <v>39687</v>
      </c>
      <c r="Q11" s="55">
        <f>SUM(E11:P11)</f>
        <v>203830</v>
      </c>
      <c r="R11" s="16"/>
      <c r="S11" s="16"/>
    </row>
    <row r="12" spans="2:20" ht="15.75" thickBot="1" x14ac:dyDescent="0.3">
      <c r="B12" s="57" t="s">
        <v>19</v>
      </c>
      <c r="C12" s="58"/>
      <c r="D12" s="59"/>
      <c r="E12" s="60">
        <f>SUM(E9:E11)</f>
        <v>375593</v>
      </c>
      <c r="F12" s="60">
        <f>SUM(F9:F11)</f>
        <v>332086</v>
      </c>
      <c r="G12" s="60">
        <f>SUM(G9:G11)</f>
        <v>320791</v>
      </c>
      <c r="H12" s="60">
        <f>SUM(H9:H11)</f>
        <v>284635</v>
      </c>
      <c r="I12" s="60">
        <f>SUM(I9:I11)</f>
        <v>308783</v>
      </c>
      <c r="J12" s="60">
        <f>SUM(J9:J11)</f>
        <v>352203</v>
      </c>
      <c r="K12" s="60">
        <f>SUM(K9:K11)</f>
        <v>388664</v>
      </c>
      <c r="L12" s="60">
        <f>SUM(L9:L11)</f>
        <v>458044</v>
      </c>
      <c r="M12" s="60">
        <f>SUM(M9:M11)</f>
        <v>507221</v>
      </c>
      <c r="N12" s="60">
        <f>SUM(N9:N11)</f>
        <v>513277</v>
      </c>
      <c r="O12" s="60">
        <f>SUM(O9:O11)</f>
        <v>485711</v>
      </c>
      <c r="P12" s="60">
        <f>SUM(P9:P11)</f>
        <v>393693</v>
      </c>
      <c r="Q12" s="61">
        <f>SUM(E12:P12)</f>
        <v>4720701</v>
      </c>
      <c r="R12" s="62"/>
    </row>
    <row r="13" spans="2:20" x14ac:dyDescent="0.2">
      <c r="B13" s="9"/>
      <c r="C13" s="10"/>
      <c r="D13" s="11"/>
      <c r="E13" s="15"/>
      <c r="F13" s="15"/>
      <c r="G13" s="15"/>
      <c r="H13" s="15"/>
      <c r="I13" s="15"/>
      <c r="J13" s="15"/>
      <c r="K13" s="16"/>
      <c r="L13" s="16"/>
      <c r="M13" s="16"/>
      <c r="N13" s="16"/>
      <c r="O13" s="16"/>
      <c r="P13" s="16"/>
      <c r="Q13" s="16"/>
      <c r="R13" s="16"/>
    </row>
    <row r="14" spans="2:20" x14ac:dyDescent="0.2">
      <c r="B14" s="19" t="s">
        <v>20</v>
      </c>
      <c r="C14" s="17"/>
      <c r="D14" s="18"/>
      <c r="E14" s="15"/>
      <c r="F14" s="15"/>
      <c r="G14" s="15"/>
      <c r="H14" s="15"/>
      <c r="I14" s="15"/>
      <c r="J14" s="15"/>
      <c r="K14" s="16"/>
      <c r="L14" s="16"/>
      <c r="M14" s="16"/>
      <c r="N14" s="16"/>
      <c r="O14" s="16"/>
      <c r="P14" s="16"/>
      <c r="Q14" s="16"/>
      <c r="R14" s="16"/>
    </row>
    <row r="15" spans="2:20" x14ac:dyDescent="0.2">
      <c r="B15" s="9" t="s">
        <v>65</v>
      </c>
      <c r="C15" s="10"/>
      <c r="D15" s="11"/>
      <c r="E15" s="15"/>
      <c r="F15" s="15"/>
      <c r="G15" s="15"/>
      <c r="H15" s="15"/>
      <c r="I15" s="15"/>
      <c r="J15" s="15"/>
      <c r="K15" s="16"/>
      <c r="L15" s="16"/>
      <c r="M15" s="16"/>
      <c r="N15" s="16"/>
      <c r="O15" s="16"/>
      <c r="P15" s="16"/>
      <c r="Q15" s="16"/>
      <c r="R15" s="16"/>
    </row>
    <row r="16" spans="2:20" x14ac:dyDescent="0.2">
      <c r="B16" s="9" t="s">
        <v>30</v>
      </c>
      <c r="C16" s="10"/>
      <c r="D16" s="11"/>
      <c r="E16" s="55"/>
      <c r="F16" s="55"/>
      <c r="G16" s="55"/>
      <c r="H16" s="55">
        <v>30000</v>
      </c>
      <c r="I16" s="55"/>
      <c r="J16" s="55"/>
      <c r="K16" s="16"/>
      <c r="L16" s="55"/>
      <c r="M16" s="16"/>
      <c r="N16" s="16"/>
      <c r="O16" s="55"/>
      <c r="P16" s="16"/>
      <c r="Q16" s="16">
        <v>30000</v>
      </c>
      <c r="R16" s="16"/>
    </row>
    <row r="17" spans="2:18" x14ac:dyDescent="0.2">
      <c r="B17" s="9" t="s">
        <v>66</v>
      </c>
      <c r="C17" s="10"/>
      <c r="D17" s="11"/>
      <c r="E17" s="55"/>
      <c r="F17" s="55">
        <v>18750</v>
      </c>
      <c r="G17" s="55" t="s">
        <v>26</v>
      </c>
      <c r="H17" s="55"/>
      <c r="I17" s="55">
        <v>18750</v>
      </c>
      <c r="J17" s="55"/>
      <c r="K17" s="55"/>
      <c r="L17" s="55">
        <v>18750</v>
      </c>
      <c r="M17" s="55"/>
      <c r="N17" s="55"/>
      <c r="O17" s="55">
        <v>18750</v>
      </c>
      <c r="P17" s="55"/>
      <c r="Q17" s="16">
        <v>75000</v>
      </c>
      <c r="R17" s="16"/>
    </row>
    <row r="18" spans="2:18" x14ac:dyDescent="0.2">
      <c r="B18" s="9" t="s">
        <v>67</v>
      </c>
      <c r="C18" s="10"/>
      <c r="D18" s="11"/>
      <c r="E18" s="55">
        <v>5800</v>
      </c>
      <c r="F18" s="55">
        <v>4000</v>
      </c>
      <c r="G18" s="55">
        <v>4000</v>
      </c>
      <c r="H18" s="55">
        <v>4000</v>
      </c>
      <c r="I18" s="55">
        <v>5800</v>
      </c>
      <c r="J18" s="55">
        <v>4000</v>
      </c>
      <c r="K18" s="55">
        <v>4000</v>
      </c>
      <c r="L18" s="55">
        <v>5800</v>
      </c>
      <c r="M18" s="55">
        <v>4000</v>
      </c>
      <c r="N18" s="55">
        <v>4000</v>
      </c>
      <c r="O18" s="55">
        <v>5800</v>
      </c>
      <c r="P18" s="55">
        <v>4000</v>
      </c>
      <c r="Q18" s="16">
        <v>55200</v>
      </c>
      <c r="R18" s="16"/>
    </row>
    <row r="19" spans="2:18" x14ac:dyDescent="0.2">
      <c r="B19" s="9" t="s">
        <v>68</v>
      </c>
      <c r="C19" s="10"/>
      <c r="D19" s="11"/>
      <c r="E19" s="55"/>
      <c r="F19" s="55">
        <v>98000</v>
      </c>
      <c r="G19" s="55" t="s">
        <v>26</v>
      </c>
      <c r="H19" s="55" t="s">
        <v>26</v>
      </c>
      <c r="I19" s="55" t="s">
        <v>26</v>
      </c>
      <c r="J19" s="55" t="s">
        <v>26</v>
      </c>
      <c r="K19" s="55" t="s">
        <v>26</v>
      </c>
      <c r="L19" s="55" t="s">
        <v>26</v>
      </c>
      <c r="M19" s="55" t="s">
        <v>26</v>
      </c>
      <c r="N19" s="55" t="s">
        <v>26</v>
      </c>
      <c r="O19" s="55" t="s">
        <v>26</v>
      </c>
      <c r="P19" s="55" t="s">
        <v>26</v>
      </c>
      <c r="Q19" s="16">
        <v>98000</v>
      </c>
      <c r="R19" s="16"/>
    </row>
    <row r="20" spans="2:18" x14ac:dyDescent="0.2">
      <c r="B20" s="9" t="s">
        <v>60</v>
      </c>
      <c r="C20" s="10"/>
      <c r="D20" s="11"/>
      <c r="E20" s="55">
        <v>5000</v>
      </c>
      <c r="F20" s="55">
        <v>4100</v>
      </c>
      <c r="G20" s="55">
        <v>4100</v>
      </c>
      <c r="H20" s="55">
        <v>4100</v>
      </c>
      <c r="I20" s="55">
        <v>5000</v>
      </c>
      <c r="J20" s="55">
        <v>5000</v>
      </c>
      <c r="K20" s="16">
        <v>5000</v>
      </c>
      <c r="L20" s="16">
        <v>5000</v>
      </c>
      <c r="M20" s="16">
        <v>5000</v>
      </c>
      <c r="N20" s="16">
        <v>5000</v>
      </c>
      <c r="O20" s="16">
        <v>5000</v>
      </c>
      <c r="P20" s="16">
        <v>5000</v>
      </c>
      <c r="Q20" s="16">
        <v>57300</v>
      </c>
      <c r="R20" s="16"/>
    </row>
    <row r="21" spans="2:18" x14ac:dyDescent="0.2">
      <c r="B21" s="9" t="s">
        <v>61</v>
      </c>
      <c r="C21" s="10"/>
      <c r="D21" s="11"/>
      <c r="E21" s="55">
        <v>28000</v>
      </c>
      <c r="F21" s="55" t="s">
        <v>26</v>
      </c>
      <c r="G21" s="55" t="s">
        <v>26</v>
      </c>
      <c r="H21" s="55" t="s">
        <v>26</v>
      </c>
      <c r="I21" s="55">
        <v>52000</v>
      </c>
      <c r="J21" s="55" t="s">
        <v>26</v>
      </c>
      <c r="K21" s="55" t="s">
        <v>26</v>
      </c>
      <c r="L21" s="55" t="s">
        <v>26</v>
      </c>
      <c r="M21" s="55" t="s">
        <v>26</v>
      </c>
      <c r="N21" s="55" t="s">
        <v>26</v>
      </c>
      <c r="O21" s="55" t="s">
        <v>26</v>
      </c>
      <c r="P21" s="55" t="s">
        <v>26</v>
      </c>
      <c r="Q21" s="16">
        <v>80000</v>
      </c>
      <c r="R21" s="16"/>
    </row>
    <row r="22" spans="2:18" x14ac:dyDescent="0.2">
      <c r="B22" s="9" t="s">
        <v>69</v>
      </c>
      <c r="C22" s="10"/>
      <c r="D22" s="11"/>
      <c r="E22" s="55" t="s">
        <v>26</v>
      </c>
      <c r="F22" s="55" t="s">
        <v>26</v>
      </c>
      <c r="G22" s="55"/>
      <c r="H22" s="55" t="s">
        <v>26</v>
      </c>
      <c r="I22" s="55">
        <v>2560</v>
      </c>
      <c r="J22" s="55" t="s">
        <v>26</v>
      </c>
      <c r="K22" s="55" t="s">
        <v>26</v>
      </c>
      <c r="L22" s="55"/>
      <c r="M22" s="55" t="s">
        <v>26</v>
      </c>
      <c r="N22" s="55">
        <v>2560</v>
      </c>
      <c r="O22" s="55" t="s">
        <v>26</v>
      </c>
      <c r="P22" s="55" t="s">
        <v>26</v>
      </c>
      <c r="Q22" s="16">
        <v>5120</v>
      </c>
      <c r="R22" s="16"/>
    </row>
    <row r="23" spans="2:18" x14ac:dyDescent="0.2">
      <c r="B23" s="9" t="s">
        <v>70</v>
      </c>
      <c r="C23" s="10"/>
      <c r="D23" s="11"/>
      <c r="E23" s="55" t="s">
        <v>26</v>
      </c>
      <c r="F23" s="55" t="s">
        <v>26</v>
      </c>
      <c r="G23" s="55" t="s">
        <v>26</v>
      </c>
      <c r="H23" s="55" t="s">
        <v>26</v>
      </c>
      <c r="I23" s="55" t="s">
        <v>26</v>
      </c>
      <c r="J23" s="55" t="s">
        <v>26</v>
      </c>
      <c r="K23" s="55" t="s">
        <v>26</v>
      </c>
      <c r="L23" s="55">
        <v>7150</v>
      </c>
      <c r="M23" s="55" t="s">
        <v>26</v>
      </c>
      <c r="N23" s="55" t="s">
        <v>26</v>
      </c>
      <c r="O23" s="55" t="s">
        <v>26</v>
      </c>
      <c r="P23" s="55" t="s">
        <v>26</v>
      </c>
      <c r="Q23" s="16">
        <v>7150</v>
      </c>
      <c r="R23" s="16"/>
    </row>
    <row r="24" spans="2:18" x14ac:dyDescent="0.2">
      <c r="B24" s="9" t="s">
        <v>71</v>
      </c>
      <c r="C24" s="10"/>
      <c r="D24" s="11"/>
      <c r="E24" s="55">
        <v>26666</v>
      </c>
      <c r="F24" s="55">
        <v>26666</v>
      </c>
      <c r="G24" s="55">
        <v>26666</v>
      </c>
      <c r="H24" s="55">
        <v>26666</v>
      </c>
      <c r="I24" s="55">
        <v>26666</v>
      </c>
      <c r="J24" s="55">
        <v>26666</v>
      </c>
      <c r="K24" s="55">
        <v>26666</v>
      </c>
      <c r="L24" s="55">
        <v>26666</v>
      </c>
      <c r="M24" s="55">
        <v>26666</v>
      </c>
      <c r="N24" s="55">
        <v>26666</v>
      </c>
      <c r="O24" s="55">
        <v>26666</v>
      </c>
      <c r="P24" s="55">
        <v>26666</v>
      </c>
      <c r="Q24" s="16">
        <v>319992</v>
      </c>
      <c r="R24" s="16"/>
    </row>
    <row r="25" spans="2:18" x14ac:dyDescent="0.2">
      <c r="B25" s="9" t="s">
        <v>72</v>
      </c>
      <c r="C25" s="10"/>
      <c r="D25" s="11"/>
      <c r="E25" s="55">
        <v>40000</v>
      </c>
      <c r="F25" s="55">
        <v>40000</v>
      </c>
      <c r="G25" s="55">
        <v>40000</v>
      </c>
      <c r="H25" s="55">
        <v>40000</v>
      </c>
      <c r="I25" s="55">
        <v>40000</v>
      </c>
      <c r="J25" s="55">
        <v>40000</v>
      </c>
      <c r="K25" s="55">
        <v>40000</v>
      </c>
      <c r="L25" s="55">
        <v>40000</v>
      </c>
      <c r="M25" s="55">
        <v>40000</v>
      </c>
      <c r="N25" s="55">
        <v>40000</v>
      </c>
      <c r="O25" s="55">
        <v>40000</v>
      </c>
      <c r="P25" s="55">
        <v>40000</v>
      </c>
      <c r="Q25" s="16">
        <v>480000</v>
      </c>
      <c r="R25" s="16"/>
    </row>
    <row r="26" spans="2:18" x14ac:dyDescent="0.2">
      <c r="B26" s="9" t="s">
        <v>73</v>
      </c>
      <c r="C26" s="10"/>
      <c r="D26" s="11"/>
      <c r="E26" s="55">
        <v>5500</v>
      </c>
      <c r="F26" s="55">
        <v>5500</v>
      </c>
      <c r="G26" s="55">
        <v>5500</v>
      </c>
      <c r="H26" s="55">
        <v>5500</v>
      </c>
      <c r="I26" s="55">
        <v>5500</v>
      </c>
      <c r="J26" s="55">
        <v>5500</v>
      </c>
      <c r="K26" s="55">
        <v>5500</v>
      </c>
      <c r="L26" s="55">
        <v>5500</v>
      </c>
      <c r="M26" s="55">
        <v>5500</v>
      </c>
      <c r="N26" s="55">
        <v>5500</v>
      </c>
      <c r="O26" s="55">
        <v>5500</v>
      </c>
      <c r="P26" s="55">
        <v>5500</v>
      </c>
      <c r="Q26" s="16">
        <v>66000</v>
      </c>
      <c r="R26" s="16"/>
    </row>
    <row r="27" spans="2:18" x14ac:dyDescent="0.2">
      <c r="B27" s="9" t="s">
        <v>38</v>
      </c>
      <c r="C27" s="10"/>
      <c r="D27" s="11"/>
      <c r="E27" s="55" t="s">
        <v>26</v>
      </c>
      <c r="F27" s="55" t="s">
        <v>26</v>
      </c>
      <c r="G27" s="55">
        <v>30000</v>
      </c>
      <c r="H27" s="55" t="s">
        <v>41</v>
      </c>
      <c r="I27" s="55" t="s">
        <v>26</v>
      </c>
      <c r="J27" s="55">
        <v>30000</v>
      </c>
      <c r="K27" s="55" t="s">
        <v>26</v>
      </c>
      <c r="L27" s="55" t="s">
        <v>26</v>
      </c>
      <c r="M27" s="55">
        <v>30000</v>
      </c>
      <c r="N27" s="55" t="s">
        <v>26</v>
      </c>
      <c r="O27" s="55" t="s">
        <v>26</v>
      </c>
      <c r="P27" s="55">
        <v>30000</v>
      </c>
      <c r="Q27" s="16">
        <v>120000</v>
      </c>
      <c r="R27" s="16"/>
    </row>
    <row r="28" spans="2:18" x14ac:dyDescent="0.2">
      <c r="B28" s="9" t="s">
        <v>74</v>
      </c>
      <c r="C28" s="10"/>
      <c r="D28" s="11"/>
      <c r="E28" s="55">
        <v>6250</v>
      </c>
      <c r="F28" s="55">
        <v>6250</v>
      </c>
      <c r="G28" s="55">
        <v>6250</v>
      </c>
      <c r="H28" s="55">
        <v>6250</v>
      </c>
      <c r="I28" s="55">
        <v>6250</v>
      </c>
      <c r="J28" s="55">
        <v>6250</v>
      </c>
      <c r="K28" s="55">
        <v>6250</v>
      </c>
      <c r="L28" s="55">
        <v>6250</v>
      </c>
      <c r="M28" s="16">
        <v>6250</v>
      </c>
      <c r="N28" s="55">
        <v>6250</v>
      </c>
      <c r="O28" s="55">
        <v>6250</v>
      </c>
      <c r="P28" s="16">
        <v>6250</v>
      </c>
      <c r="Q28" s="16">
        <v>75000</v>
      </c>
      <c r="R28" s="16"/>
    </row>
    <row r="29" spans="2:18" x14ac:dyDescent="0.2">
      <c r="B29" s="9" t="s">
        <v>39</v>
      </c>
      <c r="C29" s="10"/>
      <c r="D29" s="11"/>
      <c r="E29" s="55"/>
      <c r="F29" s="55" t="s">
        <v>41</v>
      </c>
      <c r="G29" s="55">
        <v>25000</v>
      </c>
      <c r="H29" s="55" t="s">
        <v>26</v>
      </c>
      <c r="I29" s="55"/>
      <c r="J29" s="55" t="s">
        <v>26</v>
      </c>
      <c r="K29" s="55">
        <v>25000</v>
      </c>
      <c r="L29" s="16" t="s">
        <v>26</v>
      </c>
      <c r="M29" s="16" t="s">
        <v>26</v>
      </c>
      <c r="N29" s="16" t="s">
        <v>26</v>
      </c>
      <c r="O29" s="16">
        <v>25000</v>
      </c>
      <c r="P29" s="16"/>
      <c r="Q29" s="16">
        <v>75000</v>
      </c>
      <c r="R29" s="16"/>
    </row>
    <row r="30" spans="2:18" x14ac:dyDescent="0.2">
      <c r="B30" s="9" t="s">
        <v>75</v>
      </c>
      <c r="C30" s="10"/>
      <c r="D30" s="11"/>
      <c r="E30" s="15"/>
      <c r="F30" s="15" t="s">
        <v>26</v>
      </c>
      <c r="G30" s="15">
        <v>779000</v>
      </c>
      <c r="H30" s="15"/>
      <c r="I30" s="15" t="s">
        <v>26</v>
      </c>
      <c r="J30" s="15" t="s">
        <v>26</v>
      </c>
      <c r="K30" s="16" t="s">
        <v>26</v>
      </c>
      <c r="L30" s="16"/>
      <c r="M30" s="16" t="s">
        <v>26</v>
      </c>
      <c r="N30" s="16"/>
      <c r="O30" s="16"/>
      <c r="P30" s="16"/>
      <c r="Q30" s="16">
        <v>779000</v>
      </c>
      <c r="R30" s="16"/>
    </row>
    <row r="31" spans="2:18" x14ac:dyDescent="0.2">
      <c r="B31" s="9" t="s">
        <v>76</v>
      </c>
      <c r="C31" s="10"/>
      <c r="D31" s="11"/>
      <c r="E31" s="15">
        <v>50000</v>
      </c>
      <c r="F31" s="15">
        <v>50000</v>
      </c>
      <c r="G31" s="15">
        <v>50000</v>
      </c>
      <c r="H31" s="15"/>
      <c r="I31" s="15"/>
      <c r="J31" s="15"/>
      <c r="K31" s="15"/>
      <c r="L31" s="15"/>
      <c r="M31" s="15"/>
      <c r="N31" s="15"/>
      <c r="O31" s="15"/>
      <c r="P31" s="15"/>
      <c r="Q31" s="16">
        <v>150000</v>
      </c>
      <c r="R31" s="16"/>
    </row>
    <row r="32" spans="2:18" x14ac:dyDescent="0.2">
      <c r="B32" s="9" t="s">
        <v>77</v>
      </c>
      <c r="C32" s="10"/>
      <c r="D32" s="11"/>
      <c r="E32" s="15">
        <v>1100</v>
      </c>
      <c r="F32" s="15">
        <v>1100</v>
      </c>
      <c r="G32" s="15">
        <v>1100</v>
      </c>
      <c r="H32" s="15">
        <v>1100</v>
      </c>
      <c r="I32" s="15">
        <v>1100</v>
      </c>
      <c r="J32" s="15">
        <v>1100</v>
      </c>
      <c r="K32" s="15">
        <v>1100</v>
      </c>
      <c r="L32" s="15">
        <v>1100</v>
      </c>
      <c r="M32" s="15">
        <v>1100</v>
      </c>
      <c r="N32" s="15">
        <v>1100</v>
      </c>
      <c r="O32" s="15">
        <v>1100</v>
      </c>
      <c r="P32" s="15">
        <v>1100</v>
      </c>
      <c r="Q32" s="16">
        <v>13200</v>
      </c>
      <c r="R32" s="16"/>
    </row>
    <row r="33" spans="2:18" x14ac:dyDescent="0.2">
      <c r="B33" s="9" t="s">
        <v>27</v>
      </c>
      <c r="C33" s="10"/>
      <c r="D33" s="11"/>
      <c r="E33" s="15"/>
      <c r="F33" s="15"/>
      <c r="G33" s="15"/>
      <c r="H33" s="15"/>
      <c r="I33" s="15"/>
      <c r="J33" s="15"/>
      <c r="K33" s="15"/>
      <c r="L33" s="15"/>
      <c r="M33" s="15">
        <v>37500</v>
      </c>
      <c r="N33" s="15">
        <v>37500</v>
      </c>
      <c r="O33" s="15">
        <v>37500</v>
      </c>
      <c r="P33" s="15">
        <v>37500</v>
      </c>
      <c r="Q33" s="16">
        <v>150000</v>
      </c>
      <c r="R33" s="16"/>
    </row>
    <row r="34" spans="2:18" x14ac:dyDescent="0.2">
      <c r="B34" s="9" t="s">
        <v>78</v>
      </c>
      <c r="C34" s="10"/>
      <c r="D34" s="11"/>
      <c r="E34" s="15"/>
      <c r="F34" s="15"/>
      <c r="G34" s="15"/>
      <c r="H34" s="15"/>
      <c r="I34" s="15"/>
      <c r="J34" s="15"/>
      <c r="K34" s="15"/>
      <c r="L34" s="15">
        <v>109200</v>
      </c>
      <c r="M34" s="15">
        <v>109200</v>
      </c>
      <c r="N34" s="15">
        <v>109200</v>
      </c>
      <c r="O34" s="15">
        <v>109200</v>
      </c>
      <c r="P34" s="15">
        <v>109200</v>
      </c>
      <c r="Q34" s="16">
        <v>546000</v>
      </c>
      <c r="R34" s="16"/>
    </row>
    <row r="35" spans="2:18" x14ac:dyDescent="0.2">
      <c r="B35" s="9" t="s">
        <v>79</v>
      </c>
      <c r="C35" s="10"/>
      <c r="D35" s="11"/>
      <c r="E35" s="15"/>
      <c r="F35" s="15"/>
      <c r="G35" s="15"/>
      <c r="H35" s="15"/>
      <c r="I35" s="15"/>
      <c r="J35" s="15"/>
      <c r="K35" s="15"/>
      <c r="L35" s="15"/>
      <c r="M35" s="15"/>
      <c r="N35" s="15">
        <v>18000</v>
      </c>
      <c r="O35" s="15"/>
      <c r="P35" s="15"/>
      <c r="Q35" s="16">
        <v>18000</v>
      </c>
      <c r="R35" s="16"/>
    </row>
    <row r="36" spans="2:18" x14ac:dyDescent="0.2">
      <c r="B36" s="9" t="s">
        <v>33</v>
      </c>
      <c r="C36" s="10"/>
      <c r="D36" s="11"/>
      <c r="E36" s="15">
        <v>6000</v>
      </c>
      <c r="F36" s="15">
        <v>6000</v>
      </c>
      <c r="G36" s="15">
        <v>6000</v>
      </c>
      <c r="H36" s="15">
        <v>6000</v>
      </c>
      <c r="I36" s="15">
        <v>6000</v>
      </c>
      <c r="J36" s="15">
        <v>6000</v>
      </c>
      <c r="K36" s="15">
        <v>6000</v>
      </c>
      <c r="L36" s="15">
        <v>6000</v>
      </c>
      <c r="M36" s="15">
        <v>6000</v>
      </c>
      <c r="N36" s="15">
        <v>6000</v>
      </c>
      <c r="O36" s="15">
        <v>6000</v>
      </c>
      <c r="P36" s="15">
        <v>6000</v>
      </c>
      <c r="Q36" s="16">
        <v>72000</v>
      </c>
      <c r="R36" s="16"/>
    </row>
    <row r="37" spans="2:18" x14ac:dyDescent="0.2">
      <c r="B37" s="9" t="s">
        <v>42</v>
      </c>
      <c r="C37" s="10"/>
      <c r="D37" s="11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>
        <v>10000</v>
      </c>
      <c r="P37" s="15"/>
      <c r="Q37" s="16">
        <v>10000</v>
      </c>
      <c r="R37" s="16"/>
    </row>
    <row r="38" spans="2:18" x14ac:dyDescent="0.2">
      <c r="B38" s="9" t="s">
        <v>42</v>
      </c>
      <c r="C38" s="10"/>
      <c r="D38" s="11"/>
      <c r="E38" s="55"/>
      <c r="F38" s="55"/>
      <c r="G38" s="55"/>
      <c r="H38" s="55">
        <v>3818.0165033839994</v>
      </c>
      <c r="I38" s="55"/>
      <c r="J38" s="55"/>
      <c r="K38" s="55"/>
      <c r="L38" s="55"/>
      <c r="M38" s="16"/>
      <c r="N38" s="16"/>
      <c r="O38" s="16"/>
      <c r="P38" s="16"/>
      <c r="Q38" s="16">
        <v>3818.0165033839994</v>
      </c>
      <c r="R38" s="16"/>
    </row>
    <row r="39" spans="2:18" x14ac:dyDescent="0.2">
      <c r="B39" s="9"/>
      <c r="C39" s="10"/>
      <c r="D39" s="11"/>
      <c r="E39" s="15"/>
      <c r="F39" s="15"/>
      <c r="G39" s="15"/>
      <c r="H39" s="15"/>
      <c r="I39" s="15"/>
      <c r="J39" s="15"/>
      <c r="K39" s="16"/>
      <c r="L39" s="16"/>
      <c r="M39" s="16"/>
      <c r="N39" s="16"/>
      <c r="O39" s="16"/>
      <c r="P39" s="16"/>
      <c r="Q39" s="16"/>
      <c r="R39" s="16"/>
    </row>
    <row r="40" spans="2:18" ht="15.75" thickBot="1" x14ac:dyDescent="0.3">
      <c r="B40" s="57" t="s">
        <v>43</v>
      </c>
      <c r="C40" s="58"/>
      <c r="D40" s="59"/>
      <c r="E40" s="68">
        <f>SUM(E16:E39)</f>
        <v>174316</v>
      </c>
      <c r="F40" s="68">
        <f>SUM(F16:F39)</f>
        <v>260366</v>
      </c>
      <c r="G40" s="68">
        <f>SUM(G17:G39)</f>
        <v>977616</v>
      </c>
      <c r="H40" s="68">
        <f>SUM(H14:H39)</f>
        <v>127434.016503384</v>
      </c>
      <c r="I40" s="68">
        <f>SUM(I16:I39)</f>
        <v>169626</v>
      </c>
      <c r="J40" s="68">
        <f>SUM(J17:J39)</f>
        <v>124516</v>
      </c>
      <c r="K40" s="68">
        <f>SUM(K16:K39)</f>
        <v>119516</v>
      </c>
      <c r="L40" s="68">
        <f>SUM(L16:L39)</f>
        <v>231416</v>
      </c>
      <c r="M40" s="68">
        <f>SUM(M15:M39)</f>
        <v>271216</v>
      </c>
      <c r="N40" s="68">
        <f>SUM(N17:N39)</f>
        <v>261776</v>
      </c>
      <c r="O40" s="68">
        <f>SUM(O16:O39)</f>
        <v>296766</v>
      </c>
      <c r="P40" s="68">
        <f>SUM(P16:P39)</f>
        <v>271216</v>
      </c>
      <c r="Q40" s="69">
        <f>SUM(Q15:Q39)</f>
        <v>3285780.0165033839</v>
      </c>
      <c r="R40" s="62"/>
    </row>
    <row r="41" spans="2:18" x14ac:dyDescent="0.2">
      <c r="B41" s="43"/>
      <c r="C41" s="44"/>
      <c r="D41" s="45"/>
      <c r="E41" s="3"/>
      <c r="F41" s="3"/>
      <c r="G41" s="3"/>
      <c r="H41" s="3"/>
      <c r="I41" s="3"/>
      <c r="J41" s="3"/>
    </row>
    <row r="42" spans="2:18" x14ac:dyDescent="0.2">
      <c r="B42" s="22" t="s">
        <v>44</v>
      </c>
      <c r="C42" s="23"/>
      <c r="D42" s="24"/>
      <c r="E42" s="15">
        <v>318000</v>
      </c>
      <c r="F42" s="15">
        <v>519277</v>
      </c>
      <c r="G42" s="15">
        <v>590997</v>
      </c>
      <c r="H42" s="15">
        <v>-65828</v>
      </c>
      <c r="I42" s="15">
        <v>91373</v>
      </c>
      <c r="J42" s="15">
        <v>230530</v>
      </c>
      <c r="K42" s="15">
        <v>458217</v>
      </c>
      <c r="L42" s="55">
        <v>727364</v>
      </c>
      <c r="M42" s="15">
        <v>953993</v>
      </c>
      <c r="N42" s="15">
        <v>1085961</v>
      </c>
      <c r="O42" s="15">
        <v>1337462</v>
      </c>
      <c r="P42" s="15">
        <v>1526408</v>
      </c>
      <c r="Q42" s="16"/>
    </row>
    <row r="43" spans="2:18" x14ac:dyDescent="0.2">
      <c r="B43" s="22"/>
      <c r="C43" s="23"/>
      <c r="D43" s="24"/>
      <c r="E43" s="15"/>
      <c r="F43" s="15"/>
      <c r="G43" s="15"/>
      <c r="H43" s="15"/>
      <c r="I43" s="15"/>
      <c r="J43" s="15"/>
      <c r="K43" s="16"/>
      <c r="L43" s="16"/>
      <c r="M43" s="16"/>
      <c r="N43" s="16"/>
      <c r="O43" s="16"/>
      <c r="P43" s="16"/>
      <c r="Q43" s="16"/>
    </row>
    <row r="44" spans="2:18" x14ac:dyDescent="0.2">
      <c r="B44" s="25" t="s">
        <v>45</v>
      </c>
      <c r="C44" s="26"/>
      <c r="D44" s="27"/>
      <c r="E44" s="15">
        <v>201277</v>
      </c>
      <c r="F44" s="15">
        <v>71720</v>
      </c>
      <c r="G44" s="15">
        <v>-656825</v>
      </c>
      <c r="H44" s="56">
        <v>157201</v>
      </c>
      <c r="I44" s="15">
        <v>139157</v>
      </c>
      <c r="J44" s="15">
        <v>227687</v>
      </c>
      <c r="K44" s="15">
        <v>269148</v>
      </c>
      <c r="L44" s="15">
        <v>226628</v>
      </c>
      <c r="M44" s="15">
        <v>131969</v>
      </c>
      <c r="N44" s="15">
        <v>251501</v>
      </c>
      <c r="O44" s="15">
        <v>188945</v>
      </c>
      <c r="P44" s="15">
        <v>112477</v>
      </c>
      <c r="Q44" s="16"/>
    </row>
    <row r="45" spans="2:18" ht="15" x14ac:dyDescent="0.25">
      <c r="B45" s="63" t="s">
        <v>46</v>
      </c>
      <c r="C45" s="64"/>
      <c r="D45" s="65"/>
      <c r="E45" s="66">
        <v>519277</v>
      </c>
      <c r="F45" s="66">
        <v>590997</v>
      </c>
      <c r="G45" s="66">
        <v>-65828</v>
      </c>
      <c r="H45" s="66">
        <v>91373</v>
      </c>
      <c r="I45" s="66">
        <v>230530</v>
      </c>
      <c r="J45" s="66">
        <v>458217</v>
      </c>
      <c r="K45" s="67">
        <v>727364</v>
      </c>
      <c r="L45" s="67">
        <v>953993</v>
      </c>
      <c r="M45" s="67">
        <v>1085961</v>
      </c>
      <c r="N45" s="67">
        <v>1337462</v>
      </c>
      <c r="O45" s="67">
        <v>1526408</v>
      </c>
      <c r="P45" s="67">
        <v>1648884</v>
      </c>
      <c r="Q45" s="67"/>
      <c r="R45" s="62"/>
    </row>
    <row r="46" spans="2:18" x14ac:dyDescent="0.2">
      <c r="B46" s="1"/>
      <c r="C46" s="1"/>
      <c r="D46" s="1"/>
      <c r="E46" s="2"/>
      <c r="F46" s="2"/>
      <c r="G46" s="51"/>
      <c r="H46" s="2"/>
      <c r="I46" s="2"/>
      <c r="J46" s="2"/>
      <c r="K46" s="2"/>
      <c r="L46" s="2"/>
      <c r="M46" s="2"/>
      <c r="N46" s="2"/>
      <c r="O46" s="2"/>
      <c r="P46" s="2"/>
    </row>
    <row r="47" spans="2:18" x14ac:dyDescent="0.2">
      <c r="D47" s="16"/>
      <c r="E47" s="52"/>
      <c r="F47" s="52"/>
      <c r="G47" s="53"/>
      <c r="H47" s="52"/>
      <c r="I47" s="52"/>
      <c r="J47" s="52"/>
      <c r="K47" s="52"/>
      <c r="L47" s="52"/>
      <c r="M47" s="52"/>
      <c r="N47" s="52"/>
      <c r="O47" s="52"/>
      <c r="P47" s="52"/>
      <c r="Q47" s="54"/>
    </row>
    <row r="48" spans="2:18" x14ac:dyDescent="0.2">
      <c r="E48" s="2"/>
      <c r="F48" s="2"/>
      <c r="G48" s="2"/>
      <c r="H48" s="2"/>
      <c r="I48" s="2"/>
      <c r="J48" s="2"/>
    </row>
  </sheetData>
  <mergeCells count="1">
    <mergeCell ref="I2:K2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M27"/>
  <sheetViews>
    <sheetView tabSelected="1" topLeftCell="A9" workbookViewId="0">
      <selection activeCell="H35" sqref="H35"/>
    </sheetView>
  </sheetViews>
  <sheetFormatPr defaultColWidth="8.85546875" defaultRowHeight="12.75" x14ac:dyDescent="0.2"/>
  <cols>
    <col min="1" max="1" width="7.7109375" customWidth="1"/>
    <col min="2" max="2" width="4.7109375" hidden="1" customWidth="1"/>
    <col min="3" max="3" width="12.140625" customWidth="1"/>
    <col min="4" max="4" width="26.85546875" customWidth="1"/>
    <col min="5" max="5" width="22.140625" customWidth="1"/>
    <col min="6" max="6" width="15.140625" bestFit="1" customWidth="1"/>
    <col min="7" max="8" width="20.28515625" customWidth="1"/>
    <col min="9" max="9" width="20.7109375" customWidth="1"/>
    <col min="10" max="10" width="24.85546875" bestFit="1" customWidth="1"/>
    <col min="11" max="11" width="17.140625" bestFit="1" customWidth="1"/>
    <col min="13" max="13" width="14.140625" customWidth="1"/>
  </cols>
  <sheetData>
    <row r="3" spans="2:13" x14ac:dyDescent="0.2">
      <c r="B3" s="71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2:13" ht="23.25" x14ac:dyDescent="0.35">
      <c r="B4" s="71"/>
      <c r="C4" s="72"/>
      <c r="D4" s="73"/>
      <c r="E4" s="73" t="s">
        <v>47</v>
      </c>
      <c r="F4" s="73"/>
      <c r="G4" s="73"/>
      <c r="H4" s="73"/>
      <c r="I4" s="73"/>
      <c r="J4" s="73"/>
      <c r="K4" s="73"/>
      <c r="L4" s="74"/>
      <c r="M4" s="72"/>
    </row>
    <row r="5" spans="2:13" ht="23.25" x14ac:dyDescent="0.35">
      <c r="B5" s="71"/>
      <c r="C5" s="72"/>
      <c r="D5" s="73" t="s">
        <v>63</v>
      </c>
      <c r="E5" s="73" t="s">
        <v>48</v>
      </c>
      <c r="F5" s="73" t="s">
        <v>49</v>
      </c>
      <c r="G5" s="75" t="s">
        <v>50</v>
      </c>
      <c r="H5" s="75" t="s">
        <v>64</v>
      </c>
      <c r="I5" s="75" t="s">
        <v>51</v>
      </c>
      <c r="J5" s="73" t="s">
        <v>51</v>
      </c>
      <c r="K5" s="76" t="s">
        <v>12</v>
      </c>
      <c r="L5" s="74"/>
      <c r="M5" s="72"/>
    </row>
    <row r="6" spans="2:13" ht="23.25" x14ac:dyDescent="0.35">
      <c r="B6" s="71"/>
      <c r="C6" s="72"/>
      <c r="D6" s="77"/>
      <c r="E6" s="73"/>
      <c r="F6" s="73"/>
      <c r="G6" s="78">
        <v>0.52</v>
      </c>
      <c r="H6" s="78"/>
      <c r="I6" s="78">
        <v>-0.05</v>
      </c>
      <c r="J6" s="78">
        <v>0.47</v>
      </c>
      <c r="K6" s="76" t="s">
        <v>49</v>
      </c>
      <c r="L6" s="74"/>
      <c r="M6" s="79" t="s">
        <v>53</v>
      </c>
    </row>
    <row r="7" spans="2:13" ht="23.25" x14ac:dyDescent="0.35">
      <c r="B7" s="71"/>
      <c r="C7" s="80" t="s">
        <v>80</v>
      </c>
      <c r="D7" s="81">
        <v>382414</v>
      </c>
      <c r="E7" s="82">
        <f>D7*0.6</f>
        <v>229448.4</v>
      </c>
      <c r="F7" s="83">
        <f>D7*0.4</f>
        <v>152965.6</v>
      </c>
      <c r="G7" s="84">
        <f>F18*0.52</f>
        <v>70907.199999999997</v>
      </c>
      <c r="H7" s="84">
        <v>67362</v>
      </c>
      <c r="I7" s="84">
        <v>3545</v>
      </c>
      <c r="J7" s="85">
        <v>70515</v>
      </c>
      <c r="K7" s="86">
        <v>137877</v>
      </c>
      <c r="L7" s="74"/>
      <c r="M7" s="87">
        <f>F19-K19</f>
        <v>-47862.799999999814</v>
      </c>
    </row>
    <row r="8" spans="2:13" ht="23.25" x14ac:dyDescent="0.35">
      <c r="B8" s="71"/>
      <c r="C8" s="80" t="s">
        <v>85</v>
      </c>
      <c r="D8" s="81">
        <v>298218</v>
      </c>
      <c r="E8" s="88">
        <v>178931</v>
      </c>
      <c r="F8" s="83">
        <f t="shared" ref="F8:F18" si="0">D8*0.4</f>
        <v>119287.20000000001</v>
      </c>
      <c r="G8" s="84">
        <f>F7*0.52</f>
        <v>79542.112000000008</v>
      </c>
      <c r="H8" s="84">
        <v>75565</v>
      </c>
      <c r="I8" s="84">
        <v>3977</v>
      </c>
      <c r="J8" s="85">
        <f>F18*0.47</f>
        <v>64089.2</v>
      </c>
      <c r="K8" s="86">
        <v>139654</v>
      </c>
      <c r="L8" s="74"/>
      <c r="M8" s="72"/>
    </row>
    <row r="9" spans="2:13" ht="23.25" x14ac:dyDescent="0.35">
      <c r="B9" s="71"/>
      <c r="C9" s="80" t="s">
        <v>2</v>
      </c>
      <c r="D9" s="81">
        <v>291005</v>
      </c>
      <c r="E9" s="88">
        <v>174603</v>
      </c>
      <c r="F9" s="83">
        <f t="shared" si="0"/>
        <v>116402</v>
      </c>
      <c r="G9" s="84">
        <f t="shared" ref="G9:G18" si="1">F8*0.52</f>
        <v>62029.344000000005</v>
      </c>
      <c r="H9" s="84">
        <v>48928</v>
      </c>
      <c r="I9" s="84">
        <v>3101</v>
      </c>
      <c r="J9" s="85">
        <f>F7*0.47</f>
        <v>71893.831999999995</v>
      </c>
      <c r="K9" s="86">
        <v>130822</v>
      </c>
      <c r="L9" s="74"/>
      <c r="M9" s="72"/>
    </row>
    <row r="10" spans="2:13" ht="23.25" x14ac:dyDescent="0.35">
      <c r="B10" s="71"/>
      <c r="C10" s="80" t="s">
        <v>3</v>
      </c>
      <c r="D10" s="81">
        <v>285111</v>
      </c>
      <c r="E10" s="88">
        <v>171067</v>
      </c>
      <c r="F10" s="83">
        <f t="shared" si="0"/>
        <v>114044.40000000001</v>
      </c>
      <c r="G10" s="84">
        <f t="shared" si="1"/>
        <v>60529.04</v>
      </c>
      <c r="H10" s="84">
        <v>57583</v>
      </c>
      <c r="I10" s="84">
        <v>3026</v>
      </c>
      <c r="J10" s="85">
        <f>F8*0.47</f>
        <v>56064.984000000004</v>
      </c>
      <c r="K10" s="86">
        <v>113568</v>
      </c>
      <c r="L10" s="74"/>
      <c r="M10" s="72"/>
    </row>
    <row r="11" spans="2:13" ht="23.25" x14ac:dyDescent="0.35">
      <c r="B11" s="71"/>
      <c r="C11" s="80" t="s">
        <v>4</v>
      </c>
      <c r="D11" s="81">
        <v>325600</v>
      </c>
      <c r="E11" s="88">
        <v>195360</v>
      </c>
      <c r="F11" s="83">
        <v>14104</v>
      </c>
      <c r="G11" s="84">
        <f t="shared" si="1"/>
        <v>59303.088000000003</v>
      </c>
      <c r="H11" s="84">
        <v>56338</v>
      </c>
      <c r="I11" s="84">
        <v>2965</v>
      </c>
      <c r="J11" s="85">
        <f>F9*0.47</f>
        <v>54708.939999999995</v>
      </c>
      <c r="K11" s="86">
        <v>111047</v>
      </c>
      <c r="L11" s="74"/>
      <c r="M11" s="72"/>
    </row>
    <row r="12" spans="2:13" ht="23.25" x14ac:dyDescent="0.35">
      <c r="B12" s="71"/>
      <c r="C12" s="80" t="s">
        <v>5</v>
      </c>
      <c r="D12" s="81">
        <v>380450</v>
      </c>
      <c r="E12" s="82">
        <f t="shared" ref="E12:E18" si="2">D12*0.6</f>
        <v>228270</v>
      </c>
      <c r="F12" s="83">
        <f t="shared" si="0"/>
        <v>152180</v>
      </c>
      <c r="G12" s="84">
        <f t="shared" si="1"/>
        <v>7334.08</v>
      </c>
      <c r="H12" s="84">
        <v>67339</v>
      </c>
      <c r="I12" s="84">
        <v>3386</v>
      </c>
      <c r="J12" s="85">
        <f>F10*0.47</f>
        <v>53600.868000000002</v>
      </c>
      <c r="K12" s="86">
        <v>117939</v>
      </c>
      <c r="L12" s="74"/>
      <c r="M12" s="72"/>
    </row>
    <row r="13" spans="2:13" ht="23.25" x14ac:dyDescent="0.35">
      <c r="B13" s="71"/>
      <c r="C13" s="80" t="s">
        <v>6</v>
      </c>
      <c r="D13" s="81">
        <v>400600</v>
      </c>
      <c r="E13" s="82">
        <f t="shared" si="2"/>
        <v>240360</v>
      </c>
      <c r="F13" s="83">
        <f t="shared" si="0"/>
        <v>160240</v>
      </c>
      <c r="G13" s="84">
        <f t="shared" si="1"/>
        <v>79133.600000000006</v>
      </c>
      <c r="H13" s="84">
        <v>75177</v>
      </c>
      <c r="I13" s="84">
        <v>3957</v>
      </c>
      <c r="J13" s="85">
        <v>61213</v>
      </c>
      <c r="K13" s="86">
        <v>136390</v>
      </c>
      <c r="L13" s="74"/>
      <c r="M13" s="72"/>
    </row>
    <row r="14" spans="2:13" ht="23.25" x14ac:dyDescent="0.35">
      <c r="B14" s="71"/>
      <c r="C14" s="80" t="s">
        <v>7</v>
      </c>
      <c r="D14" s="81">
        <v>480750</v>
      </c>
      <c r="E14" s="82">
        <f t="shared" si="2"/>
        <v>288450</v>
      </c>
      <c r="F14" s="83">
        <f t="shared" si="0"/>
        <v>192300</v>
      </c>
      <c r="G14" s="84">
        <f t="shared" si="1"/>
        <v>83324.800000000003</v>
      </c>
      <c r="H14" s="84">
        <v>79159</v>
      </c>
      <c r="I14" s="84">
        <v>4166</v>
      </c>
      <c r="J14" s="85">
        <f>F12*0.47</f>
        <v>71524.599999999991</v>
      </c>
      <c r="K14" s="86">
        <v>150683</v>
      </c>
      <c r="L14" s="74"/>
      <c r="M14" s="72"/>
    </row>
    <row r="15" spans="2:13" ht="23.25" x14ac:dyDescent="0.35">
      <c r="B15" s="71"/>
      <c r="C15" s="80" t="s">
        <v>81</v>
      </c>
      <c r="D15" s="81">
        <v>520180</v>
      </c>
      <c r="E15" s="82">
        <f>D15*0.4</f>
        <v>208072</v>
      </c>
      <c r="F15" s="83">
        <f>D15*0.6</f>
        <v>312108</v>
      </c>
      <c r="G15" s="84">
        <f t="shared" si="1"/>
        <v>99996</v>
      </c>
      <c r="H15" s="84">
        <v>94996</v>
      </c>
      <c r="I15" s="84">
        <v>5000</v>
      </c>
      <c r="J15" s="85">
        <f>F13*0.47</f>
        <v>75312.800000000003</v>
      </c>
      <c r="K15" s="86">
        <v>170309</v>
      </c>
      <c r="L15" s="74"/>
      <c r="M15" s="72"/>
    </row>
    <row r="16" spans="2:13" ht="23.25" x14ac:dyDescent="0.35">
      <c r="B16" s="71"/>
      <c r="C16" s="80" t="s">
        <v>82</v>
      </c>
      <c r="D16" s="81">
        <v>400800</v>
      </c>
      <c r="E16" s="82">
        <f t="shared" si="2"/>
        <v>240480</v>
      </c>
      <c r="F16" s="83">
        <f t="shared" si="0"/>
        <v>160320</v>
      </c>
      <c r="G16" s="84">
        <f t="shared" si="1"/>
        <v>162296.16</v>
      </c>
      <c r="H16" s="84">
        <v>154181</v>
      </c>
      <c r="I16" s="84">
        <v>8115</v>
      </c>
      <c r="J16" s="85">
        <f>F14*0.47</f>
        <v>90381</v>
      </c>
      <c r="K16" s="86">
        <v>244562</v>
      </c>
      <c r="L16" s="74"/>
      <c r="M16" s="72"/>
    </row>
    <row r="17" spans="2:13" ht="23.25" x14ac:dyDescent="0.35">
      <c r="B17" s="71"/>
      <c r="C17" s="80" t="s">
        <v>83</v>
      </c>
      <c r="D17" s="81">
        <v>375080</v>
      </c>
      <c r="E17" s="82">
        <f t="shared" si="2"/>
        <v>225048</v>
      </c>
      <c r="F17" s="83">
        <f t="shared" si="0"/>
        <v>150032</v>
      </c>
      <c r="G17" s="84">
        <f t="shared" si="1"/>
        <v>83366.400000000009</v>
      </c>
      <c r="H17" s="84">
        <v>79198</v>
      </c>
      <c r="I17" s="84">
        <v>4168</v>
      </c>
      <c r="J17" s="85">
        <f>F15*0.47</f>
        <v>146690.75999999998</v>
      </c>
      <c r="K17" s="86">
        <v>225889</v>
      </c>
      <c r="L17" s="74"/>
      <c r="M17" s="72"/>
    </row>
    <row r="18" spans="2:13" ht="23.25" x14ac:dyDescent="0.35">
      <c r="B18" s="71"/>
      <c r="C18" s="80" t="s">
        <v>84</v>
      </c>
      <c r="D18" s="81">
        <v>340900</v>
      </c>
      <c r="E18" s="82">
        <f t="shared" si="2"/>
        <v>204540</v>
      </c>
      <c r="F18" s="83">
        <f t="shared" si="0"/>
        <v>136360</v>
      </c>
      <c r="G18" s="84">
        <f t="shared" si="1"/>
        <v>78016.639999999999</v>
      </c>
      <c r="H18" s="84">
        <v>74116</v>
      </c>
      <c r="I18" s="84">
        <v>3901</v>
      </c>
      <c r="J18" s="85">
        <f>F16*0.47</f>
        <v>75350.399999999994</v>
      </c>
      <c r="K18" s="86">
        <v>149466</v>
      </c>
      <c r="L18" s="74"/>
      <c r="M18" s="72"/>
    </row>
    <row r="19" spans="2:13" ht="23.25" x14ac:dyDescent="0.35">
      <c r="B19" s="71"/>
      <c r="C19" s="80" t="s">
        <v>12</v>
      </c>
      <c r="D19" s="89">
        <f>SUM(D7:D18)</f>
        <v>4481108</v>
      </c>
      <c r="E19" s="90"/>
      <c r="F19" s="89">
        <f>SUM(F7:F18)</f>
        <v>1780343.2000000002</v>
      </c>
      <c r="G19" s="91"/>
      <c r="H19" s="91"/>
      <c r="I19" s="91">
        <f>SUM(I7:I18)</f>
        <v>49307</v>
      </c>
      <c r="J19" s="91">
        <f>SUM(J7:J18)</f>
        <v>891345.38400000008</v>
      </c>
      <c r="K19" s="92">
        <f>SUM(K7:K18)</f>
        <v>1828206</v>
      </c>
      <c r="L19" s="74"/>
      <c r="M19" s="72"/>
    </row>
    <row r="20" spans="2:13" ht="23.25" x14ac:dyDescent="0.35">
      <c r="K20" s="48"/>
    </row>
    <row r="27" spans="2:13" x14ac:dyDescent="0.2">
      <c r="I27">
        <f>E20+K20</f>
        <v>0</v>
      </c>
    </row>
  </sheetData>
  <printOptions gridLines="1" gridLinesSet="0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</vt:lpstr>
      <vt:lpstr>Revenue workings</vt:lpstr>
      <vt:lpstr>Haversons Ltd</vt:lpstr>
      <vt:lpstr>Predicted Revenue Workings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Celia Mcclelland (1813622)</cp:lastModifiedBy>
  <cp:revision/>
  <dcterms:created xsi:type="dcterms:W3CDTF">2011-01-20T13:47:40Z</dcterms:created>
  <dcterms:modified xsi:type="dcterms:W3CDTF">2019-12-05T16:41:54Z</dcterms:modified>
  <cp:category/>
  <cp:contentStatus/>
</cp:coreProperties>
</file>