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https://d.docs.live.net/f4bc682ed45c9059/Desktop/Year 1/Motorsport Technology/Powertrains/"/>
    </mc:Choice>
  </mc:AlternateContent>
  <xr:revisionPtr revIDLastSave="445" documentId="8_{69D531BC-18AB-4992-9201-A248AB9A0EA7}" xr6:coauthVersionLast="47" xr6:coauthVersionMax="47" xr10:uidLastSave="{8AAF8CA2-9AD4-4E29-84CD-99AF6E2EB6DC}"/>
  <bookViews>
    <workbookView xWindow="-120" yWindow="-120" windowWidth="29040" windowHeight="15720" xr2:uid="{00000000-000D-0000-FFFF-FFFF00000000}"/>
  </bookViews>
  <sheets>
    <sheet name="GrE HnD BsC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7" i="1" l="1"/>
  <c r="K11" i="1"/>
  <c r="J11" i="1"/>
  <c r="J10" i="1"/>
  <c r="B8" i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B97" i="1" s="1"/>
  <c r="N7" i="1"/>
  <c r="M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7" i="1"/>
  <c r="J7" i="1"/>
  <c r="G3" i="1"/>
  <c r="K3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7" i="1"/>
  <c r="H7" i="1" s="1"/>
  <c r="F8" i="1"/>
  <c r="C2" i="1" l="1"/>
  <c r="G22" i="1"/>
  <c r="G14" i="1"/>
  <c r="K7" i="1"/>
  <c r="I7" i="1"/>
  <c r="G24" i="1"/>
  <c r="G16" i="1"/>
  <c r="G8" i="1"/>
  <c r="G23" i="1"/>
  <c r="G15" i="1"/>
  <c r="G20" i="1"/>
  <c r="G12" i="1"/>
  <c r="G19" i="1"/>
  <c r="G11" i="1"/>
  <c r="G21" i="1"/>
  <c r="G18" i="1"/>
  <c r="G10" i="1"/>
  <c r="G13" i="1"/>
  <c r="G17" i="1"/>
  <c r="G9" i="1"/>
  <c r="H8" i="1" l="1"/>
  <c r="K8" i="1" s="1"/>
  <c r="M8" i="1"/>
  <c r="N8" i="1" s="1"/>
  <c r="H24" i="1"/>
  <c r="I24" i="1" s="1"/>
  <c r="M24" i="1"/>
  <c r="N24" i="1" s="1"/>
  <c r="H15" i="1"/>
  <c r="M15" i="1"/>
  <c r="N15" i="1" s="1"/>
  <c r="H14" i="1"/>
  <c r="M14" i="1"/>
  <c r="N14" i="1" s="1"/>
  <c r="H23" i="1"/>
  <c r="J23" i="1" s="1"/>
  <c r="M23" i="1"/>
  <c r="N23" i="1" s="1"/>
  <c r="H18" i="1"/>
  <c r="J18" i="1" s="1"/>
  <c r="M18" i="1"/>
  <c r="N18" i="1" s="1"/>
  <c r="H21" i="1"/>
  <c r="M21" i="1"/>
  <c r="N21" i="1" s="1"/>
  <c r="H16" i="1"/>
  <c r="K16" i="1" s="1"/>
  <c r="M16" i="1"/>
  <c r="N16" i="1" s="1"/>
  <c r="H11" i="1"/>
  <c r="M11" i="1"/>
  <c r="N11" i="1" s="1"/>
  <c r="H19" i="1"/>
  <c r="I19" i="1" s="1"/>
  <c r="M19" i="1"/>
  <c r="N19" i="1" s="1"/>
  <c r="H12" i="1"/>
  <c r="M12" i="1"/>
  <c r="N12" i="1" s="1"/>
  <c r="H13" i="1"/>
  <c r="K13" i="1" s="1"/>
  <c r="M13" i="1"/>
  <c r="N13" i="1" s="1"/>
  <c r="H10" i="1"/>
  <c r="K10" i="1" s="1"/>
  <c r="M10" i="1"/>
  <c r="N10" i="1" s="1"/>
  <c r="H22" i="1"/>
  <c r="K22" i="1" s="1"/>
  <c r="M22" i="1"/>
  <c r="N22" i="1" s="1"/>
  <c r="H9" i="1"/>
  <c r="M9" i="1"/>
  <c r="N9" i="1" s="1"/>
  <c r="H17" i="1"/>
  <c r="K17" i="1" s="1"/>
  <c r="M17" i="1"/>
  <c r="N17" i="1" s="1"/>
  <c r="H20" i="1"/>
  <c r="K20" i="1" s="1"/>
  <c r="M20" i="1"/>
  <c r="N20" i="1" s="1"/>
  <c r="K14" i="1"/>
  <c r="J21" i="1"/>
  <c r="K21" i="1"/>
  <c r="I21" i="1"/>
  <c r="I10" i="1"/>
  <c r="J13" i="1"/>
  <c r="I11" i="1"/>
  <c r="G25" i="1"/>
  <c r="I17" i="1"/>
  <c r="J17" i="1"/>
  <c r="J15" i="1"/>
  <c r="K15" i="1"/>
  <c r="I15" i="1"/>
  <c r="K24" i="1"/>
  <c r="K9" i="1"/>
  <c r="I9" i="1"/>
  <c r="J9" i="1"/>
  <c r="I12" i="1"/>
  <c r="K12" i="1"/>
  <c r="J12" i="1"/>
  <c r="J16" i="1" l="1"/>
  <c r="I16" i="1"/>
  <c r="K19" i="1"/>
  <c r="I13" i="1"/>
  <c r="I23" i="1"/>
  <c r="J8" i="1"/>
  <c r="I18" i="1"/>
  <c r="K23" i="1"/>
  <c r="J14" i="1"/>
  <c r="I14" i="1"/>
  <c r="I8" i="1"/>
  <c r="K18" i="1"/>
  <c r="J22" i="1"/>
  <c r="H25" i="1"/>
  <c r="K25" i="1" s="1"/>
  <c r="M25" i="1"/>
  <c r="N25" i="1" s="1"/>
  <c r="J20" i="1"/>
  <c r="J24" i="1"/>
  <c r="J19" i="1"/>
  <c r="I20" i="1"/>
  <c r="I22" i="1"/>
  <c r="J25" i="1"/>
  <c r="G26" i="1"/>
  <c r="I25" i="1" l="1"/>
  <c r="H26" i="1"/>
  <c r="J26" i="1" s="1"/>
  <c r="M26" i="1"/>
  <c r="N26" i="1" s="1"/>
  <c r="G27" i="1"/>
  <c r="I26" i="1" l="1"/>
  <c r="K26" i="1"/>
  <c r="H27" i="1"/>
  <c r="K27" i="1" s="1"/>
  <c r="M27" i="1"/>
  <c r="N27" i="1" s="1"/>
  <c r="G28" i="1"/>
  <c r="H28" i="1" l="1"/>
  <c r="M28" i="1"/>
  <c r="N28" i="1" s="1"/>
  <c r="J27" i="1"/>
  <c r="I27" i="1"/>
  <c r="K28" i="1"/>
  <c r="J28" i="1"/>
  <c r="I28" i="1"/>
  <c r="G29" i="1"/>
  <c r="H29" i="1" l="1"/>
  <c r="M29" i="1"/>
  <c r="N29" i="1" s="1"/>
  <c r="J29" i="1"/>
  <c r="I29" i="1"/>
  <c r="K29" i="1"/>
  <c r="G30" i="1"/>
  <c r="H30" i="1" l="1"/>
  <c r="M30" i="1"/>
  <c r="N30" i="1" s="1"/>
  <c r="J30" i="1"/>
  <c r="K30" i="1"/>
  <c r="I30" i="1"/>
  <c r="G31" i="1"/>
  <c r="H31" i="1" l="1"/>
  <c r="K31" i="1" s="1"/>
  <c r="M31" i="1"/>
  <c r="N31" i="1" s="1"/>
  <c r="G32" i="1"/>
  <c r="I31" i="1" l="1"/>
  <c r="J31" i="1"/>
  <c r="H32" i="1"/>
  <c r="K32" i="1" s="1"/>
  <c r="M32" i="1"/>
  <c r="N32" i="1" s="1"/>
  <c r="G33" i="1"/>
  <c r="I32" i="1" l="1"/>
  <c r="H33" i="1"/>
  <c r="K33" i="1" s="1"/>
  <c r="M33" i="1"/>
  <c r="N33" i="1" s="1"/>
  <c r="J32" i="1"/>
  <c r="G34" i="1"/>
  <c r="I33" i="1" l="1"/>
  <c r="J33" i="1"/>
  <c r="H34" i="1"/>
  <c r="K34" i="1" s="1"/>
  <c r="M34" i="1"/>
  <c r="N34" i="1" s="1"/>
  <c r="G35" i="1"/>
  <c r="H35" i="1" l="1"/>
  <c r="I35" i="1" s="1"/>
  <c r="M35" i="1"/>
  <c r="N35" i="1" s="1"/>
  <c r="J34" i="1"/>
  <c r="I34" i="1"/>
  <c r="G36" i="1"/>
  <c r="K35" i="1" l="1"/>
  <c r="H36" i="1"/>
  <c r="J36" i="1" s="1"/>
  <c r="M36" i="1"/>
  <c r="N36" i="1" s="1"/>
  <c r="J35" i="1"/>
  <c r="G37" i="1"/>
  <c r="H37" i="1" l="1"/>
  <c r="J37" i="1" s="1"/>
  <c r="M37" i="1"/>
  <c r="N37" i="1" s="1"/>
  <c r="I36" i="1"/>
  <c r="K36" i="1"/>
  <c r="G38" i="1"/>
  <c r="K37" i="1" l="1"/>
  <c r="H38" i="1"/>
  <c r="M38" i="1"/>
  <c r="N38" i="1" s="1"/>
  <c r="I37" i="1"/>
  <c r="G39" i="1"/>
  <c r="J38" i="1"/>
  <c r="K38" i="1"/>
  <c r="I38" i="1"/>
  <c r="H39" i="1" l="1"/>
  <c r="J39" i="1" s="1"/>
  <c r="M39" i="1"/>
  <c r="N39" i="1" s="1"/>
  <c r="G40" i="1"/>
  <c r="H40" i="1" l="1"/>
  <c r="M40" i="1"/>
  <c r="N40" i="1" s="1"/>
  <c r="I39" i="1"/>
  <c r="K39" i="1"/>
  <c r="K40" i="1"/>
  <c r="I40" i="1"/>
  <c r="J40" i="1"/>
  <c r="G41" i="1"/>
  <c r="H41" i="1" l="1"/>
  <c r="I41" i="1" s="1"/>
  <c r="M41" i="1"/>
  <c r="N41" i="1" s="1"/>
  <c r="K41" i="1"/>
  <c r="G42" i="1"/>
  <c r="H42" i="1" l="1"/>
  <c r="M42" i="1"/>
  <c r="N42" i="1" s="1"/>
  <c r="J41" i="1"/>
  <c r="K42" i="1"/>
  <c r="I42" i="1"/>
  <c r="J42" i="1"/>
  <c r="G43" i="1"/>
  <c r="H43" i="1" l="1"/>
  <c r="M43" i="1"/>
  <c r="N43" i="1" s="1"/>
  <c r="K43" i="1"/>
  <c r="I43" i="1"/>
  <c r="J43" i="1"/>
  <c r="G44" i="1"/>
  <c r="H44" i="1" l="1"/>
  <c r="M44" i="1"/>
  <c r="N44" i="1" s="1"/>
  <c r="I44" i="1"/>
  <c r="K44" i="1"/>
  <c r="J44" i="1"/>
  <c r="G45" i="1"/>
  <c r="H45" i="1" l="1"/>
  <c r="M45" i="1"/>
  <c r="N45" i="1" s="1"/>
  <c r="J45" i="1"/>
  <c r="K45" i="1"/>
  <c r="I45" i="1"/>
  <c r="G46" i="1"/>
  <c r="H46" i="1" l="1"/>
  <c r="M46" i="1"/>
  <c r="N46" i="1" s="1"/>
  <c r="J46" i="1"/>
  <c r="K46" i="1"/>
  <c r="I46" i="1"/>
  <c r="G47" i="1"/>
  <c r="H47" i="1" l="1"/>
  <c r="M47" i="1"/>
  <c r="N47" i="1" s="1"/>
  <c r="J47" i="1"/>
  <c r="K47" i="1"/>
  <c r="I47" i="1"/>
  <c r="G48" i="1"/>
  <c r="H48" i="1" l="1"/>
  <c r="M48" i="1"/>
  <c r="N48" i="1" s="1"/>
  <c r="K48" i="1"/>
  <c r="I48" i="1"/>
  <c r="J48" i="1"/>
  <c r="G49" i="1"/>
  <c r="H49" i="1" l="1"/>
  <c r="M49" i="1"/>
  <c r="N49" i="1" s="1"/>
  <c r="J49" i="1"/>
  <c r="K49" i="1"/>
  <c r="I49" i="1"/>
  <c r="G50" i="1"/>
  <c r="H50" i="1" l="1"/>
  <c r="M50" i="1"/>
  <c r="N50" i="1" s="1"/>
  <c r="K50" i="1"/>
  <c r="I50" i="1"/>
  <c r="J50" i="1"/>
  <c r="G51" i="1"/>
  <c r="H51" i="1" l="1"/>
  <c r="M51" i="1"/>
  <c r="N51" i="1" s="1"/>
  <c r="K51" i="1"/>
  <c r="I51" i="1"/>
  <c r="J51" i="1"/>
  <c r="G52" i="1"/>
  <c r="H52" i="1" l="1"/>
  <c r="M52" i="1"/>
  <c r="N52" i="1" s="1"/>
  <c r="K52" i="1"/>
  <c r="J52" i="1"/>
  <c r="I52" i="1"/>
  <c r="G53" i="1"/>
  <c r="H53" i="1" l="1"/>
  <c r="M53" i="1"/>
  <c r="N53" i="1" s="1"/>
  <c r="J53" i="1"/>
  <c r="I53" i="1"/>
  <c r="K53" i="1"/>
  <c r="G54" i="1"/>
  <c r="H54" i="1" l="1"/>
  <c r="M54" i="1"/>
  <c r="N54" i="1" s="1"/>
  <c r="J54" i="1"/>
  <c r="K54" i="1"/>
  <c r="I54" i="1"/>
  <c r="G55" i="1"/>
  <c r="H55" i="1" l="1"/>
  <c r="M55" i="1"/>
  <c r="N55" i="1" s="1"/>
  <c r="J55" i="1"/>
  <c r="K55" i="1"/>
  <c r="I55" i="1"/>
  <c r="G56" i="1"/>
  <c r="H56" i="1" l="1"/>
  <c r="M56" i="1"/>
  <c r="N56" i="1" s="1"/>
  <c r="K56" i="1"/>
  <c r="I56" i="1"/>
  <c r="J56" i="1"/>
  <c r="G57" i="1"/>
  <c r="H57" i="1" l="1"/>
  <c r="M57" i="1"/>
  <c r="N57" i="1" s="1"/>
  <c r="K57" i="1"/>
  <c r="I57" i="1"/>
  <c r="J57" i="1"/>
  <c r="G58" i="1"/>
  <c r="H58" i="1" l="1"/>
  <c r="M58" i="1"/>
  <c r="N58" i="1" s="1"/>
  <c r="J58" i="1"/>
  <c r="K58" i="1"/>
  <c r="I58" i="1"/>
  <c r="G59" i="1"/>
  <c r="H59" i="1" l="1"/>
  <c r="M59" i="1"/>
  <c r="N59" i="1" s="1"/>
  <c r="K59" i="1"/>
  <c r="I59" i="1"/>
  <c r="J59" i="1"/>
  <c r="G60" i="1"/>
  <c r="H60" i="1" l="1"/>
  <c r="M60" i="1"/>
  <c r="N60" i="1" s="1"/>
  <c r="G61" i="1"/>
  <c r="I60" i="1"/>
  <c r="J60" i="1"/>
  <c r="K60" i="1"/>
  <c r="H61" i="1" l="1"/>
  <c r="M61" i="1"/>
  <c r="N61" i="1" s="1"/>
  <c r="J61" i="1"/>
  <c r="I61" i="1"/>
  <c r="K61" i="1"/>
  <c r="G62" i="1"/>
  <c r="H62" i="1" l="1"/>
  <c r="M62" i="1"/>
  <c r="N62" i="1" s="1"/>
  <c r="G63" i="1"/>
  <c r="J62" i="1"/>
  <c r="K62" i="1"/>
  <c r="I62" i="1"/>
  <c r="H63" i="1" l="1"/>
  <c r="M63" i="1"/>
  <c r="N63" i="1" s="1"/>
  <c r="J63" i="1"/>
  <c r="K63" i="1"/>
  <c r="I63" i="1"/>
  <c r="G64" i="1"/>
  <c r="H64" i="1" l="1"/>
  <c r="M64" i="1"/>
  <c r="N64" i="1" s="1"/>
  <c r="K64" i="1"/>
  <c r="I64" i="1"/>
  <c r="J64" i="1"/>
  <c r="G65" i="1"/>
  <c r="H65" i="1" l="1"/>
  <c r="M65" i="1"/>
  <c r="N65" i="1" s="1"/>
  <c r="K65" i="1"/>
  <c r="I65" i="1"/>
  <c r="J65" i="1"/>
  <c r="G66" i="1"/>
  <c r="H66" i="1" l="1"/>
  <c r="M66" i="1"/>
  <c r="N66" i="1" s="1"/>
  <c r="G67" i="1"/>
  <c r="K66" i="1"/>
  <c r="I66" i="1"/>
  <c r="J66" i="1"/>
  <c r="H67" i="1" l="1"/>
  <c r="M67" i="1"/>
  <c r="N67" i="1" s="1"/>
  <c r="K67" i="1"/>
  <c r="I67" i="1"/>
  <c r="J67" i="1"/>
  <c r="G68" i="1"/>
  <c r="H68" i="1" l="1"/>
  <c r="M68" i="1"/>
  <c r="N68" i="1" s="1"/>
  <c r="K68" i="1"/>
  <c r="I68" i="1"/>
  <c r="J68" i="1"/>
  <c r="G69" i="1"/>
  <c r="H69" i="1" l="1"/>
  <c r="M69" i="1"/>
  <c r="N69" i="1" s="1"/>
  <c r="J69" i="1"/>
  <c r="K69" i="1"/>
  <c r="I69" i="1"/>
  <c r="G70" i="1"/>
  <c r="H70" i="1" l="1"/>
  <c r="M70" i="1"/>
  <c r="N70" i="1" s="1"/>
  <c r="J70" i="1"/>
  <c r="K70" i="1"/>
  <c r="I70" i="1"/>
  <c r="G71" i="1"/>
  <c r="H71" i="1" l="1"/>
  <c r="M71" i="1"/>
  <c r="N71" i="1" s="1"/>
  <c r="J71" i="1"/>
  <c r="K71" i="1"/>
  <c r="I71" i="1"/>
  <c r="G72" i="1"/>
  <c r="H72" i="1" l="1"/>
  <c r="M72" i="1"/>
  <c r="N72" i="1" s="1"/>
  <c r="K72" i="1"/>
  <c r="I72" i="1"/>
  <c r="J72" i="1"/>
  <c r="G73" i="1"/>
  <c r="H73" i="1" l="1"/>
  <c r="M73" i="1"/>
  <c r="N73" i="1" s="1"/>
  <c r="G74" i="1"/>
  <c r="K73" i="1"/>
  <c r="I73" i="1"/>
  <c r="J73" i="1"/>
  <c r="H74" i="1" l="1"/>
  <c r="M74" i="1"/>
  <c r="N74" i="1" s="1"/>
  <c r="G75" i="1"/>
  <c r="J74" i="1"/>
  <c r="K74" i="1"/>
  <c r="I74" i="1"/>
  <c r="H75" i="1" l="1"/>
  <c r="M75" i="1"/>
  <c r="N75" i="1" s="1"/>
  <c r="G76" i="1"/>
  <c r="K75" i="1"/>
  <c r="I75" i="1"/>
  <c r="J75" i="1"/>
  <c r="H76" i="1" l="1"/>
  <c r="M76" i="1"/>
  <c r="N76" i="1" s="1"/>
  <c r="G77" i="1"/>
  <c r="K76" i="1"/>
  <c r="I76" i="1"/>
  <c r="J76" i="1"/>
  <c r="H77" i="1" l="1"/>
  <c r="M77" i="1"/>
  <c r="N77" i="1" s="1"/>
  <c r="G78" i="1"/>
  <c r="J77" i="1"/>
  <c r="I77" i="1"/>
  <c r="K77" i="1"/>
  <c r="H78" i="1" l="1"/>
  <c r="M78" i="1"/>
  <c r="N78" i="1" s="1"/>
  <c r="G79" i="1"/>
  <c r="J78" i="1"/>
  <c r="K78" i="1"/>
  <c r="I78" i="1"/>
  <c r="H79" i="1" l="1"/>
  <c r="M79" i="1"/>
  <c r="N79" i="1" s="1"/>
  <c r="G80" i="1"/>
  <c r="J79" i="1"/>
  <c r="K79" i="1"/>
  <c r="I79" i="1"/>
  <c r="H80" i="1" l="1"/>
  <c r="M80" i="1"/>
  <c r="N80" i="1" s="1"/>
  <c r="G81" i="1"/>
  <c r="K80" i="1"/>
  <c r="I80" i="1"/>
  <c r="J80" i="1"/>
  <c r="H81" i="1" l="1"/>
  <c r="M81" i="1"/>
  <c r="N81" i="1" s="1"/>
  <c r="G82" i="1"/>
  <c r="K81" i="1"/>
  <c r="I81" i="1"/>
  <c r="J81" i="1"/>
  <c r="H82" i="1" l="1"/>
  <c r="M82" i="1"/>
  <c r="N82" i="1" s="1"/>
  <c r="G83" i="1"/>
  <c r="K82" i="1"/>
  <c r="I82" i="1"/>
  <c r="J82" i="1"/>
  <c r="H83" i="1" l="1"/>
  <c r="M83" i="1"/>
  <c r="N83" i="1" s="1"/>
  <c r="K83" i="1"/>
  <c r="I83" i="1"/>
  <c r="J83" i="1"/>
  <c r="G84" i="1"/>
  <c r="H84" i="1" l="1"/>
  <c r="M84" i="1"/>
  <c r="N84" i="1" s="1"/>
  <c r="G85" i="1"/>
  <c r="K84" i="1"/>
  <c r="J84" i="1"/>
  <c r="I84" i="1"/>
  <c r="H85" i="1" l="1"/>
  <c r="M85" i="1"/>
  <c r="N85" i="1" s="1"/>
  <c r="J85" i="1"/>
  <c r="K85" i="1"/>
  <c r="I85" i="1"/>
  <c r="G86" i="1"/>
  <c r="H86" i="1" l="1"/>
  <c r="M86" i="1"/>
  <c r="N86" i="1" s="1"/>
  <c r="G87" i="1"/>
  <c r="J86" i="1"/>
  <c r="K86" i="1"/>
  <c r="I86" i="1"/>
  <c r="H87" i="1" l="1"/>
  <c r="M87" i="1"/>
  <c r="N87" i="1" s="1"/>
  <c r="J87" i="1"/>
  <c r="K87" i="1"/>
  <c r="I87" i="1"/>
  <c r="G88" i="1"/>
  <c r="H88" i="1" l="1"/>
  <c r="M88" i="1"/>
  <c r="N88" i="1" s="1"/>
  <c r="G89" i="1"/>
  <c r="K88" i="1"/>
  <c r="I88" i="1"/>
  <c r="J88" i="1"/>
  <c r="H89" i="1" l="1"/>
  <c r="M89" i="1"/>
  <c r="N89" i="1" s="1"/>
  <c r="G90" i="1"/>
  <c r="J89" i="1"/>
  <c r="K89" i="1"/>
  <c r="I89" i="1"/>
  <c r="H90" i="1" l="1"/>
  <c r="M90" i="1"/>
  <c r="N90" i="1" s="1"/>
  <c r="G91" i="1"/>
  <c r="K90" i="1"/>
  <c r="I90" i="1"/>
  <c r="J90" i="1"/>
  <c r="H91" i="1" l="1"/>
  <c r="M91" i="1"/>
  <c r="N91" i="1" s="1"/>
  <c r="G92" i="1"/>
  <c r="K91" i="1"/>
  <c r="I91" i="1"/>
  <c r="J91" i="1"/>
  <c r="H92" i="1" l="1"/>
  <c r="M92" i="1"/>
  <c r="N92" i="1" s="1"/>
  <c r="G93" i="1"/>
  <c r="K92" i="1"/>
  <c r="I92" i="1"/>
  <c r="J92" i="1"/>
  <c r="H93" i="1" l="1"/>
  <c r="M93" i="1"/>
  <c r="N93" i="1" s="1"/>
  <c r="G94" i="1"/>
  <c r="J93" i="1"/>
  <c r="I93" i="1"/>
  <c r="K93" i="1"/>
  <c r="H94" i="1" l="1"/>
  <c r="M94" i="1"/>
  <c r="N94" i="1" s="1"/>
  <c r="G95" i="1"/>
  <c r="J94" i="1"/>
  <c r="K94" i="1"/>
  <c r="I94" i="1"/>
  <c r="H95" i="1" l="1"/>
  <c r="M95" i="1"/>
  <c r="N95" i="1" s="1"/>
  <c r="G97" i="1"/>
  <c r="G96" i="1"/>
  <c r="J95" i="1"/>
  <c r="K95" i="1"/>
  <c r="I95" i="1"/>
  <c r="H96" i="1" l="1"/>
  <c r="M96" i="1"/>
  <c r="N96" i="1" s="1"/>
  <c r="H97" i="1"/>
  <c r="I97" i="1" s="1"/>
  <c r="M97" i="1"/>
  <c r="N97" i="1" s="1"/>
  <c r="K96" i="1"/>
  <c r="I96" i="1"/>
  <c r="J96" i="1"/>
  <c r="K97" i="1"/>
  <c r="J97" i="1" l="1"/>
</calcChain>
</file>

<file path=xl/sharedStrings.xml><?xml version="1.0" encoding="utf-8"?>
<sst xmlns="http://schemas.openxmlformats.org/spreadsheetml/2006/main" count="40" uniqueCount="37">
  <si>
    <t>Baro</t>
  </si>
  <si>
    <t>Humidity</t>
  </si>
  <si>
    <t>Ambient temp</t>
  </si>
  <si>
    <t>mBar</t>
  </si>
  <si>
    <t>%</t>
  </si>
  <si>
    <t>Deg C</t>
  </si>
  <si>
    <t>Load</t>
  </si>
  <si>
    <t>Dyno Speed</t>
  </si>
  <si>
    <t>Fuel Flow Rate</t>
  </si>
  <si>
    <t>Lambda</t>
  </si>
  <si>
    <t>Newtons</t>
  </si>
  <si>
    <t>rpm</t>
  </si>
  <si>
    <t>l/min</t>
  </si>
  <si>
    <t>Calculated Torque</t>
  </si>
  <si>
    <t>Nm</t>
  </si>
  <si>
    <t>W</t>
  </si>
  <si>
    <t>Calculated Power</t>
  </si>
  <si>
    <t>Corrected Power</t>
  </si>
  <si>
    <t>Kelvin</t>
  </si>
  <si>
    <t>BHP</t>
  </si>
  <si>
    <t>Bar</t>
  </si>
  <si>
    <t>Power correction factor</t>
  </si>
  <si>
    <t>SFC</t>
  </si>
  <si>
    <t>kg/kWh</t>
  </si>
  <si>
    <t>BMEP</t>
  </si>
  <si>
    <t>Stroke length</t>
  </si>
  <si>
    <t xml:space="preserve">No of Cylinders </t>
  </si>
  <si>
    <t>kPa</t>
  </si>
  <si>
    <t xml:space="preserve">Piston area </t>
  </si>
  <si>
    <t>Fuel Energy/Hour</t>
  </si>
  <si>
    <t>J</t>
  </si>
  <si>
    <t>Mechanical Energy/Hour</t>
  </si>
  <si>
    <t>Kg/hour</t>
  </si>
  <si>
    <t>Fuel Calorific Value</t>
  </si>
  <si>
    <t>J/Kg</t>
  </si>
  <si>
    <t>Overall thermal Efficency</t>
  </si>
  <si>
    <t>kW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</si>
</sst>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73" formatCode="0.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/>
    <xf numFmtId="0" fontId="2" fillId="0" borderId="0" xfId="0" applyFont="1"/>
    <xf numFmtId="164" fontId="0" fillId="0" borderId="0" xfId="0" applyNumberFormat="1" applyAlignment="1">
      <alignment horizontal="center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3" xfId="0" applyBorder="1" applyAlignment="1">
      <alignment horizontal="center"/>
    </xf>
    <xf numFmtId="2" fontId="0" fillId="0" borderId="2" xfId="0" applyNumberFormat="1" applyBorder="1" applyAlignment="1">
      <alignment horizontal="center"/>
    </xf>
    <xf numFmtId="2" fontId="0" fillId="0" borderId="8" xfId="0" applyNumberFormat="1" applyBorder="1" applyAlignment="1">
      <alignment horizontal="center"/>
    </xf>
    <xf numFmtId="2" fontId="0" fillId="0" borderId="3" xfId="0" applyNumberFormat="1" applyBorder="1" applyAlignment="1">
      <alignment horizontal="center"/>
    </xf>
    <xf numFmtId="164" fontId="0" fillId="0" borderId="2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3" xfId="0" applyNumberFormat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1" fontId="0" fillId="0" borderId="2" xfId="0" applyNumberFormat="1" applyBorder="1" applyAlignment="1">
      <alignment horizontal="center"/>
    </xf>
    <xf numFmtId="173" fontId="0" fillId="0" borderId="5" xfId="0" applyNumberFormat="1" applyBorder="1" applyAlignment="1">
      <alignment horizontal="center"/>
    </xf>
    <xf numFmtId="1" fontId="0" fillId="0" borderId="8" xfId="0" applyNumberFormat="1" applyBorder="1" applyAlignment="1">
      <alignment horizontal="center"/>
    </xf>
    <xf numFmtId="173" fontId="0" fillId="0" borderId="7" xfId="0" applyNumberFormat="1" applyBorder="1" applyAlignment="1">
      <alignment horizontal="center"/>
    </xf>
    <xf numFmtId="1" fontId="0" fillId="0" borderId="3" xfId="0" applyNumberFormat="1" applyBorder="1" applyAlignment="1">
      <alignment horizontal="center"/>
    </xf>
    <xf numFmtId="173" fontId="0" fillId="0" borderId="6" xfId="0" applyNumberForma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1" fillId="3" borderId="9" xfId="0" applyFont="1" applyFill="1" applyBorder="1" applyAlignment="1">
      <alignment horizontal="center"/>
    </xf>
    <xf numFmtId="0" fontId="1" fillId="3" borderId="10" xfId="0" applyFont="1" applyFill="1" applyBorder="1" applyAlignment="1">
      <alignment horizontal="center"/>
    </xf>
    <xf numFmtId="0" fontId="1" fillId="3" borderId="11" xfId="0" applyFont="1" applyFill="1" applyBorder="1" applyAlignment="1">
      <alignment horizontal="center"/>
    </xf>
    <xf numFmtId="0" fontId="1" fillId="3" borderId="1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6" xfId="0" applyFont="1" applyFill="1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SFC</a:t>
            </a:r>
            <a:r>
              <a:rPr lang="en-GB" baseline="0"/>
              <a:t> vs Engine speed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31750" cap="rnd">
              <a:solidFill>
                <a:schemeClr val="accent1"/>
              </a:solidFill>
              <a:prstDash val="solid"/>
              <a:round/>
            </a:ln>
            <a:effectLst/>
          </c:spPr>
          <c:marker>
            <c:symbol val="none"/>
          </c:marker>
          <c:dLbls>
            <c:dLbl>
              <c:idx val="90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33B3-4CDB-836A-3F743BDE63FD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layout>
                <c:manualLayout>
                  <c:x val="2.6120685498174312E-2"/>
                  <c:y val="0.16280766987459902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'GrE HnD BsC'!$B$7:$B$97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BsC'!$J$7:$J$97</c:f>
              <c:numCache>
                <c:formatCode>0.000</c:formatCode>
                <c:ptCount val="91"/>
                <c:pt idx="0">
                  <c:v>0.34897225790890785</c:v>
                </c:pt>
                <c:pt idx="1">
                  <c:v>0.34019647516878943</c:v>
                </c:pt>
                <c:pt idx="2">
                  <c:v>0.32758940640036893</c:v>
                </c:pt>
                <c:pt idx="3">
                  <c:v>0.30797541068223588</c:v>
                </c:pt>
                <c:pt idx="4">
                  <c:v>0.29706302769008813</c:v>
                </c:pt>
                <c:pt idx="5">
                  <c:v>0.29783860694239539</c:v>
                </c:pt>
                <c:pt idx="6">
                  <c:v>0.28138759575931377</c:v>
                </c:pt>
                <c:pt idx="7">
                  <c:v>0.26738490261167358</c:v>
                </c:pt>
                <c:pt idx="8">
                  <c:v>0.2646193182033415</c:v>
                </c:pt>
                <c:pt idx="9">
                  <c:v>0.25577514666052081</c:v>
                </c:pt>
                <c:pt idx="10">
                  <c:v>0.25612090865720732</c:v>
                </c:pt>
                <c:pt idx="11">
                  <c:v>0.25880394909535204</c:v>
                </c:pt>
                <c:pt idx="12">
                  <c:v>0.25649228270012486</c:v>
                </c:pt>
                <c:pt idx="13">
                  <c:v>0.25546230293184907</c:v>
                </c:pt>
                <c:pt idx="14">
                  <c:v>0.2514584303315362</c:v>
                </c:pt>
                <c:pt idx="15">
                  <c:v>0.25116452580702819</c:v>
                </c:pt>
                <c:pt idx="16">
                  <c:v>0.25743187099572945</c:v>
                </c:pt>
                <c:pt idx="17">
                  <c:v>0.26082523148672282</c:v>
                </c:pt>
                <c:pt idx="18">
                  <c:v>0.26077707392283855</c:v>
                </c:pt>
                <c:pt idx="19">
                  <c:v>0.25913235655871097</c:v>
                </c:pt>
                <c:pt idx="20">
                  <c:v>0.26052901367258829</c:v>
                </c:pt>
                <c:pt idx="21">
                  <c:v>0.25738137644236364</c:v>
                </c:pt>
                <c:pt idx="22">
                  <c:v>0.25527099544469428</c:v>
                </c:pt>
                <c:pt idx="23">
                  <c:v>0.25385939341936509</c:v>
                </c:pt>
                <c:pt idx="24">
                  <c:v>0.2535789812696968</c:v>
                </c:pt>
                <c:pt idx="25">
                  <c:v>0.25218036010387007</c:v>
                </c:pt>
                <c:pt idx="26">
                  <c:v>0.25225433156637284</c:v>
                </c:pt>
                <c:pt idx="27">
                  <c:v>0.25490715135952952</c:v>
                </c:pt>
                <c:pt idx="28">
                  <c:v>0.2562760503117304</c:v>
                </c:pt>
                <c:pt idx="29">
                  <c:v>0.25450818864534819</c:v>
                </c:pt>
                <c:pt idx="30">
                  <c:v>0.25597820730993898</c:v>
                </c:pt>
                <c:pt idx="31">
                  <c:v>0.25607934343659167</c:v>
                </c:pt>
                <c:pt idx="32">
                  <c:v>0.25973338680710828</c:v>
                </c:pt>
                <c:pt idx="33">
                  <c:v>0.26063724768849095</c:v>
                </c:pt>
                <c:pt idx="34">
                  <c:v>0.26253781898935535</c:v>
                </c:pt>
                <c:pt idx="35">
                  <c:v>0.26538963194315485</c:v>
                </c:pt>
                <c:pt idx="36">
                  <c:v>0.26356743400014421</c:v>
                </c:pt>
                <c:pt idx="37">
                  <c:v>0.26397012143763626</c:v>
                </c:pt>
                <c:pt idx="38">
                  <c:v>0.26811003614902762</c:v>
                </c:pt>
                <c:pt idx="39">
                  <c:v>0.27160017324244562</c:v>
                </c:pt>
                <c:pt idx="40">
                  <c:v>0.27631016360283067</c:v>
                </c:pt>
                <c:pt idx="41">
                  <c:v>0.2827703653566867</c:v>
                </c:pt>
                <c:pt idx="42">
                  <c:v>0.28360802788961226</c:v>
                </c:pt>
                <c:pt idx="43">
                  <c:v>0.28772738649078339</c:v>
                </c:pt>
                <c:pt idx="44">
                  <c:v>0.28632661854533625</c:v>
                </c:pt>
                <c:pt idx="45">
                  <c:v>0.28793594384023968</c:v>
                </c:pt>
                <c:pt idx="46">
                  <c:v>0.28481897574564219</c:v>
                </c:pt>
                <c:pt idx="47">
                  <c:v>0.28302542713072776</c:v>
                </c:pt>
                <c:pt idx="48">
                  <c:v>0.28407121321616013</c:v>
                </c:pt>
                <c:pt idx="49">
                  <c:v>0.28092708143452233</c:v>
                </c:pt>
                <c:pt idx="50">
                  <c:v>0.28394329822705672</c:v>
                </c:pt>
                <c:pt idx="51">
                  <c:v>0.28221710768629193</c:v>
                </c:pt>
                <c:pt idx="52">
                  <c:v>0.28950614015322862</c:v>
                </c:pt>
                <c:pt idx="53">
                  <c:v>0.28856943610372593</c:v>
                </c:pt>
                <c:pt idx="54">
                  <c:v>0.29265524887388816</c:v>
                </c:pt>
                <c:pt idx="55">
                  <c:v>0.2895751755418679</c:v>
                </c:pt>
                <c:pt idx="56">
                  <c:v>0.29089876924523644</c:v>
                </c:pt>
                <c:pt idx="57">
                  <c:v>0.29385675933822292</c:v>
                </c:pt>
                <c:pt idx="58">
                  <c:v>0.29360028131510424</c:v>
                </c:pt>
                <c:pt idx="59">
                  <c:v>0.29957221907321852</c:v>
                </c:pt>
                <c:pt idx="60">
                  <c:v>0.30053192196418471</c:v>
                </c:pt>
                <c:pt idx="61">
                  <c:v>0.30268493271004859</c:v>
                </c:pt>
                <c:pt idx="62">
                  <c:v>0.30423076955975814</c:v>
                </c:pt>
                <c:pt idx="63">
                  <c:v>0.30729495909204058</c:v>
                </c:pt>
                <c:pt idx="64">
                  <c:v>0.30705320337063619</c:v>
                </c:pt>
                <c:pt idx="65">
                  <c:v>0.30814016835050612</c:v>
                </c:pt>
                <c:pt idx="66">
                  <c:v>0.3114740574450417</c:v>
                </c:pt>
                <c:pt idx="67">
                  <c:v>0.31284200359071879</c:v>
                </c:pt>
                <c:pt idx="68">
                  <c:v>0.31286818777509495</c:v>
                </c:pt>
                <c:pt idx="69">
                  <c:v>0.30974306687472269</c:v>
                </c:pt>
                <c:pt idx="70">
                  <c:v>0.31266114188089483</c:v>
                </c:pt>
                <c:pt idx="71">
                  <c:v>0.31247107547307035</c:v>
                </c:pt>
                <c:pt idx="72">
                  <c:v>0.31375547262774955</c:v>
                </c:pt>
                <c:pt idx="73">
                  <c:v>0.31467988385797463</c:v>
                </c:pt>
                <c:pt idx="74">
                  <c:v>0.31455946819532671</c:v>
                </c:pt>
                <c:pt idx="75">
                  <c:v>0.3191032848229105</c:v>
                </c:pt>
                <c:pt idx="76">
                  <c:v>0.32013707271823966</c:v>
                </c:pt>
                <c:pt idx="77">
                  <c:v>0.32350642693539328</c:v>
                </c:pt>
                <c:pt idx="78">
                  <c:v>0.32717055753942242</c:v>
                </c:pt>
                <c:pt idx="79">
                  <c:v>0.3287211183774707</c:v>
                </c:pt>
                <c:pt idx="80">
                  <c:v>0.32964045370245287</c:v>
                </c:pt>
                <c:pt idx="81">
                  <c:v>0.33342520978707768</c:v>
                </c:pt>
                <c:pt idx="82">
                  <c:v>0.33586829821923087</c:v>
                </c:pt>
                <c:pt idx="83">
                  <c:v>0.33990465714446294</c:v>
                </c:pt>
                <c:pt idx="84">
                  <c:v>0.34327902358859702</c:v>
                </c:pt>
                <c:pt idx="85">
                  <c:v>0.34364606845292028</c:v>
                </c:pt>
                <c:pt idx="86">
                  <c:v>0.34640498413895732</c:v>
                </c:pt>
                <c:pt idx="87">
                  <c:v>0.34601981896654799</c:v>
                </c:pt>
                <c:pt idx="88">
                  <c:v>0.35485270754959236</c:v>
                </c:pt>
                <c:pt idx="89">
                  <c:v>0.35964191240817783</c:v>
                </c:pt>
                <c:pt idx="90">
                  <c:v>0.36268994598677734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33B3-4CDB-836A-3F743BDE63F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61998608"/>
        <c:axId val="461994768"/>
      </c:scatterChart>
      <c:valAx>
        <c:axId val="46199860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 speed (Rpm)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61994768"/>
        <c:crosses val="autoZero"/>
        <c:crossBetween val="midCat"/>
      </c:valAx>
      <c:valAx>
        <c:axId val="4619947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SFC (</a:t>
                </a:r>
                <a:r>
                  <a:rPr lang="en-GB" sz="1000" b="0" i="0" u="none" strike="noStrike" baseline="0">
                    <a:effectLst/>
                  </a:rPr>
                  <a:t>kg/kWh)</a:t>
                </a:r>
                <a:r>
                  <a:rPr lang="en-GB" sz="1000" b="0" i="0" u="none" strike="noStrike" baseline="0"/>
                  <a:t> </a:t>
                </a:r>
                <a:endParaRPr lang="en-GB" b="0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6199860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Engine</a:t>
            </a:r>
            <a:r>
              <a:rPr lang="en-GB" baseline="0"/>
              <a:t> speed Vs Torque</a:t>
            </a:r>
            <a:r>
              <a:rPr lang="en-GB"/>
              <a:t>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4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layout>
                <c:manualLayout>
                  <c:x val="-0.30490611477182783"/>
                  <c:y val="8.7054032039098561E-2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'GrE HnD BsC'!$B$7:$B$97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BsC'!$F$7:$F$97</c:f>
              <c:numCache>
                <c:formatCode>0.000</c:formatCode>
                <c:ptCount val="91"/>
                <c:pt idx="0">
                  <c:v>83.456400000000002</c:v>
                </c:pt>
                <c:pt idx="1">
                  <c:v>83.848895999999996</c:v>
                </c:pt>
                <c:pt idx="2">
                  <c:v>84.610223999999988</c:v>
                </c:pt>
                <c:pt idx="3">
                  <c:v>85.034543999999997</c:v>
                </c:pt>
                <c:pt idx="4">
                  <c:v>86.341775999999996</c:v>
                </c:pt>
                <c:pt idx="5">
                  <c:v>87.728160000000003</c:v>
                </c:pt>
                <c:pt idx="6">
                  <c:v>89.342207999999999</c:v>
                </c:pt>
                <c:pt idx="7">
                  <c:v>91.226351999999991</c:v>
                </c:pt>
                <c:pt idx="8">
                  <c:v>93.242688000000001</c:v>
                </c:pt>
                <c:pt idx="9">
                  <c:v>94.478927999999996</c:v>
                </c:pt>
                <c:pt idx="10">
                  <c:v>95.459759999999989</c:v>
                </c:pt>
                <c:pt idx="11">
                  <c:v>96.115007999999989</c:v>
                </c:pt>
                <c:pt idx="12">
                  <c:v>96.672336000000001</c:v>
                </c:pt>
                <c:pt idx="13">
                  <c:v>96.917952</c:v>
                </c:pt>
                <c:pt idx="14">
                  <c:v>96.823295999999999</c:v>
                </c:pt>
                <c:pt idx="15">
                  <c:v>96.99057599999999</c:v>
                </c:pt>
                <c:pt idx="16">
                  <c:v>97.580544000000003</c:v>
                </c:pt>
                <c:pt idx="17">
                  <c:v>97.866143999999991</c:v>
                </c:pt>
                <c:pt idx="18">
                  <c:v>98.063615999999996</c:v>
                </c:pt>
                <c:pt idx="19">
                  <c:v>98.693567999999985</c:v>
                </c:pt>
                <c:pt idx="20">
                  <c:v>99.680111999999994</c:v>
                </c:pt>
                <c:pt idx="21">
                  <c:v>100.24151999999999</c:v>
                </c:pt>
                <c:pt idx="22">
                  <c:v>101.01753599999999</c:v>
                </c:pt>
                <c:pt idx="23">
                  <c:v>101.83190399999999</c:v>
                </c:pt>
                <c:pt idx="24">
                  <c:v>102.11179199999999</c:v>
                </c:pt>
                <c:pt idx="25">
                  <c:v>102.838848</c:v>
                </c:pt>
                <c:pt idx="26">
                  <c:v>103.35455999999999</c:v>
                </c:pt>
                <c:pt idx="27">
                  <c:v>103.486752</c:v>
                </c:pt>
                <c:pt idx="28">
                  <c:v>103.37903999999999</c:v>
                </c:pt>
                <c:pt idx="29">
                  <c:v>103.26643199999999</c:v>
                </c:pt>
                <c:pt idx="30">
                  <c:v>103.17340799999999</c:v>
                </c:pt>
                <c:pt idx="31">
                  <c:v>103.01102399999999</c:v>
                </c:pt>
                <c:pt idx="32">
                  <c:v>102.94737599999999</c:v>
                </c:pt>
                <c:pt idx="33">
                  <c:v>102.69115199999999</c:v>
                </c:pt>
                <c:pt idx="34">
                  <c:v>101.927376</c:v>
                </c:pt>
                <c:pt idx="35">
                  <c:v>101.124432</c:v>
                </c:pt>
                <c:pt idx="36">
                  <c:v>100.93022399999998</c:v>
                </c:pt>
                <c:pt idx="37">
                  <c:v>100.68542399999998</c:v>
                </c:pt>
                <c:pt idx="38">
                  <c:v>99.975504000000001</c:v>
                </c:pt>
                <c:pt idx="39">
                  <c:v>99.418992000000003</c:v>
                </c:pt>
                <c:pt idx="40">
                  <c:v>99.314543999999998</c:v>
                </c:pt>
                <c:pt idx="41">
                  <c:v>98.836367999999993</c:v>
                </c:pt>
                <c:pt idx="42">
                  <c:v>98.837183999999993</c:v>
                </c:pt>
                <c:pt idx="43">
                  <c:v>98.614415999999991</c:v>
                </c:pt>
                <c:pt idx="44">
                  <c:v>98.406335999999996</c:v>
                </c:pt>
                <c:pt idx="45">
                  <c:v>98.605440000000002</c:v>
                </c:pt>
                <c:pt idx="46">
                  <c:v>99.252527999999984</c:v>
                </c:pt>
                <c:pt idx="47">
                  <c:v>99.699695999999989</c:v>
                </c:pt>
                <c:pt idx="48">
                  <c:v>100.313328</c:v>
                </c:pt>
                <c:pt idx="49">
                  <c:v>100.75559999999999</c:v>
                </c:pt>
                <c:pt idx="50">
                  <c:v>100.717248</c:v>
                </c:pt>
                <c:pt idx="51">
                  <c:v>101.35127999999999</c:v>
                </c:pt>
                <c:pt idx="52">
                  <c:v>101.23785599999999</c:v>
                </c:pt>
                <c:pt idx="53">
                  <c:v>101.157072</c:v>
                </c:pt>
                <c:pt idx="54">
                  <c:v>101.03303999999999</c:v>
                </c:pt>
                <c:pt idx="55">
                  <c:v>100.993872</c:v>
                </c:pt>
                <c:pt idx="56">
                  <c:v>100.783344</c:v>
                </c:pt>
                <c:pt idx="57">
                  <c:v>100.10035199999999</c:v>
                </c:pt>
                <c:pt idx="58">
                  <c:v>99.680111999999994</c:v>
                </c:pt>
                <c:pt idx="59">
                  <c:v>98.886143999999987</c:v>
                </c:pt>
                <c:pt idx="60">
                  <c:v>97.923264000000003</c:v>
                </c:pt>
                <c:pt idx="61">
                  <c:v>96.886943999999986</c:v>
                </c:pt>
                <c:pt idx="62">
                  <c:v>95.832671999999988</c:v>
                </c:pt>
                <c:pt idx="63">
                  <c:v>95.063999999999993</c:v>
                </c:pt>
                <c:pt idx="64">
                  <c:v>94.599695999999994</c:v>
                </c:pt>
                <c:pt idx="65">
                  <c:v>93.867744000000002</c:v>
                </c:pt>
                <c:pt idx="66">
                  <c:v>93.343056000000004</c:v>
                </c:pt>
                <c:pt idx="67">
                  <c:v>93.037055999999993</c:v>
                </c:pt>
                <c:pt idx="68">
                  <c:v>92.918735999999996</c:v>
                </c:pt>
                <c:pt idx="69">
                  <c:v>93.011759999999995</c:v>
                </c:pt>
                <c:pt idx="70">
                  <c:v>92.457695999999999</c:v>
                </c:pt>
                <c:pt idx="71">
                  <c:v>92.268383999999998</c:v>
                </c:pt>
                <c:pt idx="72">
                  <c:v>91.551119999999983</c:v>
                </c:pt>
                <c:pt idx="73">
                  <c:v>90.625776000000002</c:v>
                </c:pt>
                <c:pt idx="74">
                  <c:v>89.737967999999995</c:v>
                </c:pt>
                <c:pt idx="75">
                  <c:v>88.661663999999988</c:v>
                </c:pt>
                <c:pt idx="76">
                  <c:v>87.374015999999983</c:v>
                </c:pt>
                <c:pt idx="77">
                  <c:v>85.875839999999997</c:v>
                </c:pt>
                <c:pt idx="78">
                  <c:v>84.563711999999995</c:v>
                </c:pt>
                <c:pt idx="79">
                  <c:v>83.505359999999996</c:v>
                </c:pt>
                <c:pt idx="80">
                  <c:v>82.502495999999994</c:v>
                </c:pt>
                <c:pt idx="81">
                  <c:v>81.040958399999994</c:v>
                </c:pt>
                <c:pt idx="82">
                  <c:v>79.626503999999997</c:v>
                </c:pt>
                <c:pt idx="83">
                  <c:v>78.212457599999993</c:v>
                </c:pt>
                <c:pt idx="84">
                  <c:v>77.359492799999984</c:v>
                </c:pt>
                <c:pt idx="85">
                  <c:v>75.967641599999993</c:v>
                </c:pt>
                <c:pt idx="86">
                  <c:v>74.899497600000004</c:v>
                </c:pt>
                <c:pt idx="87">
                  <c:v>73.924540800000003</c:v>
                </c:pt>
                <c:pt idx="88">
                  <c:v>73.144118399999996</c:v>
                </c:pt>
                <c:pt idx="89">
                  <c:v>72.563289600000004</c:v>
                </c:pt>
                <c:pt idx="90">
                  <c:v>72.336278399999998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D731-4383-B625-E5B0F632AFE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88938192"/>
        <c:axId val="488938672"/>
      </c:scatterChart>
      <c:valAx>
        <c:axId val="48893819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8938672"/>
        <c:crosses val="autoZero"/>
        <c:crossBetween val="midCat"/>
      </c:valAx>
      <c:valAx>
        <c:axId val="4889386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Torque (Nm)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893819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Engine</a:t>
            </a:r>
            <a:r>
              <a:rPr lang="en-GB" baseline="0"/>
              <a:t> speed Vs Power</a:t>
            </a:r>
            <a:r>
              <a:rPr lang="en-GB"/>
              <a:t>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8494286164624993"/>
          <c:y val="0.14754017647201506"/>
          <c:w val="0.69703599121307391"/>
          <c:h val="0.62531826398107915"/>
        </c:manualLayout>
      </c:layout>
      <c:scatterChart>
        <c:scatterStyle val="smoothMarker"/>
        <c:varyColors val="0"/>
        <c:ser>
          <c:idx val="0"/>
          <c:order val="0"/>
          <c:tx>
            <c:v>Power</c:v>
          </c:tx>
          <c:spPr>
            <a:ln w="31750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xVal>
            <c:numRef>
              <c:f>'GrE HnD BsC'!$B$7:$B$97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BsC'!$I$7:$I$97</c:f>
              <c:numCache>
                <c:formatCode>0.00</c:formatCode>
                <c:ptCount val="91"/>
                <c:pt idx="0">
                  <c:v>12.173894238632995</c:v>
                </c:pt>
                <c:pt idx="1">
                  <c:v>12.842705550762357</c:v>
                </c:pt>
                <c:pt idx="2">
                  <c:v>13.576424460333197</c:v>
                </c:pt>
                <c:pt idx="3">
                  <c:v>14.264715193554252</c:v>
                </c:pt>
                <c:pt idx="4">
                  <c:v>15.113745372190609</c:v>
                </c:pt>
                <c:pt idx="5">
                  <c:v>15.996276822237018</c:v>
                </c:pt>
                <c:pt idx="6">
                  <c:v>16.942204176184635</c:v>
                </c:pt>
                <c:pt idx="7">
                  <c:v>17.964864856174145</c:v>
                </c:pt>
                <c:pt idx="8">
                  <c:v>19.042006019106925</c:v>
                </c:pt>
                <c:pt idx="9">
                  <c:v>19.983558984266764</c:v>
                </c:pt>
                <c:pt idx="10">
                  <c:v>20.887260095426257</c:v>
                </c:pt>
                <c:pt idx="11">
                  <c:v>21.731654017102507</c:v>
                </c:pt>
                <c:pt idx="12">
                  <c:v>22.562752177483674</c:v>
                </c:pt>
                <c:pt idx="13">
                  <c:v>23.326954922933403</c:v>
                </c:pt>
                <c:pt idx="14">
                  <c:v>24.010359434120769</c:v>
                </c:pt>
                <c:pt idx="15">
                  <c:v>24.759248843038602</c:v>
                </c:pt>
                <c:pt idx="16">
                  <c:v>25.621562879871306</c:v>
                </c:pt>
                <c:pt idx="17">
                  <c:v>26.410345524223779</c:v>
                </c:pt>
                <c:pt idx="18">
                  <c:v>27.178869094516951</c:v>
                </c:pt>
                <c:pt idx="19">
                  <c:v>28.073291740206866</c:v>
                </c:pt>
                <c:pt idx="20">
                  <c:v>29.080936661133027</c:v>
                </c:pt>
                <c:pt idx="21">
                  <c:v>29.975841382321999</c:v>
                </c:pt>
                <c:pt idx="22">
                  <c:v>30.944676249799077</c:v>
                </c:pt>
                <c:pt idx="23">
                  <c:v>31.936859045459066</c:v>
                </c:pt>
                <c:pt idx="24">
                  <c:v>32.769397480788037</c:v>
                </c:pt>
                <c:pt idx="25">
                  <c:v>33.752783886477509</c:v>
                </c:pt>
                <c:pt idx="26">
                  <c:v>34.675869193938752</c:v>
                </c:pt>
                <c:pt idx="27">
                  <c:v>35.475007534196983</c:v>
                </c:pt>
                <c:pt idx="28">
                  <c:v>36.192085911726153</c:v>
                </c:pt>
                <c:pt idx="29">
                  <c:v>36.905843324706247</c:v>
                </c:pt>
                <c:pt idx="30">
                  <c:v>37.625099969305261</c:v>
                </c:pt>
                <c:pt idx="31">
                  <c:v>38.317199694123829</c:v>
                </c:pt>
                <c:pt idx="32">
                  <c:v>39.044377850935803</c:v>
                </c:pt>
                <c:pt idx="33">
                  <c:v>39.696185586511874</c:v>
                </c:pt>
                <c:pt idx="34">
                  <c:v>40.144355108805577</c:v>
                </c:pt>
                <c:pt idx="35">
                  <c:v>40.565671240336783</c:v>
                </c:pt>
                <c:pt idx="36">
                  <c:v>41.223906649233655</c:v>
                </c:pt>
                <c:pt idx="37">
                  <c:v>41.858276345152341</c:v>
                </c:pt>
                <c:pt idx="38">
                  <c:v>42.292316889239004</c:v>
                </c:pt>
                <c:pt idx="39">
                  <c:v>42.782016323044417</c:v>
                </c:pt>
                <c:pt idx="40">
                  <c:v>43.461427344603756</c:v>
                </c:pt>
                <c:pt idx="41">
                  <c:v>43.973040383193627</c:v>
                </c:pt>
                <c:pt idx="42">
                  <c:v>44.69427889373322</c:v>
                </c:pt>
                <c:pt idx="43">
                  <c:v>45.312793662127227</c:v>
                </c:pt>
                <c:pt idx="44">
                  <c:v>45.93491506944013</c:v>
                </c:pt>
                <c:pt idx="45">
                  <c:v>46.747039690426156</c:v>
                </c:pt>
                <c:pt idx="46">
                  <c:v>47.777717107418553</c:v>
                </c:pt>
                <c:pt idx="47">
                  <c:v>48.720138998786595</c:v>
                </c:pt>
                <c:pt idx="48">
                  <c:v>49.751643681141594</c:v>
                </c:pt>
                <c:pt idx="49">
                  <c:v>50.705861543363184</c:v>
                </c:pt>
                <c:pt idx="50">
                  <c:v>51.421148504531651</c:v>
                </c:pt>
                <c:pt idx="51">
                  <c:v>52.484065464467434</c:v>
                </c:pt>
                <c:pt idx="52">
                  <c:v>53.163714548001636</c:v>
                </c:pt>
                <c:pt idx="53">
                  <c:v>53.859087624974322</c:v>
                </c:pt>
                <c:pt idx="54">
                  <c:v>54.529940318537975</c:v>
                </c:pt>
                <c:pt idx="55">
                  <c:v>55.245405826187593</c:v>
                </c:pt>
                <c:pt idx="56">
                  <c:v>55.865313257134446</c:v>
                </c:pt>
                <c:pt idx="57">
                  <c:v>56.216811762992961</c:v>
                </c:pt>
                <c:pt idx="58">
                  <c:v>56.707826489209403</c:v>
                </c:pt>
                <c:pt idx="59">
                  <c:v>56.977372160227581</c:v>
                </c:pt>
                <c:pt idx="60">
                  <c:v>57.136778458583748</c:v>
                </c:pt>
                <c:pt idx="61">
                  <c:v>57.238752305508584</c:v>
                </c:pt>
                <c:pt idx="62">
                  <c:v>57.31487262196525</c:v>
                </c:pt>
                <c:pt idx="63">
                  <c:v>57.548506644078081</c:v>
                </c:pt>
                <c:pt idx="64">
                  <c:v>57.957401892071751</c:v>
                </c:pt>
                <c:pt idx="65">
                  <c:v>58.193595080414156</c:v>
                </c:pt>
                <c:pt idx="66">
                  <c:v>58.549116833647574</c:v>
                </c:pt>
                <c:pt idx="67">
                  <c:v>59.035751219526851</c:v>
                </c:pt>
                <c:pt idx="68">
                  <c:v>59.638381302649329</c:v>
                </c:pt>
                <c:pt idx="69">
                  <c:v>60.376474601007942</c:v>
                </c:pt>
                <c:pt idx="70">
                  <c:v>60.691162774006095</c:v>
                </c:pt>
                <c:pt idx="71">
                  <c:v>61.239859916727461</c:v>
                </c:pt>
                <c:pt idx="72">
                  <c:v>61.431535515773845</c:v>
                </c:pt>
                <c:pt idx="73">
                  <c:v>61.471607297689637</c:v>
                </c:pt>
                <c:pt idx="74">
                  <c:v>61.523915465112431</c:v>
                </c:pt>
                <c:pt idx="75">
                  <c:v>61.432666310154346</c:v>
                </c:pt>
                <c:pt idx="76">
                  <c:v>61.177737644391662</c:v>
                </c:pt>
                <c:pt idx="77">
                  <c:v>60.755082414251966</c:v>
                </c:pt>
                <c:pt idx="78">
                  <c:v>60.443554513969886</c:v>
                </c:pt>
                <c:pt idx="79">
                  <c:v>60.296128684497781</c:v>
                </c:pt>
                <c:pt idx="80">
                  <c:v>60.173735071680618</c:v>
                </c:pt>
                <c:pt idx="81">
                  <c:v>59.698830594456886</c:v>
                </c:pt>
                <c:pt idx="82">
                  <c:v>59.237633725744736</c:v>
                </c:pt>
                <c:pt idx="83">
                  <c:v>58.756110530465371</c:v>
                </c:pt>
                <c:pt idx="84">
                  <c:v>58.679558131524352</c:v>
                </c:pt>
                <c:pt idx="85">
                  <c:v>58.177871086975635</c:v>
                </c:pt>
                <c:pt idx="86">
                  <c:v>57.906144768267872</c:v>
                </c:pt>
                <c:pt idx="87">
                  <c:v>57.691561655692034</c:v>
                </c:pt>
                <c:pt idx="88">
                  <c:v>57.615992452707125</c:v>
                </c:pt>
                <c:pt idx="89">
                  <c:v>57.687715764488416</c:v>
                </c:pt>
                <c:pt idx="90">
                  <c:v>58.034831549390056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B756-4AAC-A42A-D06083C14A4E}"/>
            </c:ext>
          </c:extLst>
        </c:ser>
        <c:ser>
          <c:idx val="1"/>
          <c:order val="1"/>
          <c:tx>
            <c:v>Torque</c:v>
          </c:tx>
          <c:spPr>
            <a:ln w="19050" cap="rnd">
              <a:solidFill>
                <a:schemeClr val="accent4">
                  <a:tint val="77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'GrE HnD BsC'!$B$7:$B$97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BsC'!$F$7:$F$97</c:f>
              <c:numCache>
                <c:formatCode>0.000</c:formatCode>
                <c:ptCount val="91"/>
                <c:pt idx="0">
                  <c:v>83.456400000000002</c:v>
                </c:pt>
                <c:pt idx="1">
                  <c:v>83.848895999999996</c:v>
                </c:pt>
                <c:pt idx="2">
                  <c:v>84.610223999999988</c:v>
                </c:pt>
                <c:pt idx="3">
                  <c:v>85.034543999999997</c:v>
                </c:pt>
                <c:pt idx="4">
                  <c:v>86.341775999999996</c:v>
                </c:pt>
                <c:pt idx="5">
                  <c:v>87.728160000000003</c:v>
                </c:pt>
                <c:pt idx="6">
                  <c:v>89.342207999999999</c:v>
                </c:pt>
                <c:pt idx="7">
                  <c:v>91.226351999999991</c:v>
                </c:pt>
                <c:pt idx="8">
                  <c:v>93.242688000000001</c:v>
                </c:pt>
                <c:pt idx="9">
                  <c:v>94.478927999999996</c:v>
                </c:pt>
                <c:pt idx="10">
                  <c:v>95.459759999999989</c:v>
                </c:pt>
                <c:pt idx="11">
                  <c:v>96.115007999999989</c:v>
                </c:pt>
                <c:pt idx="12">
                  <c:v>96.672336000000001</c:v>
                </c:pt>
                <c:pt idx="13">
                  <c:v>96.917952</c:v>
                </c:pt>
                <c:pt idx="14">
                  <c:v>96.823295999999999</c:v>
                </c:pt>
                <c:pt idx="15">
                  <c:v>96.99057599999999</c:v>
                </c:pt>
                <c:pt idx="16">
                  <c:v>97.580544000000003</c:v>
                </c:pt>
                <c:pt idx="17">
                  <c:v>97.866143999999991</c:v>
                </c:pt>
                <c:pt idx="18">
                  <c:v>98.063615999999996</c:v>
                </c:pt>
                <c:pt idx="19">
                  <c:v>98.693567999999985</c:v>
                </c:pt>
                <c:pt idx="20">
                  <c:v>99.680111999999994</c:v>
                </c:pt>
                <c:pt idx="21">
                  <c:v>100.24151999999999</c:v>
                </c:pt>
                <c:pt idx="22">
                  <c:v>101.01753599999999</c:v>
                </c:pt>
                <c:pt idx="23">
                  <c:v>101.83190399999999</c:v>
                </c:pt>
                <c:pt idx="24">
                  <c:v>102.11179199999999</c:v>
                </c:pt>
                <c:pt idx="25">
                  <c:v>102.838848</c:v>
                </c:pt>
                <c:pt idx="26">
                  <c:v>103.35455999999999</c:v>
                </c:pt>
                <c:pt idx="27">
                  <c:v>103.486752</c:v>
                </c:pt>
                <c:pt idx="28">
                  <c:v>103.37903999999999</c:v>
                </c:pt>
                <c:pt idx="29">
                  <c:v>103.26643199999999</c:v>
                </c:pt>
                <c:pt idx="30">
                  <c:v>103.17340799999999</c:v>
                </c:pt>
                <c:pt idx="31">
                  <c:v>103.01102399999999</c:v>
                </c:pt>
                <c:pt idx="32">
                  <c:v>102.94737599999999</c:v>
                </c:pt>
                <c:pt idx="33">
                  <c:v>102.69115199999999</c:v>
                </c:pt>
                <c:pt idx="34">
                  <c:v>101.927376</c:v>
                </c:pt>
                <c:pt idx="35">
                  <c:v>101.124432</c:v>
                </c:pt>
                <c:pt idx="36">
                  <c:v>100.93022399999998</c:v>
                </c:pt>
                <c:pt idx="37">
                  <c:v>100.68542399999998</c:v>
                </c:pt>
                <c:pt idx="38">
                  <c:v>99.975504000000001</c:v>
                </c:pt>
                <c:pt idx="39">
                  <c:v>99.418992000000003</c:v>
                </c:pt>
                <c:pt idx="40">
                  <c:v>99.314543999999998</c:v>
                </c:pt>
                <c:pt idx="41">
                  <c:v>98.836367999999993</c:v>
                </c:pt>
                <c:pt idx="42">
                  <c:v>98.837183999999993</c:v>
                </c:pt>
                <c:pt idx="43">
                  <c:v>98.614415999999991</c:v>
                </c:pt>
                <c:pt idx="44">
                  <c:v>98.406335999999996</c:v>
                </c:pt>
                <c:pt idx="45">
                  <c:v>98.605440000000002</c:v>
                </c:pt>
                <c:pt idx="46">
                  <c:v>99.252527999999984</c:v>
                </c:pt>
                <c:pt idx="47">
                  <c:v>99.699695999999989</c:v>
                </c:pt>
                <c:pt idx="48">
                  <c:v>100.313328</c:v>
                </c:pt>
                <c:pt idx="49">
                  <c:v>100.75559999999999</c:v>
                </c:pt>
                <c:pt idx="50">
                  <c:v>100.717248</c:v>
                </c:pt>
                <c:pt idx="51">
                  <c:v>101.35127999999999</c:v>
                </c:pt>
                <c:pt idx="52">
                  <c:v>101.23785599999999</c:v>
                </c:pt>
                <c:pt idx="53">
                  <c:v>101.157072</c:v>
                </c:pt>
                <c:pt idx="54">
                  <c:v>101.03303999999999</c:v>
                </c:pt>
                <c:pt idx="55">
                  <c:v>100.993872</c:v>
                </c:pt>
                <c:pt idx="56">
                  <c:v>100.783344</c:v>
                </c:pt>
                <c:pt idx="57">
                  <c:v>100.10035199999999</c:v>
                </c:pt>
                <c:pt idx="58">
                  <c:v>99.680111999999994</c:v>
                </c:pt>
                <c:pt idx="59">
                  <c:v>98.886143999999987</c:v>
                </c:pt>
                <c:pt idx="60">
                  <c:v>97.923264000000003</c:v>
                </c:pt>
                <c:pt idx="61">
                  <c:v>96.886943999999986</c:v>
                </c:pt>
                <c:pt idx="62">
                  <c:v>95.832671999999988</c:v>
                </c:pt>
                <c:pt idx="63">
                  <c:v>95.063999999999993</c:v>
                </c:pt>
                <c:pt idx="64">
                  <c:v>94.599695999999994</c:v>
                </c:pt>
                <c:pt idx="65">
                  <c:v>93.867744000000002</c:v>
                </c:pt>
                <c:pt idx="66">
                  <c:v>93.343056000000004</c:v>
                </c:pt>
                <c:pt idx="67">
                  <c:v>93.037055999999993</c:v>
                </c:pt>
                <c:pt idx="68">
                  <c:v>92.918735999999996</c:v>
                </c:pt>
                <c:pt idx="69">
                  <c:v>93.011759999999995</c:v>
                </c:pt>
                <c:pt idx="70">
                  <c:v>92.457695999999999</c:v>
                </c:pt>
                <c:pt idx="71">
                  <c:v>92.268383999999998</c:v>
                </c:pt>
                <c:pt idx="72">
                  <c:v>91.551119999999983</c:v>
                </c:pt>
                <c:pt idx="73">
                  <c:v>90.625776000000002</c:v>
                </c:pt>
                <c:pt idx="74">
                  <c:v>89.737967999999995</c:v>
                </c:pt>
                <c:pt idx="75">
                  <c:v>88.661663999999988</c:v>
                </c:pt>
                <c:pt idx="76">
                  <c:v>87.374015999999983</c:v>
                </c:pt>
                <c:pt idx="77">
                  <c:v>85.875839999999997</c:v>
                </c:pt>
                <c:pt idx="78">
                  <c:v>84.563711999999995</c:v>
                </c:pt>
                <c:pt idx="79">
                  <c:v>83.505359999999996</c:v>
                </c:pt>
                <c:pt idx="80">
                  <c:v>82.502495999999994</c:v>
                </c:pt>
                <c:pt idx="81">
                  <c:v>81.040958399999994</c:v>
                </c:pt>
                <c:pt idx="82">
                  <c:v>79.626503999999997</c:v>
                </c:pt>
                <c:pt idx="83">
                  <c:v>78.212457599999993</c:v>
                </c:pt>
                <c:pt idx="84">
                  <c:v>77.359492799999984</c:v>
                </c:pt>
                <c:pt idx="85">
                  <c:v>75.967641599999993</c:v>
                </c:pt>
                <c:pt idx="86">
                  <c:v>74.899497600000004</c:v>
                </c:pt>
                <c:pt idx="87">
                  <c:v>73.924540800000003</c:v>
                </c:pt>
                <c:pt idx="88">
                  <c:v>73.144118399999996</c:v>
                </c:pt>
                <c:pt idx="89">
                  <c:v>72.563289600000004</c:v>
                </c:pt>
                <c:pt idx="90">
                  <c:v>72.336278399999998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B756-4AAC-A42A-D06083C14A4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88938192"/>
        <c:axId val="488938672"/>
      </c:scatterChart>
      <c:valAx>
        <c:axId val="48893819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8938672"/>
        <c:crosses val="autoZero"/>
        <c:crossBetween val="midCat"/>
      </c:valAx>
      <c:valAx>
        <c:axId val="4889386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 (BHP) &amp; Tourqe (Nm)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893819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57966411277565222"/>
          <c:y val="0.57202647659744688"/>
          <c:w val="0.16947761093043082"/>
          <c:h val="0.16530719444270897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SFC &amp; Fuel</a:t>
            </a:r>
            <a:r>
              <a:rPr lang="en-GB" baseline="0"/>
              <a:t> Flow &amp; Power vs Engine speed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5817537227740255"/>
          <c:y val="0.17171296296296296"/>
          <c:w val="0.7198756906472713"/>
          <c:h val="0.67827172645086031"/>
        </c:manualLayout>
      </c:layout>
      <c:scatterChart>
        <c:scatterStyle val="smoothMarker"/>
        <c:varyColors val="0"/>
        <c:ser>
          <c:idx val="0"/>
          <c:order val="0"/>
          <c:tx>
            <c:v>SFC</c:v>
          </c:tx>
          <c:spPr>
            <a:ln w="22225" cap="rnd">
              <a:solidFill>
                <a:schemeClr val="accent1"/>
              </a:solidFill>
              <a:prstDash val="solid"/>
              <a:round/>
            </a:ln>
            <a:effectLst/>
          </c:spPr>
          <c:marker>
            <c:symbol val="none"/>
          </c:marker>
          <c:xVal>
            <c:numRef>
              <c:f>'GrE HnD BsC'!$B$7:$B$97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BsC'!$J$7:$J$97</c:f>
              <c:numCache>
                <c:formatCode>0.000</c:formatCode>
                <c:ptCount val="91"/>
                <c:pt idx="0">
                  <c:v>0.34897225790890785</c:v>
                </c:pt>
                <c:pt idx="1">
                  <c:v>0.34019647516878943</c:v>
                </c:pt>
                <c:pt idx="2">
                  <c:v>0.32758940640036893</c:v>
                </c:pt>
                <c:pt idx="3">
                  <c:v>0.30797541068223588</c:v>
                </c:pt>
                <c:pt idx="4">
                  <c:v>0.29706302769008813</c:v>
                </c:pt>
                <c:pt idx="5">
                  <c:v>0.29783860694239539</c:v>
                </c:pt>
                <c:pt idx="6">
                  <c:v>0.28138759575931377</c:v>
                </c:pt>
                <c:pt idx="7">
                  <c:v>0.26738490261167358</c:v>
                </c:pt>
                <c:pt idx="8">
                  <c:v>0.2646193182033415</c:v>
                </c:pt>
                <c:pt idx="9">
                  <c:v>0.25577514666052081</c:v>
                </c:pt>
                <c:pt idx="10">
                  <c:v>0.25612090865720732</c:v>
                </c:pt>
                <c:pt idx="11">
                  <c:v>0.25880394909535204</c:v>
                </c:pt>
                <c:pt idx="12">
                  <c:v>0.25649228270012486</c:v>
                </c:pt>
                <c:pt idx="13">
                  <c:v>0.25546230293184907</c:v>
                </c:pt>
                <c:pt idx="14">
                  <c:v>0.2514584303315362</c:v>
                </c:pt>
                <c:pt idx="15">
                  <c:v>0.25116452580702819</c:v>
                </c:pt>
                <c:pt idx="16">
                  <c:v>0.25743187099572945</c:v>
                </c:pt>
                <c:pt idx="17">
                  <c:v>0.26082523148672282</c:v>
                </c:pt>
                <c:pt idx="18">
                  <c:v>0.26077707392283855</c:v>
                </c:pt>
                <c:pt idx="19">
                  <c:v>0.25913235655871097</c:v>
                </c:pt>
                <c:pt idx="20">
                  <c:v>0.26052901367258829</c:v>
                </c:pt>
                <c:pt idx="21">
                  <c:v>0.25738137644236364</c:v>
                </c:pt>
                <c:pt idx="22">
                  <c:v>0.25527099544469428</c:v>
                </c:pt>
                <c:pt idx="23">
                  <c:v>0.25385939341936509</c:v>
                </c:pt>
                <c:pt idx="24">
                  <c:v>0.2535789812696968</c:v>
                </c:pt>
                <c:pt idx="25">
                  <c:v>0.25218036010387007</c:v>
                </c:pt>
                <c:pt idx="26">
                  <c:v>0.25225433156637284</c:v>
                </c:pt>
                <c:pt idx="27">
                  <c:v>0.25490715135952952</c:v>
                </c:pt>
                <c:pt idx="28">
                  <c:v>0.2562760503117304</c:v>
                </c:pt>
                <c:pt idx="29">
                  <c:v>0.25450818864534819</c:v>
                </c:pt>
                <c:pt idx="30">
                  <c:v>0.25597820730993898</c:v>
                </c:pt>
                <c:pt idx="31">
                  <c:v>0.25607934343659167</c:v>
                </c:pt>
                <c:pt idx="32">
                  <c:v>0.25973338680710828</c:v>
                </c:pt>
                <c:pt idx="33">
                  <c:v>0.26063724768849095</c:v>
                </c:pt>
                <c:pt idx="34">
                  <c:v>0.26253781898935535</c:v>
                </c:pt>
                <c:pt idx="35">
                  <c:v>0.26538963194315485</c:v>
                </c:pt>
                <c:pt idx="36">
                  <c:v>0.26356743400014421</c:v>
                </c:pt>
                <c:pt idx="37">
                  <c:v>0.26397012143763626</c:v>
                </c:pt>
                <c:pt idx="38">
                  <c:v>0.26811003614902762</c:v>
                </c:pt>
                <c:pt idx="39">
                  <c:v>0.27160017324244562</c:v>
                </c:pt>
                <c:pt idx="40">
                  <c:v>0.27631016360283067</c:v>
                </c:pt>
                <c:pt idx="41">
                  <c:v>0.2827703653566867</c:v>
                </c:pt>
                <c:pt idx="42">
                  <c:v>0.28360802788961226</c:v>
                </c:pt>
                <c:pt idx="43">
                  <c:v>0.28772738649078339</c:v>
                </c:pt>
                <c:pt idx="44">
                  <c:v>0.28632661854533625</c:v>
                </c:pt>
                <c:pt idx="45">
                  <c:v>0.28793594384023968</c:v>
                </c:pt>
                <c:pt idx="46">
                  <c:v>0.28481897574564219</c:v>
                </c:pt>
                <c:pt idx="47">
                  <c:v>0.28302542713072776</c:v>
                </c:pt>
                <c:pt idx="48">
                  <c:v>0.28407121321616013</c:v>
                </c:pt>
                <c:pt idx="49">
                  <c:v>0.28092708143452233</c:v>
                </c:pt>
                <c:pt idx="50">
                  <c:v>0.28394329822705672</c:v>
                </c:pt>
                <c:pt idx="51">
                  <c:v>0.28221710768629193</c:v>
                </c:pt>
                <c:pt idx="52">
                  <c:v>0.28950614015322862</c:v>
                </c:pt>
                <c:pt idx="53">
                  <c:v>0.28856943610372593</c:v>
                </c:pt>
                <c:pt idx="54">
                  <c:v>0.29265524887388816</c:v>
                </c:pt>
                <c:pt idx="55">
                  <c:v>0.2895751755418679</c:v>
                </c:pt>
                <c:pt idx="56">
                  <c:v>0.29089876924523644</c:v>
                </c:pt>
                <c:pt idx="57">
                  <c:v>0.29385675933822292</c:v>
                </c:pt>
                <c:pt idx="58">
                  <c:v>0.29360028131510424</c:v>
                </c:pt>
                <c:pt idx="59">
                  <c:v>0.29957221907321852</c:v>
                </c:pt>
                <c:pt idx="60">
                  <c:v>0.30053192196418471</c:v>
                </c:pt>
                <c:pt idx="61">
                  <c:v>0.30268493271004859</c:v>
                </c:pt>
                <c:pt idx="62">
                  <c:v>0.30423076955975814</c:v>
                </c:pt>
                <c:pt idx="63">
                  <c:v>0.30729495909204058</c:v>
                </c:pt>
                <c:pt idx="64">
                  <c:v>0.30705320337063619</c:v>
                </c:pt>
                <c:pt idx="65">
                  <c:v>0.30814016835050612</c:v>
                </c:pt>
                <c:pt idx="66">
                  <c:v>0.3114740574450417</c:v>
                </c:pt>
                <c:pt idx="67">
                  <c:v>0.31284200359071879</c:v>
                </c:pt>
                <c:pt idx="68">
                  <c:v>0.31286818777509495</c:v>
                </c:pt>
                <c:pt idx="69">
                  <c:v>0.30974306687472269</c:v>
                </c:pt>
                <c:pt idx="70">
                  <c:v>0.31266114188089483</c:v>
                </c:pt>
                <c:pt idx="71">
                  <c:v>0.31247107547307035</c:v>
                </c:pt>
                <c:pt idx="72">
                  <c:v>0.31375547262774955</c:v>
                </c:pt>
                <c:pt idx="73">
                  <c:v>0.31467988385797463</c:v>
                </c:pt>
                <c:pt idx="74">
                  <c:v>0.31455946819532671</c:v>
                </c:pt>
                <c:pt idx="75">
                  <c:v>0.3191032848229105</c:v>
                </c:pt>
                <c:pt idx="76">
                  <c:v>0.32013707271823966</c:v>
                </c:pt>
                <c:pt idx="77">
                  <c:v>0.32350642693539328</c:v>
                </c:pt>
                <c:pt idx="78">
                  <c:v>0.32717055753942242</c:v>
                </c:pt>
                <c:pt idx="79">
                  <c:v>0.3287211183774707</c:v>
                </c:pt>
                <c:pt idx="80">
                  <c:v>0.32964045370245287</c:v>
                </c:pt>
                <c:pt idx="81">
                  <c:v>0.33342520978707768</c:v>
                </c:pt>
                <c:pt idx="82">
                  <c:v>0.33586829821923087</c:v>
                </c:pt>
                <c:pt idx="83">
                  <c:v>0.33990465714446294</c:v>
                </c:pt>
                <c:pt idx="84">
                  <c:v>0.34327902358859702</c:v>
                </c:pt>
                <c:pt idx="85">
                  <c:v>0.34364606845292028</c:v>
                </c:pt>
                <c:pt idx="86">
                  <c:v>0.34640498413895732</c:v>
                </c:pt>
                <c:pt idx="87">
                  <c:v>0.34601981896654799</c:v>
                </c:pt>
                <c:pt idx="88">
                  <c:v>0.35485270754959236</c:v>
                </c:pt>
                <c:pt idx="89">
                  <c:v>0.35964191240817783</c:v>
                </c:pt>
                <c:pt idx="90">
                  <c:v>0.36268994598677734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E57B-49E3-A239-1B623585A6AA}"/>
            </c:ext>
          </c:extLst>
        </c:ser>
        <c:ser>
          <c:idx val="1"/>
          <c:order val="1"/>
          <c:tx>
            <c:v>fuel flow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'GrE HnD BsC'!$B$7:$B$97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BsC'!$C$7:$C$97</c:f>
              <c:numCache>
                <c:formatCode>General</c:formatCode>
                <c:ptCount val="91"/>
                <c:pt idx="0">
                  <c:v>7.0400000000000004E-2</c:v>
                </c:pt>
                <c:pt idx="1">
                  <c:v>7.2400000000000006E-2</c:v>
                </c:pt>
                <c:pt idx="2">
                  <c:v>7.3700000000000002E-2</c:v>
                </c:pt>
                <c:pt idx="3">
                  <c:v>7.2800000000000004E-2</c:v>
                </c:pt>
                <c:pt idx="4">
                  <c:v>7.4399999999999994E-2</c:v>
                </c:pt>
                <c:pt idx="5">
                  <c:v>7.8950000000000006E-2</c:v>
                </c:pt>
                <c:pt idx="6">
                  <c:v>7.9000000000000001E-2</c:v>
                </c:pt>
                <c:pt idx="7">
                  <c:v>7.9600000000000004E-2</c:v>
                </c:pt>
                <c:pt idx="8">
                  <c:v>8.3500000000000005E-2</c:v>
                </c:pt>
                <c:pt idx="9">
                  <c:v>8.4699999999999998E-2</c:v>
                </c:pt>
                <c:pt idx="10">
                  <c:v>8.8650000000000007E-2</c:v>
                </c:pt>
                <c:pt idx="11">
                  <c:v>9.3200000000000005E-2</c:v>
                </c:pt>
                <c:pt idx="12">
                  <c:v>9.5899999999999999E-2</c:v>
                </c:pt>
                <c:pt idx="13">
                  <c:v>9.8750000000000004E-2</c:v>
                </c:pt>
                <c:pt idx="14">
                  <c:v>0.10005</c:v>
                </c:pt>
                <c:pt idx="15">
                  <c:v>0.10305</c:v>
                </c:pt>
                <c:pt idx="16">
                  <c:v>0.10929999999999999</c:v>
                </c:pt>
                <c:pt idx="17">
                  <c:v>0.11415</c:v>
                </c:pt>
                <c:pt idx="18">
                  <c:v>0.11745</c:v>
                </c:pt>
                <c:pt idx="19">
                  <c:v>0.12055</c:v>
                </c:pt>
                <c:pt idx="20">
                  <c:v>0.12554999999999999</c:v>
                </c:pt>
                <c:pt idx="21">
                  <c:v>0.12784999999999999</c:v>
                </c:pt>
                <c:pt idx="22">
                  <c:v>0.13089999999999999</c:v>
                </c:pt>
                <c:pt idx="23">
                  <c:v>0.13435</c:v>
                </c:pt>
                <c:pt idx="24">
                  <c:v>0.13769999999999999</c:v>
                </c:pt>
                <c:pt idx="25">
                  <c:v>0.14105000000000001</c:v>
                </c:pt>
                <c:pt idx="26">
                  <c:v>0.14495</c:v>
                </c:pt>
                <c:pt idx="27">
                  <c:v>0.14985000000000001</c:v>
                </c:pt>
                <c:pt idx="28">
                  <c:v>0.1537</c:v>
                </c:pt>
                <c:pt idx="29">
                  <c:v>0.15565000000000001</c:v>
                </c:pt>
                <c:pt idx="30">
                  <c:v>0.15959999999999999</c:v>
                </c:pt>
                <c:pt idx="31">
                  <c:v>0.16259999999999999</c:v>
                </c:pt>
                <c:pt idx="32">
                  <c:v>0.16805</c:v>
                </c:pt>
                <c:pt idx="33">
                  <c:v>0.17144999999999999</c:v>
                </c:pt>
                <c:pt idx="34">
                  <c:v>0.17465</c:v>
                </c:pt>
                <c:pt idx="35">
                  <c:v>0.1784</c:v>
                </c:pt>
                <c:pt idx="36">
                  <c:v>0.18004999999999999</c:v>
                </c:pt>
                <c:pt idx="37">
                  <c:v>0.18310000000000001</c:v>
                </c:pt>
                <c:pt idx="38">
                  <c:v>0.18790000000000001</c:v>
                </c:pt>
                <c:pt idx="39">
                  <c:v>0.19255</c:v>
                </c:pt>
                <c:pt idx="40">
                  <c:v>0.19900000000000001</c:v>
                </c:pt>
                <c:pt idx="41">
                  <c:v>0.20605000000000001</c:v>
                </c:pt>
                <c:pt idx="42">
                  <c:v>0.21004999999999999</c:v>
                </c:pt>
                <c:pt idx="43">
                  <c:v>0.21604999999999999</c:v>
                </c:pt>
                <c:pt idx="44">
                  <c:v>0.21795</c:v>
                </c:pt>
                <c:pt idx="45">
                  <c:v>0.22305</c:v>
                </c:pt>
                <c:pt idx="46">
                  <c:v>0.22550000000000001</c:v>
                </c:pt>
                <c:pt idx="47">
                  <c:v>0.22850000000000001</c:v>
                </c:pt>
                <c:pt idx="48">
                  <c:v>0.23419999999999999</c:v>
                </c:pt>
                <c:pt idx="49">
                  <c:v>0.23605000000000001</c:v>
                </c:pt>
                <c:pt idx="50">
                  <c:v>0.24195</c:v>
                </c:pt>
                <c:pt idx="51">
                  <c:v>0.24545</c:v>
                </c:pt>
                <c:pt idx="52">
                  <c:v>0.25505</c:v>
                </c:pt>
                <c:pt idx="53">
                  <c:v>0.25755</c:v>
                </c:pt>
                <c:pt idx="54">
                  <c:v>0.26445000000000002</c:v>
                </c:pt>
                <c:pt idx="55">
                  <c:v>0.2651</c:v>
                </c:pt>
                <c:pt idx="56">
                  <c:v>0.26929999999999998</c:v>
                </c:pt>
                <c:pt idx="57">
                  <c:v>0.27374999999999999</c:v>
                </c:pt>
                <c:pt idx="58">
                  <c:v>0.27589999999999998</c:v>
                </c:pt>
                <c:pt idx="59">
                  <c:v>0.28284999999999999</c:v>
                </c:pt>
                <c:pt idx="60">
                  <c:v>0.28455000000000003</c:v>
                </c:pt>
                <c:pt idx="61">
                  <c:v>0.28710000000000002</c:v>
                </c:pt>
                <c:pt idx="62">
                  <c:v>0.28894999999999998</c:v>
                </c:pt>
                <c:pt idx="63">
                  <c:v>0.29304999999999998</c:v>
                </c:pt>
                <c:pt idx="64">
                  <c:v>0.2949</c:v>
                </c:pt>
                <c:pt idx="65">
                  <c:v>0.29715000000000003</c:v>
                </c:pt>
                <c:pt idx="66">
                  <c:v>0.30220000000000002</c:v>
                </c:pt>
                <c:pt idx="67">
                  <c:v>0.30604999999999999</c:v>
                </c:pt>
                <c:pt idx="68">
                  <c:v>0.30919999999999997</c:v>
                </c:pt>
                <c:pt idx="69">
                  <c:v>0.30990000000000001</c:v>
                </c:pt>
                <c:pt idx="70">
                  <c:v>0.31445000000000001</c:v>
                </c:pt>
                <c:pt idx="71">
                  <c:v>0.31709999999999999</c:v>
                </c:pt>
                <c:pt idx="72">
                  <c:v>0.31940000000000002</c:v>
                </c:pt>
                <c:pt idx="73">
                  <c:v>0.32055</c:v>
                </c:pt>
                <c:pt idx="74">
                  <c:v>0.32069999999999999</c:v>
                </c:pt>
                <c:pt idx="75">
                  <c:v>0.32485000000000003</c:v>
                </c:pt>
                <c:pt idx="76">
                  <c:v>0.32455000000000001</c:v>
                </c:pt>
                <c:pt idx="77">
                  <c:v>0.32569999999999999</c:v>
                </c:pt>
                <c:pt idx="78">
                  <c:v>0.32769999999999999</c:v>
                </c:pt>
                <c:pt idx="79">
                  <c:v>0.32845000000000002</c:v>
                </c:pt>
                <c:pt idx="80">
                  <c:v>0.32869999999999999</c:v>
                </c:pt>
                <c:pt idx="81">
                  <c:v>0.32984999999999998</c:v>
                </c:pt>
                <c:pt idx="82">
                  <c:v>0.32969999999999999</c:v>
                </c:pt>
                <c:pt idx="83">
                  <c:v>0.33095000000000002</c:v>
                </c:pt>
                <c:pt idx="84">
                  <c:v>0.33379999999999999</c:v>
                </c:pt>
                <c:pt idx="85">
                  <c:v>0.33129999999999998</c:v>
                </c:pt>
                <c:pt idx="86">
                  <c:v>0.33239999999999997</c:v>
                </c:pt>
                <c:pt idx="87">
                  <c:v>0.33079999999999998</c:v>
                </c:pt>
                <c:pt idx="88">
                  <c:v>0.33879999999999999</c:v>
                </c:pt>
                <c:pt idx="89">
                  <c:v>0.34379999999999999</c:v>
                </c:pt>
                <c:pt idx="90">
                  <c:v>0.3488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E57B-49E3-A239-1B623585A6A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61998608"/>
        <c:axId val="461994768"/>
      </c:scatterChart>
      <c:scatterChart>
        <c:scatterStyle val="smoothMarker"/>
        <c:varyColors val="0"/>
        <c:ser>
          <c:idx val="2"/>
          <c:order val="2"/>
          <c:tx>
            <c:v>power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'GrE HnD BsC'!$B$7:$B$97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BsC'!$H$7:$H$97</c:f>
              <c:numCache>
                <c:formatCode>0.00</c:formatCode>
                <c:ptCount val="91"/>
                <c:pt idx="0">
                  <c:v>9.0780855159751486</c:v>
                </c:pt>
                <c:pt idx="1">
                  <c:v>9.5768188026743495</c:v>
                </c:pt>
                <c:pt idx="2">
                  <c:v>10.123953751870364</c:v>
                </c:pt>
                <c:pt idx="3">
                  <c:v>10.637212863010433</c:v>
                </c:pt>
                <c:pt idx="4">
                  <c:v>11.270335544727601</c:v>
                </c:pt>
                <c:pt idx="5">
                  <c:v>11.928440159160203</c:v>
                </c:pt>
                <c:pt idx="6">
                  <c:v>12.633819164654245</c:v>
                </c:pt>
                <c:pt idx="7">
                  <c:v>13.39641829068481</c:v>
                </c:pt>
                <c:pt idx="8">
                  <c:v>14.19964356915402</c:v>
                </c:pt>
                <c:pt idx="9">
                  <c:v>14.9017605884079</c:v>
                </c:pt>
                <c:pt idx="10">
                  <c:v>15.575651441012257</c:v>
                </c:pt>
                <c:pt idx="11">
                  <c:v>16.205316861122508</c:v>
                </c:pt>
                <c:pt idx="12">
                  <c:v>16.825067618293293</c:v>
                </c:pt>
                <c:pt idx="13">
                  <c:v>17.394934395410509</c:v>
                </c:pt>
                <c:pt idx="14">
                  <c:v>17.904549845729942</c:v>
                </c:pt>
                <c:pt idx="15">
                  <c:v>18.462997451968352</c:v>
                </c:pt>
                <c:pt idx="16">
                  <c:v>19.106025920471957</c:v>
                </c:pt>
                <c:pt idx="17">
                  <c:v>19.694221953605297</c:v>
                </c:pt>
                <c:pt idx="18">
                  <c:v>20.267310774274023</c:v>
                </c:pt>
                <c:pt idx="19">
                  <c:v>20.934282665588032</c:v>
                </c:pt>
                <c:pt idx="20">
                  <c:v>21.685684524565648</c:v>
                </c:pt>
                <c:pt idx="21">
                  <c:v>22.353015900077551</c:v>
                </c:pt>
                <c:pt idx="22">
                  <c:v>23.075477062086378</c:v>
                </c:pt>
                <c:pt idx="23">
                  <c:v>23.815348798272257</c:v>
                </c:pt>
                <c:pt idx="24">
                  <c:v>24.436173569960207</c:v>
                </c:pt>
                <c:pt idx="25">
                  <c:v>25.169485829053635</c:v>
                </c:pt>
                <c:pt idx="26">
                  <c:v>25.857831496874581</c:v>
                </c:pt>
                <c:pt idx="27">
                  <c:v>26.453749783147888</c:v>
                </c:pt>
                <c:pt idx="28">
                  <c:v>26.988475870401746</c:v>
                </c:pt>
                <c:pt idx="29">
                  <c:v>27.520725510959004</c:v>
                </c:pt>
                <c:pt idx="30">
                  <c:v>28.057075934218176</c:v>
                </c:pt>
                <c:pt idx="31">
                  <c:v>28.573175414329263</c:v>
                </c:pt>
                <c:pt idx="32">
                  <c:v>29.115432917432852</c:v>
                </c:pt>
                <c:pt idx="33">
                  <c:v>29.601486619522358</c:v>
                </c:pt>
                <c:pt idx="34">
                  <c:v>29.935687095498633</c:v>
                </c:pt>
                <c:pt idx="35">
                  <c:v>30.249862970229213</c:v>
                </c:pt>
                <c:pt idx="36">
                  <c:v>30.740709794957311</c:v>
                </c:pt>
                <c:pt idx="37">
                  <c:v>31.213759932851364</c:v>
                </c:pt>
                <c:pt idx="38">
                  <c:v>31.537424415175764</c:v>
                </c:pt>
                <c:pt idx="39">
                  <c:v>31.90259378908921</c:v>
                </c:pt>
                <c:pt idx="40">
                  <c:v>32.409231290065584</c:v>
                </c:pt>
                <c:pt idx="41">
                  <c:v>32.79074166171543</c:v>
                </c:pt>
                <c:pt idx="42">
                  <c:v>33.328569964454829</c:v>
                </c:pt>
                <c:pt idx="43">
                  <c:v>33.789797066507006</c:v>
                </c:pt>
                <c:pt idx="44">
                  <c:v>34.253713642928609</c:v>
                </c:pt>
                <c:pt idx="45">
                  <c:v>34.8593158121625</c:v>
                </c:pt>
                <c:pt idx="46">
                  <c:v>35.627893027261749</c:v>
                </c:pt>
                <c:pt idx="47">
                  <c:v>36.330658005687155</c:v>
                </c:pt>
                <c:pt idx="48">
                  <c:v>37.099852113422315</c:v>
                </c:pt>
                <c:pt idx="49">
                  <c:v>37.81141335950484</c:v>
                </c:pt>
                <c:pt idx="50">
                  <c:v>38.344803585727021</c:v>
                </c:pt>
                <c:pt idx="51">
                  <c:v>39.137421861320064</c:v>
                </c:pt>
                <c:pt idx="52">
                  <c:v>39.644236885357138</c:v>
                </c:pt>
                <c:pt idx="53">
                  <c:v>40.162777307552695</c:v>
                </c:pt>
                <c:pt idx="54">
                  <c:v>40.663032854497303</c:v>
                </c:pt>
                <c:pt idx="55">
                  <c:v>41.196556223015008</c:v>
                </c:pt>
                <c:pt idx="56">
                  <c:v>41.658821834972215</c:v>
                </c:pt>
                <c:pt idx="57">
                  <c:v>41.920934634079252</c:v>
                </c:pt>
                <c:pt idx="58">
                  <c:v>42.287084822903012</c:v>
                </c:pt>
                <c:pt idx="59">
                  <c:v>42.488085308367943</c:v>
                </c:pt>
                <c:pt idx="60">
                  <c:v>42.606954749805183</c:v>
                </c:pt>
                <c:pt idx="61">
                  <c:v>42.682996752851246</c:v>
                </c:pt>
                <c:pt idx="62">
                  <c:v>42.739759751506497</c:v>
                </c:pt>
                <c:pt idx="63">
                  <c:v>42.913980883266525</c:v>
                </c:pt>
                <c:pt idx="64">
                  <c:v>43.218894492305665</c:v>
                </c:pt>
                <c:pt idx="65">
                  <c:v>43.395023996968092</c:v>
                </c:pt>
                <c:pt idx="66">
                  <c:v>43.660136935800786</c:v>
                </c:pt>
                <c:pt idx="67">
                  <c:v>44.02302070030786</c:v>
                </c:pt>
                <c:pt idx="68">
                  <c:v>44.472402576135572</c:v>
                </c:pt>
                <c:pt idx="69">
                  <c:v>45.022799511571741</c:v>
                </c:pt>
                <c:pt idx="70">
                  <c:v>45.257462807419792</c:v>
                </c:pt>
                <c:pt idx="71">
                  <c:v>45.666626833848454</c:v>
                </c:pt>
                <c:pt idx="72">
                  <c:v>45.809559526162055</c:v>
                </c:pt>
                <c:pt idx="73">
                  <c:v>45.83944109535252</c:v>
                </c:pt>
                <c:pt idx="74">
                  <c:v>45.878447349862363</c:v>
                </c:pt>
                <c:pt idx="75">
                  <c:v>45.81040276070032</c:v>
                </c:pt>
                <c:pt idx="76">
                  <c:v>45.620302191161699</c:v>
                </c:pt>
                <c:pt idx="77">
                  <c:v>45.305127749214748</c:v>
                </c:pt>
                <c:pt idx="78">
                  <c:v>45.072821071997346</c:v>
                </c:pt>
                <c:pt idx="79">
                  <c:v>44.962885478589264</c:v>
                </c:pt>
                <c:pt idx="80">
                  <c:v>44.871616435012612</c:v>
                </c:pt>
                <c:pt idx="81">
                  <c:v>44.517479675513329</c:v>
                </c:pt>
                <c:pt idx="82">
                  <c:v>44.173564693848512</c:v>
                </c:pt>
                <c:pt idx="83">
                  <c:v>43.814492349454419</c:v>
                </c:pt>
                <c:pt idx="84">
                  <c:v>43.75740714644401</c:v>
                </c:pt>
                <c:pt idx="85">
                  <c:v>43.383298598809588</c:v>
                </c:pt>
                <c:pt idx="86">
                  <c:v>43.180672002108743</c:v>
                </c:pt>
                <c:pt idx="87">
                  <c:v>43.020657153280361</c:v>
                </c:pt>
                <c:pt idx="88">
                  <c:v>42.964305120510595</c:v>
                </c:pt>
                <c:pt idx="89">
                  <c:v>43.017789268234935</c:v>
                </c:pt>
                <c:pt idx="90">
                  <c:v>43.2766338677947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E57B-49E3-A239-1B623585A6A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88946352"/>
        <c:axId val="488926672"/>
      </c:scatterChart>
      <c:valAx>
        <c:axId val="46199860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 Speed(rpm)</a:t>
                </a:r>
              </a:p>
            </c:rich>
          </c:tx>
          <c:layout>
            <c:manualLayout>
              <c:xMode val="edge"/>
              <c:yMode val="edge"/>
              <c:x val="0.40160909006637124"/>
              <c:y val="0.9110877806940799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61994768"/>
        <c:crosses val="autoZero"/>
        <c:crossBetween val="midCat"/>
      </c:valAx>
      <c:valAx>
        <c:axId val="4619947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SFC (kg?kWh) &amp; Fuel Flow</a:t>
                </a:r>
                <a:r>
                  <a:rPr lang="en-GB" baseline="0"/>
                  <a:t> (l/min)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61998608"/>
        <c:crosses val="autoZero"/>
        <c:crossBetween val="midCat"/>
      </c:valAx>
      <c:valAx>
        <c:axId val="488926672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 (kW)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8946352"/>
        <c:crosses val="max"/>
        <c:crossBetween val="midCat"/>
      </c:valAx>
      <c:valAx>
        <c:axId val="48894635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88926672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5591767433882486"/>
          <c:y val="0.57746427529892097"/>
          <c:w val="0.15670472909307642"/>
          <c:h val="0.2343766404199475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withinLinear" id="17">
  <a:schemeClr val="accent4"/>
</cs:colorStyle>
</file>

<file path=xl/charts/colors3.xml><?xml version="1.0" encoding="utf-8"?>
<cs:colorStyle xmlns:cs="http://schemas.microsoft.com/office/drawing/2012/chartStyle" xmlns:a="http://schemas.openxmlformats.org/drawingml/2006/main" meth="withinLinear" id="17">
  <a:schemeClr val="accent4"/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101201</xdr:colOff>
      <xdr:row>6</xdr:row>
      <xdr:rowOff>39290</xdr:rowOff>
    </xdr:from>
    <xdr:to>
      <xdr:col>21</xdr:col>
      <xdr:colOff>589357</xdr:colOff>
      <xdr:row>20</xdr:row>
      <xdr:rowOff>115490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CDF367E2-1902-BA2F-120F-15D6DAAC3BB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15</xdr:col>
      <xdr:colOff>101356</xdr:colOff>
      <xdr:row>21</xdr:row>
      <xdr:rowOff>57150</xdr:rowOff>
    </xdr:from>
    <xdr:to>
      <xdr:col>22</xdr:col>
      <xdr:colOff>0</xdr:colOff>
      <xdr:row>34</xdr:row>
      <xdr:rowOff>158750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5B9858BF-EE8F-C521-9B46-27B6B0AA63E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15</xdr:col>
      <xdr:colOff>0</xdr:colOff>
      <xdr:row>37</xdr:row>
      <xdr:rowOff>0</xdr:rowOff>
    </xdr:from>
    <xdr:to>
      <xdr:col>21</xdr:col>
      <xdr:colOff>158750</xdr:colOff>
      <xdr:row>50</xdr:row>
      <xdr:rowOff>116418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10E5C800-A27A-4464-A9FE-7B3365EDFCB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14</xdr:col>
      <xdr:colOff>359834</xdr:colOff>
      <xdr:row>59</xdr:row>
      <xdr:rowOff>0</xdr:rowOff>
    </xdr:from>
    <xdr:to>
      <xdr:col>21</xdr:col>
      <xdr:colOff>488157</xdr:colOff>
      <xdr:row>73</xdr:row>
      <xdr:rowOff>76200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16E2C50C-B5F5-41A2-9736-E912E87ECCD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98"/>
  <sheetViews>
    <sheetView tabSelected="1" topLeftCell="A2" zoomScale="90" zoomScaleNormal="90" workbookViewId="0">
      <selection activeCell="S5" sqref="S5"/>
    </sheetView>
  </sheetViews>
  <sheetFormatPr defaultRowHeight="15" x14ac:dyDescent="0.25"/>
  <cols>
    <col min="1" max="1" width="9.140625" style="1"/>
    <col min="2" max="2" width="12.85546875" style="1" bestFit="1" customWidth="1"/>
    <col min="3" max="3" width="6" bestFit="1" customWidth="1"/>
    <col min="4" max="4" width="8.42578125" bestFit="1" customWidth="1"/>
    <col min="5" max="5" width="8.85546875" style="1" bestFit="1" customWidth="1"/>
    <col min="6" max="6" width="19.140625" bestFit="1" customWidth="1"/>
    <col min="7" max="7" width="18.42578125" customWidth="1"/>
    <col min="8" max="8" width="9.85546875" style="1" customWidth="1"/>
    <col min="9" max="9" width="8.85546875" style="1" customWidth="1"/>
    <col min="10" max="10" width="9.85546875" style="1" customWidth="1"/>
    <col min="11" max="11" width="7.85546875" customWidth="1"/>
    <col min="12" max="12" width="18.7109375" bestFit="1" customWidth="1"/>
    <col min="13" max="13" width="25.85546875" customWidth="1"/>
    <col min="14" max="14" width="26.140625" bestFit="1" customWidth="1"/>
    <col min="15" max="15" width="12.7109375" customWidth="1"/>
    <col min="16" max="16" width="14.7109375" customWidth="1"/>
  </cols>
  <sheetData>
    <row r="1" spans="1:16" x14ac:dyDescent="0.25">
      <c r="A1"/>
      <c r="B1"/>
      <c r="C1" s="28" t="s">
        <v>21</v>
      </c>
      <c r="D1" s="28"/>
      <c r="E1" s="28"/>
      <c r="G1" s="30" t="s">
        <v>0</v>
      </c>
      <c r="H1" s="33"/>
      <c r="I1" s="34" t="s">
        <v>1</v>
      </c>
      <c r="J1" s="31" t="s">
        <v>2</v>
      </c>
      <c r="K1" s="33"/>
      <c r="L1" s="32" t="s">
        <v>33</v>
      </c>
      <c r="N1" s="34" t="s">
        <v>28</v>
      </c>
      <c r="O1" s="34" t="s">
        <v>25</v>
      </c>
      <c r="P1" s="34" t="s">
        <v>26</v>
      </c>
    </row>
    <row r="2" spans="1:16" x14ac:dyDescent="0.25">
      <c r="C2" s="27">
        <f>((1.01325/$G$3)*SQRT($K$3/293))</f>
        <v>1.0392648268422486</v>
      </c>
      <c r="D2" s="27"/>
      <c r="E2" s="27"/>
      <c r="G2" s="34" t="s">
        <v>20</v>
      </c>
      <c r="H2" s="29" t="s">
        <v>3</v>
      </c>
      <c r="I2" s="35" t="s">
        <v>4</v>
      </c>
      <c r="J2" s="34" t="s">
        <v>5</v>
      </c>
      <c r="K2" s="29" t="s">
        <v>18</v>
      </c>
      <c r="L2" s="29" t="s">
        <v>34</v>
      </c>
      <c r="N2" s="36">
        <v>4.4000000000000003E-3</v>
      </c>
      <c r="O2" s="36">
        <v>0.09</v>
      </c>
      <c r="P2" s="36">
        <v>4</v>
      </c>
    </row>
    <row r="3" spans="1:16" x14ac:dyDescent="0.25">
      <c r="C3" s="1"/>
      <c r="D3" s="1"/>
      <c r="G3" s="36">
        <f>H3/1000</f>
        <v>1.0188999999999999</v>
      </c>
      <c r="H3" s="26">
        <v>1018.9</v>
      </c>
      <c r="I3" s="7">
        <v>46</v>
      </c>
      <c r="J3" s="36">
        <v>27</v>
      </c>
      <c r="K3" s="26">
        <f>J3+293</f>
        <v>320</v>
      </c>
      <c r="L3" s="26">
        <v>44000000</v>
      </c>
      <c r="P3" s="1"/>
    </row>
    <row r="4" spans="1:16" x14ac:dyDescent="0.25">
      <c r="C4" s="1"/>
      <c r="D4" s="1"/>
      <c r="K4" s="1"/>
      <c r="L4" s="1"/>
      <c r="P4" s="1"/>
    </row>
    <row r="5" spans="1:16" ht="15.75" x14ac:dyDescent="0.25">
      <c r="A5" s="17" t="s">
        <v>6</v>
      </c>
      <c r="B5" s="17" t="s">
        <v>7</v>
      </c>
      <c r="C5" s="18" t="s">
        <v>8</v>
      </c>
      <c r="D5" s="18"/>
      <c r="E5" s="17" t="s">
        <v>9</v>
      </c>
      <c r="F5" s="17" t="s">
        <v>13</v>
      </c>
      <c r="G5" s="17" t="s">
        <v>16</v>
      </c>
      <c r="H5" s="18" t="s">
        <v>17</v>
      </c>
      <c r="I5" s="18"/>
      <c r="J5" s="17" t="s">
        <v>22</v>
      </c>
      <c r="K5" s="17" t="s">
        <v>24</v>
      </c>
      <c r="L5" s="17" t="s">
        <v>29</v>
      </c>
      <c r="M5" s="17" t="s">
        <v>31</v>
      </c>
      <c r="N5" s="17" t="s">
        <v>35</v>
      </c>
    </row>
    <row r="6" spans="1:16" ht="15" customHeight="1" x14ac:dyDescent="0.25">
      <c r="A6" s="19" t="s">
        <v>10</v>
      </c>
      <c r="B6" s="19" t="s">
        <v>11</v>
      </c>
      <c r="C6" s="19" t="s">
        <v>12</v>
      </c>
      <c r="D6" s="19" t="s">
        <v>32</v>
      </c>
      <c r="E6" s="19" t="s">
        <v>9</v>
      </c>
      <c r="F6" s="19" t="s">
        <v>14</v>
      </c>
      <c r="G6" s="19" t="s">
        <v>15</v>
      </c>
      <c r="H6" s="19" t="s">
        <v>36</v>
      </c>
      <c r="I6" s="19" t="s">
        <v>19</v>
      </c>
      <c r="J6" s="19" t="s">
        <v>23</v>
      </c>
      <c r="K6" s="19" t="s">
        <v>27</v>
      </c>
      <c r="L6" s="19" t="s">
        <v>30</v>
      </c>
      <c r="M6" s="19" t="s">
        <v>30</v>
      </c>
      <c r="N6" s="19" t="s">
        <v>4</v>
      </c>
    </row>
    <row r="7" spans="1:16" x14ac:dyDescent="0.25">
      <c r="A7" s="1">
        <v>102.27500000000001</v>
      </c>
      <c r="B7" s="5">
        <v>1000</v>
      </c>
      <c r="C7" s="8">
        <v>7.0400000000000004E-2</v>
      </c>
      <c r="D7" s="8">
        <f>C7*0.75*60</f>
        <v>3.1680000000000001</v>
      </c>
      <c r="E7" s="8">
        <v>1.2658</v>
      </c>
      <c r="F7" s="14">
        <f>(A7*0.816)</f>
        <v>83.456400000000002</v>
      </c>
      <c r="G7" s="11">
        <f>(2*3.14*B7*F7)/60</f>
        <v>8735.1032000000014</v>
      </c>
      <c r="H7" s="11">
        <f>(G7*1.039264827)/1000</f>
        <v>9.0780855159751486</v>
      </c>
      <c r="I7" s="11">
        <f>H7*1.34102</f>
        <v>12.173894238632995</v>
      </c>
      <c r="J7" s="14">
        <f>(C7*0.75*60)/H7</f>
        <v>0.34897225790890785</v>
      </c>
      <c r="K7" s="11">
        <f>(120*H7)/($O$2*$N$2*B7*$P$2)</f>
        <v>687.73375121023855</v>
      </c>
      <c r="L7" s="20">
        <f>L$3*D7</f>
        <v>139392000</v>
      </c>
      <c r="M7" s="20">
        <f>G7*3600</f>
        <v>31446371.520000003</v>
      </c>
      <c r="N7" s="21">
        <f>(M7/L7)*100</f>
        <v>22.559667355371904</v>
      </c>
    </row>
    <row r="8" spans="1:16" x14ac:dyDescent="0.25">
      <c r="A8" s="3">
        <v>102.756</v>
      </c>
      <c r="B8" s="6">
        <f t="shared" ref="B8:B39" si="0">B7+50</f>
        <v>1050</v>
      </c>
      <c r="C8" s="9">
        <v>7.2400000000000006E-2</v>
      </c>
      <c r="D8" s="9">
        <f t="shared" ref="D8:D71" si="1">C8*0.75*60</f>
        <v>3.258</v>
      </c>
      <c r="E8" s="9">
        <v>1.26783</v>
      </c>
      <c r="F8" s="15">
        <f>(A8*0.816)</f>
        <v>83.848895999999996</v>
      </c>
      <c r="G8" s="12">
        <f>(2*3.14*B8*F8)/60</f>
        <v>9214.9936703999992</v>
      </c>
      <c r="H8" s="12">
        <f t="shared" ref="H8:H71" si="2">(G8*1.039264827)/1000</f>
        <v>9.5768188026743495</v>
      </c>
      <c r="I8" s="12">
        <f t="shared" ref="I8:I71" si="3">H8*1.34102</f>
        <v>12.842705550762357</v>
      </c>
      <c r="J8" s="15">
        <f t="shared" ref="J8:J71" si="4">(C8*0.75*60)/H8</f>
        <v>0.34019647516878943</v>
      </c>
      <c r="K8" s="12">
        <f>(120*H8)/($O$2*$N$2*B8*$P$2)</f>
        <v>690.96816758112175</v>
      </c>
      <c r="L8" s="22">
        <f t="shared" ref="L8:L71" si="5">L$3*D8</f>
        <v>143352000</v>
      </c>
      <c r="M8" s="22">
        <f t="shared" ref="M8:M71" si="6">G8*3600</f>
        <v>33173977.213439997</v>
      </c>
      <c r="N8" s="23">
        <f t="shared" ref="N8:N71" si="7">(M8/L8)*100</f>
        <v>23.14162147262682</v>
      </c>
    </row>
    <row r="9" spans="1:16" x14ac:dyDescent="0.25">
      <c r="A9" s="3">
        <v>103.68899999999999</v>
      </c>
      <c r="B9" s="6">
        <f t="shared" si="0"/>
        <v>1100</v>
      </c>
      <c r="C9" s="9">
        <v>7.3700000000000002E-2</v>
      </c>
      <c r="D9" s="9">
        <f t="shared" si="1"/>
        <v>3.3165000000000004</v>
      </c>
      <c r="E9" s="9">
        <v>1.2734399999999999</v>
      </c>
      <c r="F9" s="15">
        <f>(A9*0.816)</f>
        <v>84.610223999999988</v>
      </c>
      <c r="G9" s="12">
        <f>(2*3.14*B9*F9)/60</f>
        <v>9741.457123199998</v>
      </c>
      <c r="H9" s="12">
        <f t="shared" si="2"/>
        <v>10.123953751870364</v>
      </c>
      <c r="I9" s="12">
        <f t="shared" si="3"/>
        <v>13.576424460333197</v>
      </c>
      <c r="J9" s="15">
        <f t="shared" si="4"/>
        <v>0.32758940640036893</v>
      </c>
      <c r="K9" s="12">
        <f>(120*H9)/($O$2*$N$2*B9*$P$2)</f>
        <v>697.2419939304657</v>
      </c>
      <c r="L9" s="22">
        <f t="shared" si="5"/>
        <v>145926000.00000003</v>
      </c>
      <c r="M9" s="22">
        <f t="shared" si="6"/>
        <v>35069245.64351999</v>
      </c>
      <c r="N9" s="23">
        <f t="shared" si="7"/>
        <v>24.032211972862946</v>
      </c>
    </row>
    <row r="10" spans="1:16" x14ac:dyDescent="0.25">
      <c r="A10" s="3">
        <v>104.209</v>
      </c>
      <c r="B10" s="6">
        <f t="shared" si="0"/>
        <v>1150</v>
      </c>
      <c r="C10" s="9">
        <v>7.2800000000000004E-2</v>
      </c>
      <c r="D10" s="9">
        <f t="shared" si="1"/>
        <v>3.2760000000000002</v>
      </c>
      <c r="E10" s="9">
        <v>1.2847599999999999</v>
      </c>
      <c r="F10" s="15">
        <f>(A10*0.816)</f>
        <v>85.034543999999997</v>
      </c>
      <c r="G10" s="12">
        <f>(2*3.14*B10*F10)/60</f>
        <v>10235.324612799999</v>
      </c>
      <c r="H10" s="12">
        <f t="shared" si="2"/>
        <v>10.637212863010433</v>
      </c>
      <c r="I10" s="12">
        <f t="shared" si="3"/>
        <v>14.264715193554252</v>
      </c>
      <c r="J10" s="15">
        <f>(C10*0.75*60)/H10</f>
        <v>0.30797541068223588</v>
      </c>
      <c r="K10" s="12">
        <f>(120*H10)/($O$2*$N$2*B10*$P$2)</f>
        <v>700.7386602773671</v>
      </c>
      <c r="L10" s="22">
        <f t="shared" si="5"/>
        <v>144144000</v>
      </c>
      <c r="M10" s="22">
        <f t="shared" si="6"/>
        <v>36847168.606079996</v>
      </c>
      <c r="N10" s="23">
        <f t="shared" si="7"/>
        <v>25.562748783216783</v>
      </c>
    </row>
    <row r="11" spans="1:16" x14ac:dyDescent="0.25">
      <c r="A11" s="3">
        <v>105.81100000000001</v>
      </c>
      <c r="B11" s="6">
        <f t="shared" si="0"/>
        <v>1200</v>
      </c>
      <c r="C11" s="9">
        <v>7.4399999999999994E-2</v>
      </c>
      <c r="D11" s="9">
        <f t="shared" si="1"/>
        <v>3.3479999999999999</v>
      </c>
      <c r="E11" s="9">
        <v>1.2918099999999999</v>
      </c>
      <c r="F11" s="15">
        <f>(A11*0.816)</f>
        <v>86.341775999999996</v>
      </c>
      <c r="G11" s="12">
        <f>(2*3.14*B11*F11)/60</f>
        <v>10844.527065599999</v>
      </c>
      <c r="H11" s="12">
        <f t="shared" si="2"/>
        <v>11.270335544727601</v>
      </c>
      <c r="I11" s="12">
        <f t="shared" si="3"/>
        <v>15.113745372190609</v>
      </c>
      <c r="J11" s="15">
        <f>(C11*0.75*60)/H11</f>
        <v>0.29706302769008813</v>
      </c>
      <c r="K11" s="12">
        <f>(120*H11)/($O$2*$N$2*B11*$P$2)</f>
        <v>711.51108236916673</v>
      </c>
      <c r="L11" s="22">
        <f t="shared" si="5"/>
        <v>147312000</v>
      </c>
      <c r="M11" s="22">
        <f t="shared" si="6"/>
        <v>39040297.436159998</v>
      </c>
      <c r="N11" s="23">
        <f t="shared" si="7"/>
        <v>26.50177679765396</v>
      </c>
    </row>
    <row r="12" spans="1:16" x14ac:dyDescent="0.25">
      <c r="A12" s="3">
        <v>107.51</v>
      </c>
      <c r="B12" s="6">
        <f t="shared" si="0"/>
        <v>1250</v>
      </c>
      <c r="C12" s="9">
        <v>7.8950000000000006E-2</v>
      </c>
      <c r="D12" s="9">
        <f t="shared" si="1"/>
        <v>3.5527500000000001</v>
      </c>
      <c r="E12" s="9">
        <v>1.2972900000000001</v>
      </c>
      <c r="F12" s="15">
        <f>(A12*0.816)</f>
        <v>87.728160000000003</v>
      </c>
      <c r="G12" s="12">
        <f>(2*3.14*B12*F12)/60</f>
        <v>11477.767599999999</v>
      </c>
      <c r="H12" s="12">
        <f t="shared" si="2"/>
        <v>11.928440159160203</v>
      </c>
      <c r="I12" s="12">
        <f t="shared" si="3"/>
        <v>15.996276822237018</v>
      </c>
      <c r="J12" s="15">
        <f t="shared" si="4"/>
        <v>0.29783860694239539</v>
      </c>
      <c r="K12" s="12">
        <f>(120*H12)/($O$2*$N$2*B12*$P$2)</f>
        <v>722.93576722183047</v>
      </c>
      <c r="L12" s="22">
        <f t="shared" si="5"/>
        <v>156321000</v>
      </c>
      <c r="M12" s="22">
        <f t="shared" si="6"/>
        <v>41319963.359999999</v>
      </c>
      <c r="N12" s="23">
        <f t="shared" si="7"/>
        <v>26.432765501756002</v>
      </c>
    </row>
    <row r="13" spans="1:16" x14ac:dyDescent="0.25">
      <c r="A13" s="3">
        <v>109.488</v>
      </c>
      <c r="B13" s="6">
        <f t="shared" si="0"/>
        <v>1300</v>
      </c>
      <c r="C13" s="9">
        <v>7.9000000000000001E-2</v>
      </c>
      <c r="D13" s="9">
        <f t="shared" si="1"/>
        <v>3.5549999999999997</v>
      </c>
      <c r="E13" s="9">
        <v>1.29895</v>
      </c>
      <c r="F13" s="15">
        <f>(A13*0.816)</f>
        <v>89.342207999999999</v>
      </c>
      <c r="G13" s="12">
        <f>(2*3.14*B13*F13)/60</f>
        <v>12156.496435200001</v>
      </c>
      <c r="H13" s="12">
        <f t="shared" si="2"/>
        <v>12.633819164654245</v>
      </c>
      <c r="I13" s="12">
        <f t="shared" si="3"/>
        <v>16.942204176184635</v>
      </c>
      <c r="J13" s="15">
        <f t="shared" si="4"/>
        <v>0.28138759575931377</v>
      </c>
      <c r="K13" s="12">
        <f>(120*H13)/($O$2*$N$2*B13*$P$2)</f>
        <v>736.23654805677404</v>
      </c>
      <c r="L13" s="22">
        <f t="shared" si="5"/>
        <v>156420000</v>
      </c>
      <c r="M13" s="22">
        <f t="shared" si="6"/>
        <v>43763387.166720003</v>
      </c>
      <c r="N13" s="23">
        <f t="shared" si="7"/>
        <v>27.978127583889528</v>
      </c>
    </row>
    <row r="14" spans="1:16" x14ac:dyDescent="0.25">
      <c r="A14" s="3">
        <v>111.797</v>
      </c>
      <c r="B14" s="6">
        <f t="shared" si="0"/>
        <v>1350</v>
      </c>
      <c r="C14" s="9">
        <v>7.9600000000000004E-2</v>
      </c>
      <c r="D14" s="9">
        <f t="shared" si="1"/>
        <v>3.5820000000000003</v>
      </c>
      <c r="E14" s="9">
        <v>1.2946899999999999</v>
      </c>
      <c r="F14" s="15">
        <f>(A14*0.816)</f>
        <v>91.226351999999991</v>
      </c>
      <c r="G14" s="12">
        <f>(2*3.14*B14*F14)/60</f>
        <v>12890.283537599998</v>
      </c>
      <c r="H14" s="12">
        <f t="shared" si="2"/>
        <v>13.39641829068481</v>
      </c>
      <c r="I14" s="12">
        <f t="shared" si="3"/>
        <v>17.964864856174145</v>
      </c>
      <c r="J14" s="15">
        <f t="shared" si="4"/>
        <v>0.26738490261167358</v>
      </c>
      <c r="K14" s="12">
        <f>(120*H14)/($O$2*$N$2*B14*$P$2)</f>
        <v>751.76309150868735</v>
      </c>
      <c r="L14" s="22">
        <f t="shared" si="5"/>
        <v>157608000</v>
      </c>
      <c r="M14" s="22">
        <f t="shared" si="6"/>
        <v>46405020.735359997</v>
      </c>
      <c r="N14" s="23">
        <f t="shared" si="7"/>
        <v>29.443315526724529</v>
      </c>
    </row>
    <row r="15" spans="1:16" x14ac:dyDescent="0.25">
      <c r="A15" s="3">
        <v>114.268</v>
      </c>
      <c r="B15" s="6">
        <f t="shared" si="0"/>
        <v>1400</v>
      </c>
      <c r="C15" s="9">
        <v>8.3500000000000005E-2</v>
      </c>
      <c r="D15" s="9">
        <f t="shared" si="1"/>
        <v>3.7574999999999998</v>
      </c>
      <c r="E15" s="9">
        <v>1.2855000000000001</v>
      </c>
      <c r="F15" s="15">
        <f>(A15*0.816)</f>
        <v>93.242688000000001</v>
      </c>
      <c r="G15" s="12">
        <f>(2*3.14*B15*F15)/60</f>
        <v>13663.161881600001</v>
      </c>
      <c r="H15" s="12">
        <f t="shared" si="2"/>
        <v>14.19964356915402</v>
      </c>
      <c r="I15" s="12">
        <f t="shared" si="3"/>
        <v>19.042006019106925</v>
      </c>
      <c r="J15" s="15">
        <f t="shared" si="4"/>
        <v>0.2646193182033415</v>
      </c>
      <c r="K15" s="12">
        <f>(120*H15)/($O$2*$N$2*B15*$P$2)</f>
        <v>768.3789810148279</v>
      </c>
      <c r="L15" s="22">
        <f t="shared" si="5"/>
        <v>165330000</v>
      </c>
      <c r="M15" s="22">
        <f t="shared" si="6"/>
        <v>49187382.773760006</v>
      </c>
      <c r="N15" s="23">
        <f t="shared" si="7"/>
        <v>29.751032948502999</v>
      </c>
    </row>
    <row r="16" spans="1:16" x14ac:dyDescent="0.25">
      <c r="A16" s="3">
        <v>115.783</v>
      </c>
      <c r="B16" s="6">
        <f t="shared" si="0"/>
        <v>1450</v>
      </c>
      <c r="C16" s="9">
        <v>8.4699999999999998E-2</v>
      </c>
      <c r="D16" s="9">
        <f t="shared" si="1"/>
        <v>3.8114999999999997</v>
      </c>
      <c r="E16" s="9">
        <v>1.2781800000000001</v>
      </c>
      <c r="F16" s="15">
        <f>(A16*0.816)</f>
        <v>94.478927999999996</v>
      </c>
      <c r="G16" s="12">
        <f>(2*3.14*B16*F16)/60</f>
        <v>14338.751972799999</v>
      </c>
      <c r="H16" s="12">
        <f t="shared" si="2"/>
        <v>14.9017605884079</v>
      </c>
      <c r="I16" s="12">
        <f t="shared" si="3"/>
        <v>19.983558984266764</v>
      </c>
      <c r="J16" s="15">
        <f t="shared" si="4"/>
        <v>0.25577514666052081</v>
      </c>
      <c r="K16" s="12">
        <f>(120*H16)/($O$2*$N$2*B16*$P$2)</f>
        <v>778.56638392935724</v>
      </c>
      <c r="L16" s="22">
        <f t="shared" si="5"/>
        <v>167706000</v>
      </c>
      <c r="M16" s="22">
        <f t="shared" si="6"/>
        <v>51619507.102079995</v>
      </c>
      <c r="N16" s="23">
        <f t="shared" si="7"/>
        <v>30.779761667489531</v>
      </c>
    </row>
    <row r="17" spans="1:14" x14ac:dyDescent="0.25">
      <c r="A17" s="3">
        <v>116.985</v>
      </c>
      <c r="B17" s="6">
        <f t="shared" si="0"/>
        <v>1500</v>
      </c>
      <c r="C17" s="9">
        <v>8.8650000000000007E-2</v>
      </c>
      <c r="D17" s="9">
        <f t="shared" si="1"/>
        <v>3.9892500000000002</v>
      </c>
      <c r="E17" s="9">
        <v>1.2795000000000001</v>
      </c>
      <c r="F17" s="15">
        <f>(A17*0.816)</f>
        <v>95.459759999999989</v>
      </c>
      <c r="G17" s="12">
        <f>(2*3.14*B17*F17)/60</f>
        <v>14987.182319999998</v>
      </c>
      <c r="H17" s="12">
        <f t="shared" si="2"/>
        <v>15.575651441012257</v>
      </c>
      <c r="I17" s="12">
        <f t="shared" si="3"/>
        <v>20.887260095426257</v>
      </c>
      <c r="J17" s="15">
        <f t="shared" si="4"/>
        <v>0.25612090865720732</v>
      </c>
      <c r="K17" s="12">
        <f>(120*H17)/($O$2*$N$2*B17*$P$2)</f>
        <v>786.6490626773865</v>
      </c>
      <c r="L17" s="22">
        <f t="shared" si="5"/>
        <v>175527000</v>
      </c>
      <c r="M17" s="22">
        <f t="shared" si="6"/>
        <v>53953856.351999991</v>
      </c>
      <c r="N17" s="23">
        <f t="shared" si="7"/>
        <v>30.738209137055833</v>
      </c>
    </row>
    <row r="18" spans="1:14" x14ac:dyDescent="0.25">
      <c r="A18" s="3">
        <v>117.788</v>
      </c>
      <c r="B18" s="6">
        <f t="shared" si="0"/>
        <v>1550</v>
      </c>
      <c r="C18" s="9">
        <v>9.3200000000000005E-2</v>
      </c>
      <c r="D18" s="9">
        <f t="shared" si="1"/>
        <v>4.194</v>
      </c>
      <c r="E18" s="9">
        <v>1.27766</v>
      </c>
      <c r="F18" s="15">
        <f>(A18*0.816)</f>
        <v>96.115007999999989</v>
      </c>
      <c r="G18" s="12">
        <f>(2*3.14*B18*F18)/60</f>
        <v>15593.058131199998</v>
      </c>
      <c r="H18" s="12">
        <f t="shared" si="2"/>
        <v>16.205316861122508</v>
      </c>
      <c r="I18" s="12">
        <f t="shared" si="3"/>
        <v>21.731654017102507</v>
      </c>
      <c r="J18" s="15">
        <f t="shared" si="4"/>
        <v>0.25880394909535204</v>
      </c>
      <c r="K18" s="12">
        <f>(120*H18)/($O$2*$N$2*B18*$P$2)</f>
        <v>792.04872244000535</v>
      </c>
      <c r="L18" s="22">
        <f t="shared" si="5"/>
        <v>184536000</v>
      </c>
      <c r="M18" s="22">
        <f t="shared" si="6"/>
        <v>56135009.272319995</v>
      </c>
      <c r="N18" s="23">
        <f t="shared" si="7"/>
        <v>30.419543759656648</v>
      </c>
    </row>
    <row r="19" spans="1:14" x14ac:dyDescent="0.25">
      <c r="A19" s="3">
        <v>118.471</v>
      </c>
      <c r="B19" s="6">
        <f t="shared" si="0"/>
        <v>1600</v>
      </c>
      <c r="C19" s="9">
        <v>9.5899999999999999E-2</v>
      </c>
      <c r="D19" s="9">
        <f t="shared" si="1"/>
        <v>4.3155000000000001</v>
      </c>
      <c r="E19" s="9">
        <v>1.2823500000000001</v>
      </c>
      <c r="F19" s="15">
        <f>(A19*0.816)</f>
        <v>96.672336000000001</v>
      </c>
      <c r="G19" s="12">
        <f>(2*3.14*B19*F19)/60</f>
        <v>16189.3938688</v>
      </c>
      <c r="H19" s="12">
        <f t="shared" si="2"/>
        <v>16.825067618293293</v>
      </c>
      <c r="I19" s="12">
        <f t="shared" si="3"/>
        <v>22.562752177483674</v>
      </c>
      <c r="J19" s="15">
        <f t="shared" si="4"/>
        <v>0.25649228270012486</v>
      </c>
      <c r="K19" s="12">
        <f>(120*H19)/($O$2*$N$2*B19*$P$2)</f>
        <v>796.64145919949294</v>
      </c>
      <c r="L19" s="22">
        <f t="shared" si="5"/>
        <v>189882000</v>
      </c>
      <c r="M19" s="22">
        <f t="shared" si="6"/>
        <v>58281817.927680001</v>
      </c>
      <c r="N19" s="23">
        <f t="shared" si="7"/>
        <v>30.69370341985022</v>
      </c>
    </row>
    <row r="20" spans="1:14" x14ac:dyDescent="0.25">
      <c r="A20" s="3">
        <v>118.77200000000001</v>
      </c>
      <c r="B20" s="6">
        <f t="shared" si="0"/>
        <v>1650</v>
      </c>
      <c r="C20" s="9">
        <v>9.8750000000000004E-2</v>
      </c>
      <c r="D20" s="9">
        <f t="shared" si="1"/>
        <v>4.4437500000000005</v>
      </c>
      <c r="E20" s="9">
        <v>1.2902800000000001</v>
      </c>
      <c r="F20" s="15">
        <f>(A20*0.816)</f>
        <v>96.917952</v>
      </c>
      <c r="G20" s="12">
        <f>(2*3.14*B20*F20)/60</f>
        <v>16737.730310399998</v>
      </c>
      <c r="H20" s="12">
        <f t="shared" si="2"/>
        <v>17.394934395410509</v>
      </c>
      <c r="I20" s="12">
        <f t="shared" si="3"/>
        <v>23.326954922933403</v>
      </c>
      <c r="J20" s="15">
        <f t="shared" si="4"/>
        <v>0.25546230293184907</v>
      </c>
      <c r="K20" s="12">
        <f>(120*H20)/($O$2*$N$2*B20*$P$2)</f>
        <v>798.6654910656797</v>
      </c>
      <c r="L20" s="22">
        <f t="shared" si="5"/>
        <v>195525000.00000003</v>
      </c>
      <c r="M20" s="22">
        <f t="shared" si="6"/>
        <v>60255829.117439993</v>
      </c>
      <c r="N20" s="23">
        <f t="shared" si="7"/>
        <v>30.817455116962016</v>
      </c>
    </row>
    <row r="21" spans="1:14" x14ac:dyDescent="0.25">
      <c r="A21" s="3">
        <v>118.65600000000001</v>
      </c>
      <c r="B21" s="6">
        <f t="shared" si="0"/>
        <v>1700</v>
      </c>
      <c r="C21" s="9">
        <v>0.10005</v>
      </c>
      <c r="D21" s="9">
        <f t="shared" si="1"/>
        <v>4.5022500000000001</v>
      </c>
      <c r="E21" s="9">
        <v>1.29942</v>
      </c>
      <c r="F21" s="15">
        <f>(A21*0.816)</f>
        <v>96.823295999999999</v>
      </c>
      <c r="G21" s="12">
        <f>(2*3.14*B21*F21)/60</f>
        <v>17228.0918016</v>
      </c>
      <c r="H21" s="12">
        <f t="shared" si="2"/>
        <v>17.904549845729942</v>
      </c>
      <c r="I21" s="12">
        <f t="shared" si="3"/>
        <v>24.010359434120769</v>
      </c>
      <c r="J21" s="15">
        <f t="shared" si="4"/>
        <v>0.2514584303315362</v>
      </c>
      <c r="K21" s="12">
        <f>(120*H21)/($O$2*$N$2*B21*$P$2)</f>
        <v>797.88546549598675</v>
      </c>
      <c r="L21" s="22">
        <f t="shared" si="5"/>
        <v>198099000</v>
      </c>
      <c r="M21" s="22">
        <f t="shared" si="6"/>
        <v>62021130.485759996</v>
      </c>
      <c r="N21" s="23">
        <f t="shared" si="7"/>
        <v>31.308149201035846</v>
      </c>
    </row>
    <row r="22" spans="1:14" x14ac:dyDescent="0.25">
      <c r="A22" s="3">
        <v>118.861</v>
      </c>
      <c r="B22" s="6">
        <f t="shared" si="0"/>
        <v>1750</v>
      </c>
      <c r="C22" s="9">
        <v>0.10305</v>
      </c>
      <c r="D22" s="9">
        <f t="shared" si="1"/>
        <v>4.6372500000000008</v>
      </c>
      <c r="E22" s="9">
        <v>1.31053</v>
      </c>
      <c r="F22" s="15">
        <f>(A22*0.816)</f>
        <v>96.99057599999999</v>
      </c>
      <c r="G22" s="12">
        <f>(2*3.14*B22*F22)/60</f>
        <v>17765.440503999998</v>
      </c>
      <c r="H22" s="12">
        <f t="shared" si="2"/>
        <v>18.462997451968352</v>
      </c>
      <c r="I22" s="12">
        <f t="shared" si="3"/>
        <v>24.759248843038602</v>
      </c>
      <c r="J22" s="15">
        <f t="shared" si="4"/>
        <v>0.25116452580702819</v>
      </c>
      <c r="K22" s="12">
        <f>(120*H22)/($O$2*$N$2*B22*$P$2)</f>
        <v>799.2639589596688</v>
      </c>
      <c r="L22" s="22">
        <f t="shared" si="5"/>
        <v>204039000.00000003</v>
      </c>
      <c r="M22" s="22">
        <f t="shared" si="6"/>
        <v>63955585.814399995</v>
      </c>
      <c r="N22" s="23">
        <f t="shared" si="7"/>
        <v>31.344784974637196</v>
      </c>
    </row>
    <row r="23" spans="1:14" x14ac:dyDescent="0.25">
      <c r="A23" s="3">
        <v>119.584</v>
      </c>
      <c r="B23" s="6">
        <f t="shared" si="0"/>
        <v>1800</v>
      </c>
      <c r="C23" s="9">
        <v>0.10929999999999999</v>
      </c>
      <c r="D23" s="9">
        <f t="shared" si="1"/>
        <v>4.9184999999999999</v>
      </c>
      <c r="E23" s="9">
        <v>1.3149</v>
      </c>
      <c r="F23" s="15">
        <f>(A23*0.816)</f>
        <v>97.580544000000003</v>
      </c>
      <c r="G23" s="12">
        <f>(2*3.14*B23*F23)/60</f>
        <v>18384.174489600002</v>
      </c>
      <c r="H23" s="12">
        <f t="shared" si="2"/>
        <v>19.106025920471957</v>
      </c>
      <c r="I23" s="12">
        <f t="shared" si="3"/>
        <v>25.621562879871306</v>
      </c>
      <c r="J23" s="15">
        <f t="shared" si="4"/>
        <v>0.25743187099572945</v>
      </c>
      <c r="K23" s="12">
        <f>(120*H23)/($O$2*$N$2*B23*$P$2)</f>
        <v>804.12567005353344</v>
      </c>
      <c r="L23" s="22">
        <f t="shared" si="5"/>
        <v>216414000</v>
      </c>
      <c r="M23" s="22">
        <f t="shared" si="6"/>
        <v>66183028.162560008</v>
      </c>
      <c r="N23" s="23">
        <f t="shared" si="7"/>
        <v>30.581675937120522</v>
      </c>
    </row>
    <row r="24" spans="1:14" x14ac:dyDescent="0.25">
      <c r="A24" s="3">
        <v>119.934</v>
      </c>
      <c r="B24" s="6">
        <f t="shared" si="0"/>
        <v>1850</v>
      </c>
      <c r="C24" s="9">
        <v>0.11415</v>
      </c>
      <c r="D24" s="9">
        <f t="shared" si="1"/>
        <v>5.1367500000000001</v>
      </c>
      <c r="E24" s="9">
        <v>1.3184899999999999</v>
      </c>
      <c r="F24" s="15">
        <f>(A24*0.816)</f>
        <v>97.866143999999991</v>
      </c>
      <c r="G24" s="12">
        <f>(2*3.14*B24*F24)/60</f>
        <v>18950.147683200001</v>
      </c>
      <c r="H24" s="12">
        <f t="shared" si="2"/>
        <v>19.694221953605297</v>
      </c>
      <c r="I24" s="12">
        <f t="shared" si="3"/>
        <v>26.410345524223779</v>
      </c>
      <c r="J24" s="15">
        <f t="shared" si="4"/>
        <v>0.26082523148672282</v>
      </c>
      <c r="K24" s="12">
        <f>(120*H24)/($O$2*$N$2*B24*$P$2)</f>
        <v>806.47919547933236</v>
      </c>
      <c r="L24" s="22">
        <f t="shared" si="5"/>
        <v>226017000</v>
      </c>
      <c r="M24" s="22">
        <f t="shared" si="6"/>
        <v>68220531.65952</v>
      </c>
      <c r="N24" s="23">
        <f t="shared" si="7"/>
        <v>30.18380549229483</v>
      </c>
    </row>
    <row r="25" spans="1:14" x14ac:dyDescent="0.25">
      <c r="A25" s="3">
        <v>120.176</v>
      </c>
      <c r="B25" s="6">
        <f t="shared" si="0"/>
        <v>1900</v>
      </c>
      <c r="C25" s="9">
        <v>0.11745</v>
      </c>
      <c r="D25" s="9">
        <f t="shared" si="1"/>
        <v>5.2852499999999996</v>
      </c>
      <c r="E25" s="9">
        <v>1.3189200000000001</v>
      </c>
      <c r="F25" s="15">
        <f>(A25*0.816)</f>
        <v>98.063615999999996</v>
      </c>
      <c r="G25" s="12">
        <f>(2*3.14*B25*F25)/60</f>
        <v>19501.584435200002</v>
      </c>
      <c r="H25" s="12">
        <f t="shared" si="2"/>
        <v>20.267310774274023</v>
      </c>
      <c r="I25" s="12">
        <f t="shared" si="3"/>
        <v>27.178869094516951</v>
      </c>
      <c r="J25" s="15">
        <f t="shared" si="4"/>
        <v>0.26077707392283855</v>
      </c>
      <c r="K25" s="12">
        <f>(120*H25)/($O$2*$N$2*B25*$P$2)</f>
        <v>808.10649020231335</v>
      </c>
      <c r="L25" s="22">
        <f t="shared" si="5"/>
        <v>232550999.99999997</v>
      </c>
      <c r="M25" s="22">
        <f t="shared" si="6"/>
        <v>70205703.966720015</v>
      </c>
      <c r="N25" s="23">
        <f t="shared" si="7"/>
        <v>30.189379519640863</v>
      </c>
    </row>
    <row r="26" spans="1:14" x14ac:dyDescent="0.25">
      <c r="A26" s="3">
        <v>120.94799999999999</v>
      </c>
      <c r="B26" s="6">
        <f t="shared" si="0"/>
        <v>1950</v>
      </c>
      <c r="C26" s="9">
        <v>0.12055</v>
      </c>
      <c r="D26" s="9">
        <f t="shared" si="1"/>
        <v>5.4247500000000004</v>
      </c>
      <c r="E26" s="9">
        <v>1.31484</v>
      </c>
      <c r="F26" s="15">
        <f>(A26*0.816)</f>
        <v>98.693567999999985</v>
      </c>
      <c r="G26" s="12">
        <f>(2*3.14*B26*F26)/60</f>
        <v>20143.3572288</v>
      </c>
      <c r="H26" s="12">
        <f t="shared" si="2"/>
        <v>20.934282665588032</v>
      </c>
      <c r="I26" s="12">
        <f t="shared" si="3"/>
        <v>28.073291740206866</v>
      </c>
      <c r="J26" s="15">
        <f t="shared" si="4"/>
        <v>0.25913235655871097</v>
      </c>
      <c r="K26" s="12">
        <f>(120*H26)/($O$2*$N$2*B26*$P$2)</f>
        <v>813.2976948557897</v>
      </c>
      <c r="L26" s="22">
        <f t="shared" si="5"/>
        <v>238689000.00000003</v>
      </c>
      <c r="M26" s="22">
        <f t="shared" si="6"/>
        <v>72516086.023680001</v>
      </c>
      <c r="N26" s="23">
        <f t="shared" si="7"/>
        <v>30.380992012065906</v>
      </c>
    </row>
    <row r="27" spans="1:14" x14ac:dyDescent="0.25">
      <c r="A27" s="3">
        <v>122.157</v>
      </c>
      <c r="B27" s="6">
        <f t="shared" si="0"/>
        <v>2000</v>
      </c>
      <c r="C27" s="9">
        <v>0.12554999999999999</v>
      </c>
      <c r="D27" s="9">
        <f t="shared" si="1"/>
        <v>5.64975</v>
      </c>
      <c r="E27" s="9">
        <v>1.31653</v>
      </c>
      <c r="F27" s="15">
        <f>(A27*0.816)</f>
        <v>99.680111999999994</v>
      </c>
      <c r="G27" s="12">
        <f>(2*3.14*B27*F27)/60</f>
        <v>20866.370111999997</v>
      </c>
      <c r="H27" s="12">
        <f t="shared" si="2"/>
        <v>21.685684524565648</v>
      </c>
      <c r="I27" s="12">
        <f t="shared" si="3"/>
        <v>29.080936661133027</v>
      </c>
      <c r="J27" s="15">
        <f t="shared" si="4"/>
        <v>0.26052901367258829</v>
      </c>
      <c r="K27" s="12">
        <f>(120*H27)/($O$2*$N$2*B27*$P$2)</f>
        <v>821.42744411233514</v>
      </c>
      <c r="L27" s="22">
        <f t="shared" si="5"/>
        <v>248589000</v>
      </c>
      <c r="M27" s="22">
        <f t="shared" si="6"/>
        <v>75118932.403199986</v>
      </c>
      <c r="N27" s="23">
        <f t="shared" si="7"/>
        <v>30.218124053437595</v>
      </c>
    </row>
    <row r="28" spans="1:14" x14ac:dyDescent="0.25">
      <c r="A28" s="3">
        <v>122.845</v>
      </c>
      <c r="B28" s="6">
        <f t="shared" si="0"/>
        <v>2050</v>
      </c>
      <c r="C28" s="9">
        <v>0.12784999999999999</v>
      </c>
      <c r="D28" s="9">
        <f t="shared" si="1"/>
        <v>5.7532499999999995</v>
      </c>
      <c r="E28" s="9">
        <v>1.32098</v>
      </c>
      <c r="F28" s="15">
        <f>(A28*0.816)</f>
        <v>100.24151999999999</v>
      </c>
      <c r="G28" s="12">
        <f>(2*3.14*B28*F28)/60</f>
        <v>21508.488807999998</v>
      </c>
      <c r="H28" s="12">
        <f t="shared" si="2"/>
        <v>22.353015900077551</v>
      </c>
      <c r="I28" s="12">
        <f t="shared" si="3"/>
        <v>29.975841382321999</v>
      </c>
      <c r="J28" s="15">
        <f t="shared" si="4"/>
        <v>0.25738137644236364</v>
      </c>
      <c r="K28" s="12">
        <f>(120*H28)/($O$2*$N$2*B28*$P$2)</f>
        <v>826.05380266361976</v>
      </c>
      <c r="L28" s="22">
        <f t="shared" si="5"/>
        <v>253142999.99999997</v>
      </c>
      <c r="M28" s="22">
        <f t="shared" si="6"/>
        <v>77430559.708799988</v>
      </c>
      <c r="N28" s="23">
        <f t="shared" si="7"/>
        <v>30.587675625555516</v>
      </c>
    </row>
    <row r="29" spans="1:14" x14ac:dyDescent="0.25">
      <c r="A29" s="3">
        <v>123.79600000000001</v>
      </c>
      <c r="B29" s="6">
        <f t="shared" si="0"/>
        <v>2100</v>
      </c>
      <c r="C29" s="9">
        <v>0.13089999999999999</v>
      </c>
      <c r="D29" s="9">
        <f t="shared" si="1"/>
        <v>5.8904999999999994</v>
      </c>
      <c r="E29" s="9">
        <v>1.32287</v>
      </c>
      <c r="F29" s="15">
        <f>(A29*0.816)</f>
        <v>101.01753599999999</v>
      </c>
      <c r="G29" s="12">
        <f>(2*3.14*B29*F29)/60</f>
        <v>22203.654412799999</v>
      </c>
      <c r="H29" s="12">
        <f t="shared" si="2"/>
        <v>23.075477062086378</v>
      </c>
      <c r="I29" s="12">
        <f t="shared" si="3"/>
        <v>30.944676249799077</v>
      </c>
      <c r="J29" s="15">
        <f t="shared" si="4"/>
        <v>0.25527099544469428</v>
      </c>
      <c r="K29" s="12">
        <f>(120*H29)/($O$2*$N$2*B29*$P$2)</f>
        <v>832.44866746343337</v>
      </c>
      <c r="L29" s="22">
        <f t="shared" si="5"/>
        <v>259181999.99999997</v>
      </c>
      <c r="M29" s="22">
        <f t="shared" si="6"/>
        <v>79933155.886079997</v>
      </c>
      <c r="N29" s="23">
        <f t="shared" si="7"/>
        <v>30.840550611570251</v>
      </c>
    </row>
    <row r="30" spans="1:14" x14ac:dyDescent="0.25">
      <c r="A30" s="3">
        <v>124.794</v>
      </c>
      <c r="B30" s="6">
        <f t="shared" si="0"/>
        <v>2150</v>
      </c>
      <c r="C30" s="9">
        <v>0.13435</v>
      </c>
      <c r="D30" s="9">
        <f t="shared" si="1"/>
        <v>6.04575</v>
      </c>
      <c r="E30" s="9">
        <v>1.3216399999999999</v>
      </c>
      <c r="F30" s="15">
        <f>(A30*0.816)</f>
        <v>101.83190399999999</v>
      </c>
      <c r="G30" s="12">
        <f>(2*3.14*B30*F30)/60</f>
        <v>22915.572796799999</v>
      </c>
      <c r="H30" s="12">
        <f t="shared" si="2"/>
        <v>23.815348798272257</v>
      </c>
      <c r="I30" s="12">
        <f t="shared" si="3"/>
        <v>31.936859045459066</v>
      </c>
      <c r="J30" s="15">
        <f t="shared" si="4"/>
        <v>0.25385939341936509</v>
      </c>
      <c r="K30" s="12">
        <f>(120*H30)/($O$2*$N$2*B30*$P$2)</f>
        <v>839.15957710614009</v>
      </c>
      <c r="L30" s="22">
        <f t="shared" si="5"/>
        <v>266013000</v>
      </c>
      <c r="M30" s="22">
        <f t="shared" si="6"/>
        <v>82496062.06848</v>
      </c>
      <c r="N30" s="23">
        <f t="shared" si="7"/>
        <v>31.012041542511081</v>
      </c>
    </row>
    <row r="31" spans="1:14" x14ac:dyDescent="0.25">
      <c r="A31" s="3">
        <v>125.137</v>
      </c>
      <c r="B31" s="6">
        <f t="shared" si="0"/>
        <v>2200</v>
      </c>
      <c r="C31" s="9">
        <v>0.13769999999999999</v>
      </c>
      <c r="D31" s="9">
        <f t="shared" si="1"/>
        <v>6.1964999999999995</v>
      </c>
      <c r="E31" s="9">
        <v>1.3165199999999999</v>
      </c>
      <c r="F31" s="15">
        <f>(A31*0.816)</f>
        <v>102.11179199999999</v>
      </c>
      <c r="G31" s="12">
        <f>(2*3.14*B31*F31)/60</f>
        <v>23512.941971199998</v>
      </c>
      <c r="H31" s="12">
        <f t="shared" si="2"/>
        <v>24.436173569960207</v>
      </c>
      <c r="I31" s="12">
        <f t="shared" si="3"/>
        <v>32.769397480788037</v>
      </c>
      <c r="J31" s="15">
        <f t="shared" si="4"/>
        <v>0.2535789812696968</v>
      </c>
      <c r="K31" s="12">
        <f>(120*H31)/($O$2*$N$2*B31*$P$2)</f>
        <v>841.46603202342305</v>
      </c>
      <c r="L31" s="22">
        <f t="shared" si="5"/>
        <v>272646000</v>
      </c>
      <c r="M31" s="22">
        <f t="shared" si="6"/>
        <v>84646591.096319988</v>
      </c>
      <c r="N31" s="23">
        <f t="shared" si="7"/>
        <v>31.046335209876542</v>
      </c>
    </row>
    <row r="32" spans="1:14" x14ac:dyDescent="0.25">
      <c r="A32" s="3">
        <v>126.02800000000001</v>
      </c>
      <c r="B32" s="6">
        <f t="shared" si="0"/>
        <v>2250</v>
      </c>
      <c r="C32" s="9">
        <v>0.14105000000000001</v>
      </c>
      <c r="D32" s="9">
        <f t="shared" si="1"/>
        <v>6.3472500000000007</v>
      </c>
      <c r="E32" s="9">
        <v>1.3046500000000001</v>
      </c>
      <c r="F32" s="15">
        <f>(A32*0.816)</f>
        <v>102.838848</v>
      </c>
      <c r="G32" s="12">
        <f>(2*3.14*B32*F32)/60</f>
        <v>24218.548704000001</v>
      </c>
      <c r="H32" s="12">
        <f t="shared" si="2"/>
        <v>25.169485829053635</v>
      </c>
      <c r="I32" s="12">
        <f t="shared" si="3"/>
        <v>33.752783886477509</v>
      </c>
      <c r="J32" s="15">
        <f t="shared" si="4"/>
        <v>0.25218036010387007</v>
      </c>
      <c r="K32" s="12">
        <f>(120*H32)/($O$2*$N$2*B32*$P$2)</f>
        <v>847.45743532167114</v>
      </c>
      <c r="L32" s="22">
        <f t="shared" si="5"/>
        <v>279279000.00000006</v>
      </c>
      <c r="M32" s="22">
        <f t="shared" si="6"/>
        <v>87186775.334399998</v>
      </c>
      <c r="N32" s="23">
        <f t="shared" si="7"/>
        <v>31.218521741484317</v>
      </c>
    </row>
    <row r="33" spans="1:14" x14ac:dyDescent="0.25">
      <c r="A33" s="3">
        <v>126.66</v>
      </c>
      <c r="B33" s="6">
        <f t="shared" si="0"/>
        <v>2300</v>
      </c>
      <c r="C33" s="9">
        <v>0.14495</v>
      </c>
      <c r="D33" s="9">
        <f t="shared" si="1"/>
        <v>6.5227499999999994</v>
      </c>
      <c r="E33" s="9">
        <v>1.2964599999999999</v>
      </c>
      <c r="F33" s="15">
        <f>(A33*0.816)</f>
        <v>103.35455999999999</v>
      </c>
      <c r="G33" s="12">
        <f>(2*3.14*B33*F33)/60</f>
        <v>24880.887744</v>
      </c>
      <c r="H33" s="12">
        <f t="shared" si="2"/>
        <v>25.857831496874581</v>
      </c>
      <c r="I33" s="12">
        <f t="shared" si="3"/>
        <v>34.675869193938752</v>
      </c>
      <c r="J33" s="15">
        <f t="shared" si="4"/>
        <v>0.25225433156637284</v>
      </c>
      <c r="K33" s="12">
        <f>(120*H33)/($O$2*$N$2*B33*$P$2)</f>
        <v>851.70722980482799</v>
      </c>
      <c r="L33" s="22">
        <f t="shared" si="5"/>
        <v>287001000</v>
      </c>
      <c r="M33" s="22">
        <f t="shared" si="6"/>
        <v>89571195.878399998</v>
      </c>
      <c r="N33" s="23">
        <f t="shared" si="7"/>
        <v>31.209367172379189</v>
      </c>
    </row>
    <row r="34" spans="1:14" x14ac:dyDescent="0.25">
      <c r="A34" s="3">
        <v>126.822</v>
      </c>
      <c r="B34" s="6">
        <f t="shared" si="0"/>
        <v>2350</v>
      </c>
      <c r="C34" s="9">
        <v>0.14985000000000001</v>
      </c>
      <c r="D34" s="9">
        <f t="shared" si="1"/>
        <v>6.7432499999999997</v>
      </c>
      <c r="E34" s="9">
        <v>1.2822899999999999</v>
      </c>
      <c r="F34" s="15">
        <f>(A34*0.816)</f>
        <v>103.486752</v>
      </c>
      <c r="G34" s="12">
        <f>(2*3.14*B34*F34)/60</f>
        <v>25454.291433599999</v>
      </c>
      <c r="H34" s="12">
        <f t="shared" si="2"/>
        <v>26.453749783147888</v>
      </c>
      <c r="I34" s="12">
        <f t="shared" si="3"/>
        <v>35.475007534196983</v>
      </c>
      <c r="J34" s="15">
        <f t="shared" si="4"/>
        <v>0.25490715135952952</v>
      </c>
      <c r="K34" s="12">
        <f>(120*H34)/($O$2*$N$2*B34*$P$2)</f>
        <v>852.796575859055</v>
      </c>
      <c r="L34" s="22">
        <f t="shared" si="5"/>
        <v>296703000</v>
      </c>
      <c r="M34" s="22">
        <f t="shared" si="6"/>
        <v>91635449.160960004</v>
      </c>
      <c r="N34" s="23">
        <f t="shared" si="7"/>
        <v>30.88457115733916</v>
      </c>
    </row>
    <row r="35" spans="1:14" x14ac:dyDescent="0.25">
      <c r="A35" s="3">
        <v>126.69</v>
      </c>
      <c r="B35" s="6">
        <f t="shared" si="0"/>
        <v>2400</v>
      </c>
      <c r="C35" s="9">
        <v>0.1537</v>
      </c>
      <c r="D35" s="9">
        <f t="shared" si="1"/>
        <v>6.9165000000000001</v>
      </c>
      <c r="E35" s="9">
        <v>1.2730399999999999</v>
      </c>
      <c r="F35" s="15">
        <f>(A35*0.816)</f>
        <v>103.37903999999999</v>
      </c>
      <c r="G35" s="12">
        <f>(2*3.14*B35*F35)/60</f>
        <v>25968.814847999998</v>
      </c>
      <c r="H35" s="12">
        <f t="shared" si="2"/>
        <v>26.988475870401746</v>
      </c>
      <c r="I35" s="12">
        <f t="shared" si="3"/>
        <v>36.192085911726153</v>
      </c>
      <c r="J35" s="15">
        <f t="shared" si="4"/>
        <v>0.2562760503117304</v>
      </c>
      <c r="K35" s="12">
        <f>(120*H35)/($O$2*$N$2*B35*$P$2)</f>
        <v>851.90896055561063</v>
      </c>
      <c r="L35" s="22">
        <f t="shared" si="5"/>
        <v>304326000</v>
      </c>
      <c r="M35" s="22">
        <f t="shared" si="6"/>
        <v>93487733.452799991</v>
      </c>
      <c r="N35" s="23">
        <f t="shared" si="7"/>
        <v>30.719601168746667</v>
      </c>
    </row>
    <row r="36" spans="1:14" x14ac:dyDescent="0.25">
      <c r="A36" s="3">
        <v>126.55200000000001</v>
      </c>
      <c r="B36" s="6">
        <f t="shared" si="0"/>
        <v>2450</v>
      </c>
      <c r="C36" s="9">
        <v>0.15565000000000001</v>
      </c>
      <c r="D36" s="9">
        <f t="shared" si="1"/>
        <v>7.0042500000000008</v>
      </c>
      <c r="E36" s="9">
        <v>1.2698400000000001</v>
      </c>
      <c r="F36" s="15">
        <f>(A36*0.816)</f>
        <v>103.26643199999999</v>
      </c>
      <c r="G36" s="12">
        <f>(2*3.14*B36*F36)/60</f>
        <v>26480.955379199997</v>
      </c>
      <c r="H36" s="12">
        <f t="shared" si="2"/>
        <v>27.520725510959004</v>
      </c>
      <c r="I36" s="12">
        <f t="shared" si="3"/>
        <v>36.905843324706247</v>
      </c>
      <c r="J36" s="15">
        <f t="shared" si="4"/>
        <v>0.25450818864534819</v>
      </c>
      <c r="K36" s="12">
        <f>(120*H36)/($O$2*$N$2*B36*$P$2)</f>
        <v>850.98099910200995</v>
      </c>
      <c r="L36" s="22">
        <f t="shared" si="5"/>
        <v>308187000.00000006</v>
      </c>
      <c r="M36" s="22">
        <f t="shared" si="6"/>
        <v>95331439.365119994</v>
      </c>
      <c r="N36" s="23">
        <f t="shared" si="7"/>
        <v>30.932985286569508</v>
      </c>
    </row>
    <row r="37" spans="1:14" x14ac:dyDescent="0.25">
      <c r="A37" s="3">
        <v>126.438</v>
      </c>
      <c r="B37" s="6">
        <f t="shared" si="0"/>
        <v>2500</v>
      </c>
      <c r="C37" s="9">
        <v>0.15959999999999999</v>
      </c>
      <c r="D37" s="9">
        <f t="shared" si="1"/>
        <v>7.1820000000000004</v>
      </c>
      <c r="E37" s="9">
        <v>1.2744599999999999</v>
      </c>
      <c r="F37" s="15">
        <f>(A37*0.816)</f>
        <v>103.17340799999999</v>
      </c>
      <c r="G37" s="12">
        <f>(2*3.14*B37*F37)/60</f>
        <v>26997.04176</v>
      </c>
      <c r="H37" s="12">
        <f t="shared" si="2"/>
        <v>28.057075934218176</v>
      </c>
      <c r="I37" s="12">
        <f t="shared" si="3"/>
        <v>37.625099969305261</v>
      </c>
      <c r="J37" s="15">
        <f t="shared" si="4"/>
        <v>0.25597820730993898</v>
      </c>
      <c r="K37" s="12">
        <f>(120*H37)/($O$2*$N$2*B37*$P$2)</f>
        <v>850.21442224903558</v>
      </c>
      <c r="L37" s="22">
        <f t="shared" si="5"/>
        <v>316008000</v>
      </c>
      <c r="M37" s="22">
        <f t="shared" si="6"/>
        <v>97189350.335999995</v>
      </c>
      <c r="N37" s="23">
        <f t="shared" si="7"/>
        <v>30.755344907723853</v>
      </c>
    </row>
    <row r="38" spans="1:14" x14ac:dyDescent="0.25">
      <c r="A38" s="3">
        <v>126.239</v>
      </c>
      <c r="B38" s="6">
        <f t="shared" si="0"/>
        <v>2550</v>
      </c>
      <c r="C38" s="9">
        <v>0.16259999999999999</v>
      </c>
      <c r="D38" s="9">
        <f t="shared" si="1"/>
        <v>7.3170000000000002</v>
      </c>
      <c r="E38" s="9">
        <v>1.2787599999999999</v>
      </c>
      <c r="F38" s="15">
        <f>(A38*0.816)</f>
        <v>103.01102399999999</v>
      </c>
      <c r="G38" s="12">
        <f>(2*3.14*B38*F38)/60</f>
        <v>27493.642305599999</v>
      </c>
      <c r="H38" s="12">
        <f t="shared" si="2"/>
        <v>28.573175414329263</v>
      </c>
      <c r="I38" s="12">
        <f t="shared" si="3"/>
        <v>38.317199694123829</v>
      </c>
      <c r="J38" s="15">
        <f t="shared" si="4"/>
        <v>0.25607934343659167</v>
      </c>
      <c r="K38" s="12">
        <f>(120*H38)/($O$2*$N$2*B38*$P$2)</f>
        <v>848.87627493550985</v>
      </c>
      <c r="L38" s="22">
        <f t="shared" si="5"/>
        <v>321948000</v>
      </c>
      <c r="M38" s="22">
        <f t="shared" si="6"/>
        <v>98977112.300159991</v>
      </c>
      <c r="N38" s="23">
        <f t="shared" si="7"/>
        <v>30.743198373700096</v>
      </c>
    </row>
    <row r="39" spans="1:14" x14ac:dyDescent="0.25">
      <c r="A39" s="3">
        <v>126.161</v>
      </c>
      <c r="B39" s="6">
        <f t="shared" si="0"/>
        <v>2600</v>
      </c>
      <c r="C39" s="9">
        <v>0.16805</v>
      </c>
      <c r="D39" s="9">
        <f t="shared" si="1"/>
        <v>7.5622499999999997</v>
      </c>
      <c r="E39" s="9">
        <v>1.27634</v>
      </c>
      <c r="F39" s="15">
        <f>(A39*0.816)</f>
        <v>102.94737599999999</v>
      </c>
      <c r="G39" s="12">
        <f>(2*3.14*B39*F39)/60</f>
        <v>28015.412588799998</v>
      </c>
      <c r="H39" s="12">
        <f t="shared" si="2"/>
        <v>29.115432917432852</v>
      </c>
      <c r="I39" s="12">
        <f t="shared" si="3"/>
        <v>39.044377850935803</v>
      </c>
      <c r="J39" s="15">
        <f t="shared" si="4"/>
        <v>0.25973338680710828</v>
      </c>
      <c r="K39" s="12">
        <f>(120*H39)/($O$2*$N$2*B39*$P$2)</f>
        <v>848.35177498347468</v>
      </c>
      <c r="L39" s="22">
        <f t="shared" si="5"/>
        <v>332739000</v>
      </c>
      <c r="M39" s="22">
        <f t="shared" si="6"/>
        <v>100855485.31967999</v>
      </c>
      <c r="N39" s="23">
        <f t="shared" si="7"/>
        <v>30.310689555381241</v>
      </c>
    </row>
    <row r="40" spans="1:14" x14ac:dyDescent="0.25">
      <c r="A40" s="3">
        <v>125.84699999999999</v>
      </c>
      <c r="B40" s="6">
        <f t="shared" ref="B40:B71" si="8">B39+50</f>
        <v>2650</v>
      </c>
      <c r="C40" s="9">
        <v>0.17144999999999999</v>
      </c>
      <c r="D40" s="9">
        <f t="shared" si="1"/>
        <v>7.7152499999999993</v>
      </c>
      <c r="E40" s="9">
        <v>1.28027</v>
      </c>
      <c r="F40" s="15">
        <f>(A40*0.816)</f>
        <v>102.69115199999999</v>
      </c>
      <c r="G40" s="12">
        <f>(2*3.14*B40*F40)/60</f>
        <v>28483.102526399998</v>
      </c>
      <c r="H40" s="12">
        <f t="shared" si="2"/>
        <v>29.601486619522358</v>
      </c>
      <c r="I40" s="12">
        <f t="shared" si="3"/>
        <v>39.696185586511874</v>
      </c>
      <c r="J40" s="15">
        <f t="shared" si="4"/>
        <v>0.26063724768849095</v>
      </c>
      <c r="K40" s="12">
        <f>(120*H40)/($O$2*$N$2*B40*$P$2)</f>
        <v>846.24032645861507</v>
      </c>
      <c r="L40" s="22">
        <f t="shared" si="5"/>
        <v>339470999.99999994</v>
      </c>
      <c r="M40" s="22">
        <f t="shared" si="6"/>
        <v>102539169.09503999</v>
      </c>
      <c r="N40" s="23">
        <f t="shared" si="7"/>
        <v>30.205575467430211</v>
      </c>
    </row>
    <row r="41" spans="1:14" x14ac:dyDescent="0.25">
      <c r="A41" s="3">
        <v>124.911</v>
      </c>
      <c r="B41" s="6">
        <f t="shared" si="8"/>
        <v>2700</v>
      </c>
      <c r="C41" s="9">
        <v>0.17465</v>
      </c>
      <c r="D41" s="9">
        <f t="shared" si="1"/>
        <v>7.8592500000000003</v>
      </c>
      <c r="E41" s="9">
        <v>1.2837099999999999</v>
      </c>
      <c r="F41" s="15">
        <f>(A41*0.816)</f>
        <v>101.927376</v>
      </c>
      <c r="G41" s="12">
        <f>(2*3.14*B41*F41)/60</f>
        <v>28804.676457599995</v>
      </c>
      <c r="H41" s="12">
        <f t="shared" si="2"/>
        <v>29.935687095498633</v>
      </c>
      <c r="I41" s="12">
        <f t="shared" si="3"/>
        <v>40.144355108805577</v>
      </c>
      <c r="J41" s="15">
        <f t="shared" si="4"/>
        <v>0.26253781898935535</v>
      </c>
      <c r="K41" s="12">
        <f>(120*H41)/($O$2*$N$2*B41*$P$2)</f>
        <v>839.94632703419279</v>
      </c>
      <c r="L41" s="22">
        <f t="shared" si="5"/>
        <v>345807000</v>
      </c>
      <c r="M41" s="22">
        <f t="shared" si="6"/>
        <v>103696835.24735998</v>
      </c>
      <c r="N41" s="23">
        <f t="shared" si="7"/>
        <v>29.986910400124916</v>
      </c>
    </row>
    <row r="42" spans="1:14" x14ac:dyDescent="0.25">
      <c r="A42" s="3">
        <v>123.92700000000001</v>
      </c>
      <c r="B42" s="6">
        <f t="shared" si="8"/>
        <v>2750</v>
      </c>
      <c r="C42" s="9">
        <v>0.1784</v>
      </c>
      <c r="D42" s="9">
        <f t="shared" si="1"/>
        <v>8.0280000000000005</v>
      </c>
      <c r="E42" s="9">
        <v>1.2811999999999999</v>
      </c>
      <c r="F42" s="15">
        <f>(A42*0.816)</f>
        <v>101.124432</v>
      </c>
      <c r="G42" s="12">
        <f>(2*3.14*B42*F42)/60</f>
        <v>29106.982344</v>
      </c>
      <c r="H42" s="12">
        <f t="shared" si="2"/>
        <v>30.249862970229213</v>
      </c>
      <c r="I42" s="12">
        <f t="shared" si="3"/>
        <v>40.565671240336783</v>
      </c>
      <c r="J42" s="15">
        <f t="shared" si="4"/>
        <v>0.26538963194315485</v>
      </c>
      <c r="K42" s="12">
        <f>(120*H42)/($O$2*$N$2*B42*$P$2)</f>
        <v>833.3295584085181</v>
      </c>
      <c r="L42" s="22">
        <f t="shared" si="5"/>
        <v>353232000</v>
      </c>
      <c r="M42" s="22">
        <f t="shared" si="6"/>
        <v>104785136.4384</v>
      </c>
      <c r="N42" s="23">
        <f t="shared" si="7"/>
        <v>29.664678295964126</v>
      </c>
    </row>
    <row r="43" spans="1:14" x14ac:dyDescent="0.25">
      <c r="A43" s="3">
        <v>123.68899999999999</v>
      </c>
      <c r="B43" s="6">
        <f t="shared" si="8"/>
        <v>2800</v>
      </c>
      <c r="C43" s="9">
        <v>0.18004999999999999</v>
      </c>
      <c r="D43" s="9">
        <f t="shared" si="1"/>
        <v>8.102249999999998</v>
      </c>
      <c r="E43" s="9">
        <v>1.2744800000000001</v>
      </c>
      <c r="F43" s="15">
        <f>(A43*0.816)</f>
        <v>100.93022399999998</v>
      </c>
      <c r="G43" s="12">
        <f>(2*3.14*B43*F43)/60</f>
        <v>29579.284313599994</v>
      </c>
      <c r="H43" s="12">
        <f t="shared" si="2"/>
        <v>30.740709794957311</v>
      </c>
      <c r="I43" s="12">
        <f t="shared" si="3"/>
        <v>41.223906649233655</v>
      </c>
      <c r="J43" s="15">
        <f t="shared" si="4"/>
        <v>0.26356743400014421</v>
      </c>
      <c r="K43" s="12">
        <f>(120*H43)/($O$2*$N$2*B43*$P$2)</f>
        <v>831.72916111897484</v>
      </c>
      <c r="L43" s="22">
        <f t="shared" si="5"/>
        <v>356498999.99999988</v>
      </c>
      <c r="M43" s="22">
        <f t="shared" si="6"/>
        <v>106485423.52895997</v>
      </c>
      <c r="N43" s="23">
        <f t="shared" si="7"/>
        <v>29.869767805508573</v>
      </c>
    </row>
    <row r="44" spans="1:14" x14ac:dyDescent="0.25">
      <c r="A44" s="3">
        <v>123.389</v>
      </c>
      <c r="B44" s="6">
        <f t="shared" si="8"/>
        <v>2850</v>
      </c>
      <c r="C44" s="9">
        <v>0.18310000000000001</v>
      </c>
      <c r="D44" s="9">
        <f t="shared" si="1"/>
        <v>8.2394999999999996</v>
      </c>
      <c r="E44" s="9">
        <v>1.2603599999999999</v>
      </c>
      <c r="F44" s="15">
        <f>(A44*0.816)</f>
        <v>100.68542399999998</v>
      </c>
      <c r="G44" s="12">
        <f>(2*3.14*B44*F44)/60</f>
        <v>30034.461979199998</v>
      </c>
      <c r="H44" s="12">
        <f t="shared" si="2"/>
        <v>31.213759932851364</v>
      </c>
      <c r="I44" s="12">
        <f t="shared" si="3"/>
        <v>41.858276345152341</v>
      </c>
      <c r="J44" s="15">
        <f t="shared" si="4"/>
        <v>0.26397012143763626</v>
      </c>
      <c r="K44" s="12">
        <f>(120*H44)/($O$2*$N$2*B44*$P$2)</f>
        <v>829.71185361114738</v>
      </c>
      <c r="L44" s="22">
        <f t="shared" si="5"/>
        <v>362538000</v>
      </c>
      <c r="M44" s="22">
        <f t="shared" si="6"/>
        <v>108124063.12511998</v>
      </c>
      <c r="N44" s="23">
        <f t="shared" si="7"/>
        <v>29.824201359614712</v>
      </c>
    </row>
    <row r="45" spans="1:14" x14ac:dyDescent="0.25">
      <c r="A45" s="3">
        <v>122.51900000000001</v>
      </c>
      <c r="B45" s="6">
        <f t="shared" si="8"/>
        <v>2900</v>
      </c>
      <c r="C45" s="9">
        <v>0.18790000000000001</v>
      </c>
      <c r="D45" s="9">
        <f t="shared" si="1"/>
        <v>8.4555000000000007</v>
      </c>
      <c r="E45" s="9">
        <v>1.2531000000000001</v>
      </c>
      <c r="F45" s="15">
        <f>(A45*0.816)</f>
        <v>99.975504000000001</v>
      </c>
      <c r="G45" s="12">
        <f>(2*3.14*B45*F45)/60</f>
        <v>30345.8979808</v>
      </c>
      <c r="H45" s="12">
        <f t="shared" si="2"/>
        <v>31.537424415175764</v>
      </c>
      <c r="I45" s="12">
        <f t="shared" si="3"/>
        <v>42.292316889239004</v>
      </c>
      <c r="J45" s="15">
        <f t="shared" si="4"/>
        <v>0.26811003614902762</v>
      </c>
      <c r="K45" s="12">
        <f>(120*H45)/($O$2*$N$2*B45*$P$2)</f>
        <v>823.86166183844716</v>
      </c>
      <c r="L45" s="22">
        <f t="shared" si="5"/>
        <v>372042000.00000006</v>
      </c>
      <c r="M45" s="22">
        <f t="shared" si="6"/>
        <v>109245232.73088001</v>
      </c>
      <c r="N45" s="23">
        <f t="shared" si="7"/>
        <v>29.363682791426772</v>
      </c>
    </row>
    <row r="46" spans="1:14" x14ac:dyDescent="0.25">
      <c r="A46" s="3">
        <v>121.837</v>
      </c>
      <c r="B46" s="6">
        <f t="shared" si="8"/>
        <v>2950</v>
      </c>
      <c r="C46" s="9">
        <v>0.19255</v>
      </c>
      <c r="D46" s="9">
        <f t="shared" si="1"/>
        <v>8.6647499999999997</v>
      </c>
      <c r="E46" s="9">
        <v>1.23943</v>
      </c>
      <c r="F46" s="15">
        <f>(A46*0.816)</f>
        <v>99.418992000000003</v>
      </c>
      <c r="G46" s="12">
        <f>(2*3.14*B46*F46)/60</f>
        <v>30697.270763200002</v>
      </c>
      <c r="H46" s="12">
        <f t="shared" si="2"/>
        <v>31.90259378908921</v>
      </c>
      <c r="I46" s="12">
        <f t="shared" si="3"/>
        <v>42.782016323044417</v>
      </c>
      <c r="J46" s="15">
        <f t="shared" si="4"/>
        <v>0.27160017324244562</v>
      </c>
      <c r="K46" s="12">
        <f>(120*H46)/($O$2*$N$2*B46*$P$2)</f>
        <v>819.27564943731909</v>
      </c>
      <c r="L46" s="22">
        <f t="shared" si="5"/>
        <v>381249000</v>
      </c>
      <c r="M46" s="22">
        <f t="shared" si="6"/>
        <v>110510174.74752</v>
      </c>
      <c r="N46" s="23">
        <f t="shared" si="7"/>
        <v>28.986351373385901</v>
      </c>
    </row>
    <row r="47" spans="1:14" x14ac:dyDescent="0.25">
      <c r="A47" s="3">
        <v>121.709</v>
      </c>
      <c r="B47" s="6">
        <f t="shared" si="8"/>
        <v>3000</v>
      </c>
      <c r="C47" s="9">
        <v>0.19900000000000001</v>
      </c>
      <c r="D47" s="9">
        <f t="shared" si="1"/>
        <v>8.9550000000000001</v>
      </c>
      <c r="E47" s="9">
        <v>1.2273499999999999</v>
      </c>
      <c r="F47" s="15">
        <f>(A47*0.816)</f>
        <v>99.314543999999998</v>
      </c>
      <c r="G47" s="12">
        <f>(2*3.14*B47*F47)/60</f>
        <v>31184.766815999999</v>
      </c>
      <c r="H47" s="12">
        <f t="shared" si="2"/>
        <v>32.409231290065584</v>
      </c>
      <c r="I47" s="12">
        <f t="shared" si="3"/>
        <v>43.461427344603756</v>
      </c>
      <c r="J47" s="15">
        <f t="shared" si="4"/>
        <v>0.27631016360283067</v>
      </c>
      <c r="K47" s="12">
        <f>(120*H47)/($O$2*$N$2*B47*$P$2)</f>
        <v>818.41493156731258</v>
      </c>
      <c r="L47" s="22">
        <f t="shared" si="5"/>
        <v>394020000</v>
      </c>
      <c r="M47" s="22">
        <f t="shared" si="6"/>
        <v>112265160.5376</v>
      </c>
      <c r="N47" s="23">
        <f t="shared" si="7"/>
        <v>28.4922492608497</v>
      </c>
    </row>
    <row r="48" spans="1:14" x14ac:dyDescent="0.25">
      <c r="A48" s="3">
        <v>121.123</v>
      </c>
      <c r="B48" s="6">
        <f t="shared" si="8"/>
        <v>3050</v>
      </c>
      <c r="C48" s="9">
        <v>0.20605000000000001</v>
      </c>
      <c r="D48" s="9">
        <f t="shared" si="1"/>
        <v>9.2722499999999997</v>
      </c>
      <c r="E48" s="9">
        <v>1.2193000000000001</v>
      </c>
      <c r="F48" s="15">
        <f>(A48*0.816)</f>
        <v>98.836367999999993</v>
      </c>
      <c r="G48" s="12">
        <f>(2*3.14*B48*F48)/60</f>
        <v>31551.863211199998</v>
      </c>
      <c r="H48" s="12">
        <f t="shared" si="2"/>
        <v>32.79074166171543</v>
      </c>
      <c r="I48" s="12">
        <f t="shared" si="3"/>
        <v>43.973040383193627</v>
      </c>
      <c r="J48" s="15">
        <f t="shared" si="4"/>
        <v>0.2827703653566867</v>
      </c>
      <c r="K48" s="12">
        <f>(120*H48)/($O$2*$N$2*B48*$P$2)</f>
        <v>814.47445756868933</v>
      </c>
      <c r="L48" s="22">
        <f t="shared" si="5"/>
        <v>407979000</v>
      </c>
      <c r="M48" s="22">
        <f t="shared" si="6"/>
        <v>113586707.56031999</v>
      </c>
      <c r="N48" s="23">
        <f t="shared" si="7"/>
        <v>27.841312312721978</v>
      </c>
    </row>
    <row r="49" spans="1:14" x14ac:dyDescent="0.25">
      <c r="A49" s="3">
        <v>121.124</v>
      </c>
      <c r="B49" s="6">
        <f t="shared" si="8"/>
        <v>3100</v>
      </c>
      <c r="C49" s="9">
        <v>0.21004999999999999</v>
      </c>
      <c r="D49" s="9">
        <f t="shared" si="1"/>
        <v>9.4522499999999994</v>
      </c>
      <c r="E49" s="9">
        <v>1.20692</v>
      </c>
      <c r="F49" s="15">
        <f>(A49*0.816)</f>
        <v>98.837183999999993</v>
      </c>
      <c r="G49" s="12">
        <f>(2*3.14*B49*F49)/60</f>
        <v>32069.371635199997</v>
      </c>
      <c r="H49" s="12">
        <f t="shared" si="2"/>
        <v>33.328569964454829</v>
      </c>
      <c r="I49" s="12">
        <f t="shared" si="3"/>
        <v>44.69427889373322</v>
      </c>
      <c r="J49" s="15">
        <f t="shared" si="4"/>
        <v>0.28360802788961226</v>
      </c>
      <c r="K49" s="12">
        <f>(120*H49)/($O$2*$N$2*B49*$P$2)</f>
        <v>814.48118192704862</v>
      </c>
      <c r="L49" s="22">
        <f t="shared" si="5"/>
        <v>415899000</v>
      </c>
      <c r="M49" s="22">
        <f t="shared" si="6"/>
        <v>115449737.88671999</v>
      </c>
      <c r="N49" s="23">
        <f t="shared" si="7"/>
        <v>27.759080422583366</v>
      </c>
    </row>
    <row r="50" spans="1:14" x14ac:dyDescent="0.25">
      <c r="A50" s="3">
        <v>120.851</v>
      </c>
      <c r="B50" s="6">
        <f t="shared" si="8"/>
        <v>3150</v>
      </c>
      <c r="C50" s="9">
        <v>0.21604999999999999</v>
      </c>
      <c r="D50" s="9">
        <f t="shared" si="1"/>
        <v>9.7222500000000007</v>
      </c>
      <c r="E50" s="9">
        <v>1.1927399999999999</v>
      </c>
      <c r="F50" s="15">
        <f>(A50*0.816)</f>
        <v>98.614415999999991</v>
      </c>
      <c r="G50" s="12">
        <f>(2*3.14*B50*F50)/60</f>
        <v>32513.1729552</v>
      </c>
      <c r="H50" s="12">
        <f t="shared" si="2"/>
        <v>33.789797066507006</v>
      </c>
      <c r="I50" s="12">
        <f t="shared" si="3"/>
        <v>45.312793662127227</v>
      </c>
      <c r="J50" s="15">
        <f t="shared" si="4"/>
        <v>0.28772738649078339</v>
      </c>
      <c r="K50" s="12">
        <f>(120*H50)/($O$2*$N$2*B50*$P$2)</f>
        <v>812.64543209492558</v>
      </c>
      <c r="L50" s="22">
        <f t="shared" si="5"/>
        <v>427779000.00000006</v>
      </c>
      <c r="M50" s="22">
        <f t="shared" si="6"/>
        <v>117047422.63872001</v>
      </c>
      <c r="N50" s="23">
        <f t="shared" si="7"/>
        <v>27.361656986135362</v>
      </c>
    </row>
    <row r="51" spans="1:14" x14ac:dyDescent="0.25">
      <c r="A51" s="3">
        <v>120.596</v>
      </c>
      <c r="B51" s="6">
        <f t="shared" si="8"/>
        <v>3200</v>
      </c>
      <c r="C51" s="9">
        <v>0.21795</v>
      </c>
      <c r="D51" s="9">
        <f t="shared" si="1"/>
        <v>9.8077500000000004</v>
      </c>
      <c r="E51" s="9">
        <v>1.1848099999999999</v>
      </c>
      <c r="F51" s="15">
        <f>(A51*0.816)</f>
        <v>98.406335999999996</v>
      </c>
      <c r="G51" s="12">
        <f>(2*3.14*B51*F51)/60</f>
        <v>32959.562137599998</v>
      </c>
      <c r="H51" s="12">
        <f t="shared" si="2"/>
        <v>34.253713642928609</v>
      </c>
      <c r="I51" s="12">
        <f t="shared" si="3"/>
        <v>45.93491506944013</v>
      </c>
      <c r="J51" s="15">
        <f t="shared" si="4"/>
        <v>0.28632661854533625</v>
      </c>
      <c r="K51" s="12">
        <f>(120*H51)/($O$2*$N$2*B51*$P$2)</f>
        <v>810.93072071327197</v>
      </c>
      <c r="L51" s="22">
        <f t="shared" si="5"/>
        <v>431541000</v>
      </c>
      <c r="M51" s="22">
        <f t="shared" si="6"/>
        <v>118654423.69535999</v>
      </c>
      <c r="N51" s="23">
        <f t="shared" si="7"/>
        <v>27.495515766835592</v>
      </c>
    </row>
    <row r="52" spans="1:14" x14ac:dyDescent="0.25">
      <c r="A52" s="3">
        <v>120.84</v>
      </c>
      <c r="B52" s="6">
        <f t="shared" si="8"/>
        <v>3250</v>
      </c>
      <c r="C52" s="9">
        <v>0.22305</v>
      </c>
      <c r="D52" s="9">
        <f t="shared" si="1"/>
        <v>10.03725</v>
      </c>
      <c r="E52" s="9">
        <v>1.17378</v>
      </c>
      <c r="F52" s="15">
        <f>(A52*0.816)</f>
        <v>98.605440000000002</v>
      </c>
      <c r="G52" s="12">
        <f>(2*3.14*B52*F52)/60</f>
        <v>33542.283840000004</v>
      </c>
      <c r="H52" s="12">
        <f t="shared" si="2"/>
        <v>34.8593158121625</v>
      </c>
      <c r="I52" s="12">
        <f t="shared" si="3"/>
        <v>46.747039690426156</v>
      </c>
      <c r="J52" s="15">
        <f t="shared" si="4"/>
        <v>0.28793594384023968</v>
      </c>
      <c r="K52" s="12">
        <f>(120*H52)/($O$2*$N$2*B52*$P$2)</f>
        <v>812.57146415297188</v>
      </c>
      <c r="L52" s="22">
        <f t="shared" si="5"/>
        <v>441639000</v>
      </c>
      <c r="M52" s="22">
        <f t="shared" si="6"/>
        <v>120752221.82400002</v>
      </c>
      <c r="N52" s="23">
        <f t="shared" si="7"/>
        <v>27.341838430029959</v>
      </c>
    </row>
    <row r="53" spans="1:14" x14ac:dyDescent="0.25">
      <c r="A53" s="3">
        <v>121.633</v>
      </c>
      <c r="B53" s="6">
        <f t="shared" si="8"/>
        <v>3300</v>
      </c>
      <c r="C53" s="9">
        <v>0.22550000000000001</v>
      </c>
      <c r="D53" s="9">
        <f t="shared" si="1"/>
        <v>10.147499999999999</v>
      </c>
      <c r="E53" s="9">
        <v>1.1611800000000001</v>
      </c>
      <c r="F53" s="15">
        <f>(A53*0.816)</f>
        <v>99.252527999999984</v>
      </c>
      <c r="G53" s="12">
        <f>(2*3.14*B53*F53)/60</f>
        <v>34281.823171199991</v>
      </c>
      <c r="H53" s="12">
        <f t="shared" si="2"/>
        <v>35.627893027261749</v>
      </c>
      <c r="I53" s="12">
        <f t="shared" si="3"/>
        <v>47.777717107418553</v>
      </c>
      <c r="J53" s="15">
        <f t="shared" si="4"/>
        <v>0.28481897574564219</v>
      </c>
      <c r="K53" s="12">
        <f>(120*H53)/($O$2*$N$2*B53*$P$2)</f>
        <v>817.90388033199599</v>
      </c>
      <c r="L53" s="22">
        <f t="shared" si="5"/>
        <v>446489999.99999994</v>
      </c>
      <c r="M53" s="22">
        <f t="shared" si="6"/>
        <v>123414563.41631997</v>
      </c>
      <c r="N53" s="23">
        <f t="shared" si="7"/>
        <v>27.641058795565403</v>
      </c>
    </row>
    <row r="54" spans="1:14" x14ac:dyDescent="0.25">
      <c r="A54" s="3">
        <v>122.181</v>
      </c>
      <c r="B54" s="6">
        <f t="shared" si="8"/>
        <v>3350</v>
      </c>
      <c r="C54" s="9">
        <v>0.22850000000000001</v>
      </c>
      <c r="D54" s="9">
        <f t="shared" si="1"/>
        <v>10.282500000000001</v>
      </c>
      <c r="E54" s="9">
        <v>1.1510400000000001</v>
      </c>
      <c r="F54" s="15">
        <f>(A54*0.816)</f>
        <v>99.699695999999989</v>
      </c>
      <c r="G54" s="12">
        <f>(2*3.14*B54*F54)/60</f>
        <v>34958.036740799995</v>
      </c>
      <c r="H54" s="12">
        <f t="shared" si="2"/>
        <v>36.330658005687155</v>
      </c>
      <c r="I54" s="12">
        <f t="shared" si="3"/>
        <v>48.720138998786595</v>
      </c>
      <c r="J54" s="15">
        <f t="shared" si="4"/>
        <v>0.28302542713072776</v>
      </c>
      <c r="K54" s="12">
        <f>(120*H54)/($O$2*$N$2*B54*$P$2)</f>
        <v>821.58882871296146</v>
      </c>
      <c r="L54" s="22">
        <f t="shared" si="5"/>
        <v>452430000</v>
      </c>
      <c r="M54" s="22">
        <f t="shared" si="6"/>
        <v>125848932.26687998</v>
      </c>
      <c r="N54" s="23">
        <f t="shared" si="7"/>
        <v>27.816221794947278</v>
      </c>
    </row>
    <row r="55" spans="1:14" x14ac:dyDescent="0.25">
      <c r="A55" s="3">
        <v>122.93300000000001</v>
      </c>
      <c r="B55" s="6">
        <f t="shared" si="8"/>
        <v>3400</v>
      </c>
      <c r="C55" s="9">
        <v>0.23419999999999999</v>
      </c>
      <c r="D55" s="9">
        <f t="shared" si="1"/>
        <v>10.539</v>
      </c>
      <c r="E55" s="9">
        <v>1.14117</v>
      </c>
      <c r="F55" s="15">
        <f>(A55*0.816)</f>
        <v>100.313328</v>
      </c>
      <c r="G55" s="12">
        <f>(2*3.14*B55*F55)/60</f>
        <v>35698.169657599996</v>
      </c>
      <c r="H55" s="12">
        <f t="shared" si="2"/>
        <v>37.099852113422315</v>
      </c>
      <c r="I55" s="12">
        <f t="shared" si="3"/>
        <v>49.751643681141594</v>
      </c>
      <c r="J55" s="15">
        <f t="shared" si="4"/>
        <v>0.28407121321616013</v>
      </c>
      <c r="K55" s="12">
        <f>(120*H55)/($O$2*$N$2*B55*$P$2)</f>
        <v>826.64554619924934</v>
      </c>
      <c r="L55" s="22">
        <f t="shared" si="5"/>
        <v>463716000</v>
      </c>
      <c r="M55" s="22">
        <f t="shared" si="6"/>
        <v>128513410.76735999</v>
      </c>
      <c r="N55" s="23">
        <f t="shared" si="7"/>
        <v>27.7138185370701</v>
      </c>
    </row>
    <row r="56" spans="1:14" x14ac:dyDescent="0.25">
      <c r="A56" s="3">
        <v>123.47499999999999</v>
      </c>
      <c r="B56" s="6">
        <f t="shared" si="8"/>
        <v>3450</v>
      </c>
      <c r="C56" s="9">
        <v>0.23605000000000001</v>
      </c>
      <c r="D56" s="9">
        <f t="shared" si="1"/>
        <v>10.622250000000001</v>
      </c>
      <c r="E56" s="9">
        <v>1.12669</v>
      </c>
      <c r="F56" s="15">
        <f>(A56*0.816)</f>
        <v>100.75559999999999</v>
      </c>
      <c r="G56" s="12">
        <f>(2*3.14*B56*F56)/60</f>
        <v>36382.847159999998</v>
      </c>
      <c r="H56" s="12">
        <f t="shared" si="2"/>
        <v>37.81141335950484</v>
      </c>
      <c r="I56" s="12">
        <f t="shared" si="3"/>
        <v>50.705861543363184</v>
      </c>
      <c r="J56" s="15">
        <f t="shared" si="4"/>
        <v>0.28092708143452233</v>
      </c>
      <c r="K56" s="12">
        <f>(120*H56)/($O$2*$N$2*B56*$P$2)</f>
        <v>830.29014843005791</v>
      </c>
      <c r="L56" s="22">
        <f t="shared" si="5"/>
        <v>467379000.00000006</v>
      </c>
      <c r="M56" s="22">
        <f t="shared" si="6"/>
        <v>130978249.77599999</v>
      </c>
      <c r="N56" s="23">
        <f t="shared" si="7"/>
        <v>28.023991188307555</v>
      </c>
    </row>
    <row r="57" spans="1:14" x14ac:dyDescent="0.25">
      <c r="A57" s="3">
        <v>123.428</v>
      </c>
      <c r="B57" s="6">
        <f t="shared" si="8"/>
        <v>3500</v>
      </c>
      <c r="C57" s="9">
        <v>0.24195</v>
      </c>
      <c r="D57" s="9">
        <f t="shared" si="1"/>
        <v>10.88775</v>
      </c>
      <c r="E57" s="9">
        <v>1.11975</v>
      </c>
      <c r="F57" s="15">
        <f>(A57*0.816)</f>
        <v>100.717248</v>
      </c>
      <c r="G57" s="12">
        <f>(2*3.14*B57*F57)/60</f>
        <v>36896.085183999996</v>
      </c>
      <c r="H57" s="12">
        <f t="shared" si="2"/>
        <v>38.344803585727021</v>
      </c>
      <c r="I57" s="12">
        <f t="shared" si="3"/>
        <v>51.421148504531651</v>
      </c>
      <c r="J57" s="15">
        <f t="shared" si="4"/>
        <v>0.28394329822705672</v>
      </c>
      <c r="K57" s="12">
        <f>(120*H57)/($O$2*$N$2*B57*$P$2)</f>
        <v>829.9741035871649</v>
      </c>
      <c r="L57" s="22">
        <f t="shared" si="5"/>
        <v>479061000</v>
      </c>
      <c r="M57" s="22">
        <f t="shared" si="6"/>
        <v>132825906.66239999</v>
      </c>
      <c r="N57" s="23">
        <f t="shared" si="7"/>
        <v>27.726303469161547</v>
      </c>
    </row>
    <row r="58" spans="1:14" x14ac:dyDescent="0.25">
      <c r="A58" s="3">
        <v>124.205</v>
      </c>
      <c r="B58" s="6">
        <f t="shared" si="8"/>
        <v>3550</v>
      </c>
      <c r="C58" s="9">
        <v>0.24545</v>
      </c>
      <c r="D58" s="9">
        <f t="shared" si="1"/>
        <v>11.045250000000001</v>
      </c>
      <c r="E58" s="9">
        <v>1.10622</v>
      </c>
      <c r="F58" s="15">
        <f>(A58*0.816)</f>
        <v>101.35127999999999</v>
      </c>
      <c r="G58" s="12">
        <f>(2*3.14*B58*F58)/60</f>
        <v>37658.757271999995</v>
      </c>
      <c r="H58" s="12">
        <f t="shared" si="2"/>
        <v>39.137421861320064</v>
      </c>
      <c r="I58" s="12">
        <f t="shared" si="3"/>
        <v>52.484065464467434</v>
      </c>
      <c r="J58" s="15">
        <f t="shared" si="4"/>
        <v>0.28221710768629193</v>
      </c>
      <c r="K58" s="12">
        <f>(120*H58)/($O$2*$N$2*B58*$P$2)</f>
        <v>835.1989300324384</v>
      </c>
      <c r="L58" s="22">
        <f t="shared" si="5"/>
        <v>485991000.00000006</v>
      </c>
      <c r="M58" s="22">
        <f t="shared" si="6"/>
        <v>135571526.17919999</v>
      </c>
      <c r="N58" s="23">
        <f t="shared" si="7"/>
        <v>27.895892347636064</v>
      </c>
    </row>
    <row r="59" spans="1:14" x14ac:dyDescent="0.25">
      <c r="A59" s="3">
        <v>124.066</v>
      </c>
      <c r="B59" s="6">
        <f t="shared" si="8"/>
        <v>3600</v>
      </c>
      <c r="C59" s="9">
        <v>0.25505</v>
      </c>
      <c r="D59" s="9">
        <f t="shared" si="1"/>
        <v>11.47725</v>
      </c>
      <c r="E59" s="9">
        <v>1.09697</v>
      </c>
      <c r="F59" s="15">
        <f>(A59*0.816)</f>
        <v>101.23785599999999</v>
      </c>
      <c r="G59" s="12">
        <f>(2*3.14*B59*F59)/60</f>
        <v>38146.424140800002</v>
      </c>
      <c r="H59" s="12">
        <f t="shared" si="2"/>
        <v>39.644236885357138</v>
      </c>
      <c r="I59" s="12">
        <f t="shared" si="3"/>
        <v>53.163714548001636</v>
      </c>
      <c r="J59" s="15">
        <f t="shared" si="4"/>
        <v>0.28950614015322862</v>
      </c>
      <c r="K59" s="12">
        <f>(120*H59)/($O$2*$N$2*B59*$P$2)</f>
        <v>834.26424422047842</v>
      </c>
      <c r="L59" s="22">
        <f t="shared" si="5"/>
        <v>504999000</v>
      </c>
      <c r="M59" s="22">
        <f t="shared" si="6"/>
        <v>137327126.90687999</v>
      </c>
      <c r="N59" s="23">
        <f t="shared" si="7"/>
        <v>27.193544325212521</v>
      </c>
    </row>
    <row r="60" spans="1:14" x14ac:dyDescent="0.25">
      <c r="A60" s="3">
        <v>123.967</v>
      </c>
      <c r="B60" s="6">
        <f t="shared" si="8"/>
        <v>3650</v>
      </c>
      <c r="C60" s="9">
        <v>0.25755</v>
      </c>
      <c r="D60" s="9">
        <f t="shared" si="1"/>
        <v>11.58975</v>
      </c>
      <c r="E60" s="9">
        <v>1.0940099999999999</v>
      </c>
      <c r="F60" s="15">
        <f>(A60*0.816)</f>
        <v>101.157072</v>
      </c>
      <c r="G60" s="12">
        <f>(2*3.14*B60*F60)/60</f>
        <v>38645.373406399995</v>
      </c>
      <c r="H60" s="12">
        <f t="shared" si="2"/>
        <v>40.162777307552695</v>
      </c>
      <c r="I60" s="12">
        <f t="shared" si="3"/>
        <v>53.859087624974322</v>
      </c>
      <c r="J60" s="15">
        <f t="shared" si="4"/>
        <v>0.28856943610372593</v>
      </c>
      <c r="K60" s="12">
        <f>(120*H60)/($O$2*$N$2*B60*$P$2)</f>
        <v>833.59853274289526</v>
      </c>
      <c r="L60" s="22">
        <f t="shared" si="5"/>
        <v>509949000</v>
      </c>
      <c r="M60" s="22">
        <f t="shared" si="6"/>
        <v>139123344.26303998</v>
      </c>
      <c r="N60" s="23">
        <f t="shared" si="7"/>
        <v>27.281815291929192</v>
      </c>
    </row>
    <row r="61" spans="1:14" x14ac:dyDescent="0.25">
      <c r="A61" s="3">
        <v>123.815</v>
      </c>
      <c r="B61" s="6">
        <f t="shared" si="8"/>
        <v>3700</v>
      </c>
      <c r="C61" s="9">
        <v>0.26445000000000002</v>
      </c>
      <c r="D61" s="9">
        <f t="shared" si="1"/>
        <v>11.90025</v>
      </c>
      <c r="E61" s="9">
        <v>1.09659</v>
      </c>
      <c r="F61" s="15">
        <f>(A61*0.816)</f>
        <v>101.03303999999999</v>
      </c>
      <c r="G61" s="12">
        <f>(2*3.14*B61*F61)/60</f>
        <v>39126.728623999996</v>
      </c>
      <c r="H61" s="12">
        <f t="shared" si="2"/>
        <v>40.663032854497303</v>
      </c>
      <c r="I61" s="12">
        <f t="shared" si="3"/>
        <v>54.529940318537975</v>
      </c>
      <c r="J61" s="15">
        <f t="shared" si="4"/>
        <v>0.29265524887388816</v>
      </c>
      <c r="K61" s="12">
        <f>(120*H61)/($O$2*$N$2*B61*$P$2)</f>
        <v>832.57643027226254</v>
      </c>
      <c r="L61" s="22">
        <f t="shared" si="5"/>
        <v>523611000</v>
      </c>
      <c r="M61" s="22">
        <f t="shared" si="6"/>
        <v>140856223.04639998</v>
      </c>
      <c r="N61" s="23">
        <f t="shared" si="7"/>
        <v>26.900928942745661</v>
      </c>
    </row>
    <row r="62" spans="1:14" x14ac:dyDescent="0.25">
      <c r="A62" s="3">
        <v>123.767</v>
      </c>
      <c r="B62" s="6">
        <f t="shared" si="8"/>
        <v>3750</v>
      </c>
      <c r="C62" s="9">
        <v>0.2651</v>
      </c>
      <c r="D62" s="9">
        <f t="shared" si="1"/>
        <v>11.929500000000001</v>
      </c>
      <c r="E62" s="9">
        <v>1.0980799999999999</v>
      </c>
      <c r="F62" s="15">
        <f>(A62*0.816)</f>
        <v>100.993872</v>
      </c>
      <c r="G62" s="12">
        <f>(2*3.14*B62*F62)/60</f>
        <v>39640.09476</v>
      </c>
      <c r="H62" s="12">
        <f t="shared" si="2"/>
        <v>41.196556223015008</v>
      </c>
      <c r="I62" s="12">
        <f t="shared" si="3"/>
        <v>55.245405826187593</v>
      </c>
      <c r="J62" s="15">
        <f t="shared" si="4"/>
        <v>0.2895751755418679</v>
      </c>
      <c r="K62" s="12">
        <f>(120*H62)/($O$2*$N$2*B62*$P$2)</f>
        <v>832.25366107101024</v>
      </c>
      <c r="L62" s="22">
        <f t="shared" si="5"/>
        <v>524898000.00000006</v>
      </c>
      <c r="M62" s="22">
        <f t="shared" si="6"/>
        <v>142704341.13600001</v>
      </c>
      <c r="N62" s="23">
        <f t="shared" si="7"/>
        <v>27.187061321628203</v>
      </c>
    </row>
    <row r="63" spans="1:14" x14ac:dyDescent="0.25">
      <c r="A63" s="3">
        <v>123.509</v>
      </c>
      <c r="B63" s="6">
        <f t="shared" si="8"/>
        <v>3800</v>
      </c>
      <c r="C63" s="9">
        <v>0.26929999999999998</v>
      </c>
      <c r="D63" s="9">
        <f t="shared" si="1"/>
        <v>12.118499999999999</v>
      </c>
      <c r="E63" s="9">
        <v>1.09907</v>
      </c>
      <c r="F63" s="15">
        <f>(A63*0.816)</f>
        <v>100.783344</v>
      </c>
      <c r="G63" s="12">
        <f>(2*3.14*B63*F63)/60</f>
        <v>40084.895353600004</v>
      </c>
      <c r="H63" s="12">
        <f t="shared" si="2"/>
        <v>41.658821834972215</v>
      </c>
      <c r="I63" s="12">
        <f t="shared" si="3"/>
        <v>55.865313257134446</v>
      </c>
      <c r="J63" s="15">
        <f t="shared" si="4"/>
        <v>0.29089876924523644</v>
      </c>
      <c r="K63" s="12">
        <f>(120*H63)/($O$2*$N$2*B63*$P$2)</f>
        <v>830.51877661427864</v>
      </c>
      <c r="L63" s="22">
        <f t="shared" si="5"/>
        <v>533213999.99999994</v>
      </c>
      <c r="M63" s="22">
        <f t="shared" si="6"/>
        <v>144305623.27296001</v>
      </c>
      <c r="N63" s="23">
        <f t="shared" si="7"/>
        <v>27.063359790433111</v>
      </c>
    </row>
    <row r="64" spans="1:14" x14ac:dyDescent="0.25">
      <c r="A64" s="3">
        <v>122.672</v>
      </c>
      <c r="B64" s="6">
        <f t="shared" si="8"/>
        <v>3850</v>
      </c>
      <c r="C64" s="9">
        <v>0.27374999999999999</v>
      </c>
      <c r="D64" s="9">
        <f t="shared" si="1"/>
        <v>12.318750000000001</v>
      </c>
      <c r="E64" s="9">
        <v>1.1053299999999999</v>
      </c>
      <c r="F64" s="15">
        <f>(A64*0.816)</f>
        <v>100.10035199999999</v>
      </c>
      <c r="G64" s="12">
        <f>(2*3.14*B64*F64)/60</f>
        <v>40337.105177599988</v>
      </c>
      <c r="H64" s="12">
        <f t="shared" si="2"/>
        <v>41.920934634079252</v>
      </c>
      <c r="I64" s="12">
        <f t="shared" si="3"/>
        <v>56.216811762992961</v>
      </c>
      <c r="J64" s="15">
        <f t="shared" si="4"/>
        <v>0.29385675933822292</v>
      </c>
      <c r="K64" s="12">
        <f>(120*H64)/($O$2*$N$2*B64*$P$2)</f>
        <v>824.89048866743894</v>
      </c>
      <c r="L64" s="22">
        <f t="shared" si="5"/>
        <v>542025000.00000012</v>
      </c>
      <c r="M64" s="22">
        <f t="shared" si="6"/>
        <v>145213578.63935995</v>
      </c>
      <c r="N64" s="23">
        <f t="shared" si="7"/>
        <v>26.790937436347019</v>
      </c>
    </row>
    <row r="65" spans="1:14" x14ac:dyDescent="0.25">
      <c r="A65" s="3">
        <v>122.157</v>
      </c>
      <c r="B65" s="6">
        <f t="shared" si="8"/>
        <v>3900</v>
      </c>
      <c r="C65" s="9">
        <v>0.27589999999999998</v>
      </c>
      <c r="D65" s="9">
        <f t="shared" si="1"/>
        <v>12.415499999999998</v>
      </c>
      <c r="E65" s="9">
        <v>1.11704</v>
      </c>
      <c r="F65" s="15">
        <f>(A65*0.816)</f>
        <v>99.680111999999994</v>
      </c>
      <c r="G65" s="12">
        <f>(2*3.14*B65*F65)/60</f>
        <v>40689.421718399994</v>
      </c>
      <c r="H65" s="12">
        <f t="shared" si="2"/>
        <v>42.287084822903012</v>
      </c>
      <c r="I65" s="12">
        <f t="shared" si="3"/>
        <v>56.707826489209403</v>
      </c>
      <c r="J65" s="15">
        <f t="shared" si="4"/>
        <v>0.29360028131510424</v>
      </c>
      <c r="K65" s="12">
        <f>(120*H65)/($O$2*$N$2*B65*$P$2)</f>
        <v>821.42744411233502</v>
      </c>
      <c r="L65" s="22">
        <f t="shared" si="5"/>
        <v>546281999.99999988</v>
      </c>
      <c r="M65" s="22">
        <f t="shared" si="6"/>
        <v>146481918.18623999</v>
      </c>
      <c r="N65" s="23">
        <f t="shared" si="7"/>
        <v>26.814340978879041</v>
      </c>
    </row>
    <row r="66" spans="1:14" x14ac:dyDescent="0.25">
      <c r="A66" s="3">
        <v>121.184</v>
      </c>
      <c r="B66" s="6">
        <f t="shared" si="8"/>
        <v>3950</v>
      </c>
      <c r="C66" s="9">
        <v>0.28284999999999999</v>
      </c>
      <c r="D66" s="9">
        <f t="shared" si="1"/>
        <v>12.728249999999999</v>
      </c>
      <c r="E66" s="9">
        <v>1.12259</v>
      </c>
      <c r="F66" s="15">
        <f>(A66*0.816)</f>
        <v>98.886143999999987</v>
      </c>
      <c r="G66" s="12">
        <f>(2*3.14*B66*F66)/60</f>
        <v>40882.828134399992</v>
      </c>
      <c r="H66" s="12">
        <f t="shared" si="2"/>
        <v>42.488085308367943</v>
      </c>
      <c r="I66" s="12">
        <f t="shared" si="3"/>
        <v>56.977372160227581</v>
      </c>
      <c r="J66" s="15">
        <f t="shared" si="4"/>
        <v>0.29957221907321852</v>
      </c>
      <c r="K66" s="12">
        <f>(120*H66)/($O$2*$N$2*B66*$P$2)</f>
        <v>814.88464342861403</v>
      </c>
      <c r="L66" s="22">
        <f t="shared" si="5"/>
        <v>560043000</v>
      </c>
      <c r="M66" s="22">
        <f t="shared" si="6"/>
        <v>147178181.28383997</v>
      </c>
      <c r="N66" s="23">
        <f t="shared" si="7"/>
        <v>26.279800173172411</v>
      </c>
    </row>
    <row r="67" spans="1:14" x14ac:dyDescent="0.25">
      <c r="A67" s="3">
        <v>120.004</v>
      </c>
      <c r="B67" s="6">
        <f t="shared" si="8"/>
        <v>4000</v>
      </c>
      <c r="C67" s="9">
        <v>0.28455000000000003</v>
      </c>
      <c r="D67" s="9">
        <f t="shared" si="1"/>
        <v>12.80475</v>
      </c>
      <c r="E67" s="9">
        <v>1.1246100000000001</v>
      </c>
      <c r="F67" s="15">
        <f>(A67*0.816)</f>
        <v>97.923264000000003</v>
      </c>
      <c r="G67" s="12">
        <f>(2*3.14*B67*F67)/60</f>
        <v>40997.206527999995</v>
      </c>
      <c r="H67" s="12">
        <f t="shared" si="2"/>
        <v>42.606954749805183</v>
      </c>
      <c r="I67" s="12">
        <f t="shared" si="3"/>
        <v>57.136778458583748</v>
      </c>
      <c r="J67" s="15">
        <f t="shared" si="4"/>
        <v>0.30053192196418471</v>
      </c>
      <c r="K67" s="12">
        <f>(120*H67)/($O$2*$N$2*B67*$P$2)</f>
        <v>806.94990056449217</v>
      </c>
      <c r="L67" s="22">
        <f t="shared" si="5"/>
        <v>563409000</v>
      </c>
      <c r="M67" s="22">
        <f t="shared" si="6"/>
        <v>147589943.50079998</v>
      </c>
      <c r="N67" s="23">
        <f t="shared" si="7"/>
        <v>26.195879636427534</v>
      </c>
    </row>
    <row r="68" spans="1:14" x14ac:dyDescent="0.25">
      <c r="A68" s="3">
        <v>118.73399999999999</v>
      </c>
      <c r="B68" s="6">
        <f t="shared" si="8"/>
        <v>4050</v>
      </c>
      <c r="C68" s="9">
        <v>0.28710000000000002</v>
      </c>
      <c r="D68" s="9">
        <f t="shared" si="1"/>
        <v>12.919500000000001</v>
      </c>
      <c r="E68" s="9">
        <v>1.1222000000000001</v>
      </c>
      <c r="F68" s="15">
        <f>(A68*0.816)</f>
        <v>96.886943999999986</v>
      </c>
      <c r="G68" s="12">
        <f>(2*3.14*B68*F68)/60</f>
        <v>41070.375561599991</v>
      </c>
      <c r="H68" s="12">
        <f t="shared" si="2"/>
        <v>42.682996752851246</v>
      </c>
      <c r="I68" s="12">
        <f t="shared" si="3"/>
        <v>57.238752305508584</v>
      </c>
      <c r="J68" s="15">
        <f t="shared" si="4"/>
        <v>0.30268493271004859</v>
      </c>
      <c r="K68" s="12">
        <f>(120*H68)/($O$2*$N$2*B68*$P$2)</f>
        <v>798.40996544802169</v>
      </c>
      <c r="L68" s="22">
        <f t="shared" si="5"/>
        <v>568458000</v>
      </c>
      <c r="M68" s="22">
        <f t="shared" si="6"/>
        <v>147853352.02175996</v>
      </c>
      <c r="N68" s="23">
        <f t="shared" si="7"/>
        <v>26.009547235109707</v>
      </c>
    </row>
    <row r="69" spans="1:14" x14ac:dyDescent="0.25">
      <c r="A69" s="3">
        <v>117.44199999999999</v>
      </c>
      <c r="B69" s="6">
        <f t="shared" si="8"/>
        <v>4100</v>
      </c>
      <c r="C69" s="9">
        <v>0.28894999999999998</v>
      </c>
      <c r="D69" s="9">
        <f t="shared" si="1"/>
        <v>13.002749999999999</v>
      </c>
      <c r="E69" s="9">
        <v>1.1239399999999999</v>
      </c>
      <c r="F69" s="15">
        <f>(A69*0.816)</f>
        <v>95.832671999999988</v>
      </c>
      <c r="G69" s="12">
        <f>(2*3.14*B69*F69)/60</f>
        <v>41124.993977599996</v>
      </c>
      <c r="H69" s="12">
        <f t="shared" si="2"/>
        <v>42.739759751506497</v>
      </c>
      <c r="I69" s="12">
        <f t="shared" si="3"/>
        <v>57.31487262196525</v>
      </c>
      <c r="J69" s="15">
        <f t="shared" si="4"/>
        <v>0.30423076955975814</v>
      </c>
      <c r="K69" s="12">
        <f>(120*H69)/($O$2*$N$2*B69*$P$2)</f>
        <v>789.72209444764394</v>
      </c>
      <c r="L69" s="22">
        <f t="shared" si="5"/>
        <v>572121000</v>
      </c>
      <c r="M69" s="22">
        <f t="shared" si="6"/>
        <v>148049978.31935999</v>
      </c>
      <c r="N69" s="23">
        <f t="shared" si="7"/>
        <v>25.877389279428648</v>
      </c>
    </row>
    <row r="70" spans="1:14" x14ac:dyDescent="0.25">
      <c r="A70" s="3">
        <v>116.5</v>
      </c>
      <c r="B70" s="6">
        <f t="shared" si="8"/>
        <v>4150</v>
      </c>
      <c r="C70" s="9">
        <v>0.29304999999999998</v>
      </c>
      <c r="D70" s="9">
        <f t="shared" si="1"/>
        <v>13.187249999999999</v>
      </c>
      <c r="E70" s="9">
        <v>1.12233</v>
      </c>
      <c r="F70" s="15">
        <f>(A70*0.816)</f>
        <v>95.063999999999993</v>
      </c>
      <c r="G70" s="12">
        <f>(2*3.14*B70*F70)/60</f>
        <v>41292.632799999999</v>
      </c>
      <c r="H70" s="12">
        <f t="shared" si="2"/>
        <v>42.913980883266525</v>
      </c>
      <c r="I70" s="12">
        <f t="shared" si="3"/>
        <v>57.548506644078081</v>
      </c>
      <c r="J70" s="15">
        <f t="shared" si="4"/>
        <v>0.30729495909204058</v>
      </c>
      <c r="K70" s="12">
        <f>(120*H70)/($O$2*$N$2*B70*$P$2)</f>
        <v>783.38774887306533</v>
      </c>
      <c r="L70" s="22">
        <f t="shared" si="5"/>
        <v>580239000</v>
      </c>
      <c r="M70" s="22">
        <f t="shared" si="6"/>
        <v>148653478.07999998</v>
      </c>
      <c r="N70" s="23">
        <f t="shared" si="7"/>
        <v>25.619353073474894</v>
      </c>
    </row>
    <row r="71" spans="1:14" x14ac:dyDescent="0.25">
      <c r="A71" s="3">
        <v>115.931</v>
      </c>
      <c r="B71" s="6">
        <f t="shared" si="8"/>
        <v>4200</v>
      </c>
      <c r="C71" s="9">
        <v>0.2949</v>
      </c>
      <c r="D71" s="9">
        <f t="shared" si="1"/>
        <v>13.2705</v>
      </c>
      <c r="E71" s="9">
        <v>1.1217900000000001</v>
      </c>
      <c r="F71" s="15">
        <f>(A71*0.816)</f>
        <v>94.599695999999994</v>
      </c>
      <c r="G71" s="12">
        <f>(2*3.14*B71*F71)/60</f>
        <v>41586.026361600001</v>
      </c>
      <c r="H71" s="12">
        <f t="shared" si="2"/>
        <v>43.218894492305665</v>
      </c>
      <c r="I71" s="12">
        <f t="shared" si="3"/>
        <v>57.957401892071751</v>
      </c>
      <c r="J71" s="15">
        <f t="shared" si="4"/>
        <v>0.30705320337063619</v>
      </c>
      <c r="K71" s="12">
        <f>(120*H71)/($O$2*$N$2*B71*$P$2)</f>
        <v>779.56158896655222</v>
      </c>
      <c r="L71" s="22">
        <f t="shared" si="5"/>
        <v>583902000</v>
      </c>
      <c r="M71" s="22">
        <f t="shared" si="6"/>
        <v>149709694.90176001</v>
      </c>
      <c r="N71" s="23">
        <f t="shared" si="7"/>
        <v>25.639524252658841</v>
      </c>
    </row>
    <row r="72" spans="1:14" x14ac:dyDescent="0.25">
      <c r="A72" s="3">
        <v>115.03400000000001</v>
      </c>
      <c r="B72" s="6">
        <f t="shared" ref="B72:B97" si="9">B71+50</f>
        <v>4250</v>
      </c>
      <c r="C72" s="9">
        <v>0.29715000000000003</v>
      </c>
      <c r="D72" s="9">
        <f t="shared" ref="D72:D97" si="10">C72*0.75*60</f>
        <v>13.37175</v>
      </c>
      <c r="E72" s="9">
        <v>1.12456</v>
      </c>
      <c r="F72" s="15">
        <f>(A72*0.816)</f>
        <v>93.867744000000002</v>
      </c>
      <c r="G72" s="12">
        <f>(2*3.14*B72*F72)/60</f>
        <v>41755.501456000005</v>
      </c>
      <c r="H72" s="12">
        <f t="shared" ref="H72:H97" si="11">(G72*1.039264827)/1000</f>
        <v>43.395023996968092</v>
      </c>
      <c r="I72" s="12">
        <f t="shared" ref="I72:I97" si="12">H72*1.34102</f>
        <v>58.193595080414156</v>
      </c>
      <c r="J72" s="15">
        <f t="shared" ref="J72:J97" si="13">(C72*0.75*60)/H72</f>
        <v>0.30814016835050612</v>
      </c>
      <c r="K72" s="12">
        <f>(120*H72)/($O$2*$N$2*B72*$P$2)</f>
        <v>773.52983951814781</v>
      </c>
      <c r="L72" s="22">
        <f t="shared" ref="L72:L97" si="14">L$3*D72</f>
        <v>588357000</v>
      </c>
      <c r="M72" s="22">
        <f t="shared" ref="M72:M97" si="15">G72*3600</f>
        <v>150319805.24160001</v>
      </c>
      <c r="N72" s="23">
        <f t="shared" ref="N72:N97" si="16">(M72/L72)*100</f>
        <v>25.549080786257321</v>
      </c>
    </row>
    <row r="73" spans="1:14" x14ac:dyDescent="0.25">
      <c r="A73" s="3">
        <v>114.39100000000001</v>
      </c>
      <c r="B73" s="6">
        <f t="shared" si="9"/>
        <v>4300</v>
      </c>
      <c r="C73" s="9">
        <v>0.30220000000000002</v>
      </c>
      <c r="D73" s="9">
        <f t="shared" si="10"/>
        <v>13.599</v>
      </c>
      <c r="E73" s="9">
        <v>1.1227799999999999</v>
      </c>
      <c r="F73" s="15">
        <f t="shared" ref="F73:F97" si="17">(A73*0.816)</f>
        <v>93.343056000000004</v>
      </c>
      <c r="G73" s="12">
        <f>(2*3.14*B73*F73)/60</f>
        <v>42010.598070399996</v>
      </c>
      <c r="H73" s="12">
        <f t="shared" si="11"/>
        <v>43.660136935800786</v>
      </c>
      <c r="I73" s="12">
        <f t="shared" si="12"/>
        <v>58.549116833647574</v>
      </c>
      <c r="J73" s="15">
        <f t="shared" si="13"/>
        <v>0.3114740574450417</v>
      </c>
      <c r="K73" s="12">
        <f>(120*H73)/($O$2*$N$2*B73*$P$2)</f>
        <v>769.20607709303704</v>
      </c>
      <c r="L73" s="22">
        <f t="shared" si="14"/>
        <v>598356000</v>
      </c>
      <c r="M73" s="22">
        <f t="shared" si="15"/>
        <v>151238153.05343997</v>
      </c>
      <c r="N73" s="23">
        <f t="shared" si="16"/>
        <v>25.275614024667586</v>
      </c>
    </row>
    <row r="74" spans="1:14" x14ac:dyDescent="0.25">
      <c r="A74" s="3">
        <v>114.01600000000001</v>
      </c>
      <c r="B74" s="6">
        <f t="shared" si="9"/>
        <v>4350</v>
      </c>
      <c r="C74" s="9">
        <v>0.30604999999999999</v>
      </c>
      <c r="D74" s="9">
        <f t="shared" si="10"/>
        <v>13.77225</v>
      </c>
      <c r="E74" s="9">
        <v>1.1194299999999999</v>
      </c>
      <c r="F74" s="15">
        <f t="shared" si="17"/>
        <v>93.037055999999993</v>
      </c>
      <c r="G74" s="12">
        <f>(2*3.14*B74*F74)/60</f>
        <v>42359.771596799997</v>
      </c>
      <c r="H74" s="12">
        <f t="shared" si="11"/>
        <v>44.02302070030786</v>
      </c>
      <c r="I74" s="12">
        <f t="shared" si="12"/>
        <v>59.035751219526851</v>
      </c>
      <c r="J74" s="15">
        <f t="shared" si="13"/>
        <v>0.31284200359071879</v>
      </c>
      <c r="K74" s="12">
        <f>(120*H74)/($O$2*$N$2*B74*$P$2)</f>
        <v>766.6844427082525</v>
      </c>
      <c r="L74" s="22">
        <f t="shared" si="14"/>
        <v>605979000</v>
      </c>
      <c r="M74" s="22">
        <f t="shared" si="15"/>
        <v>152495177.74847999</v>
      </c>
      <c r="N74" s="23">
        <f t="shared" si="16"/>
        <v>25.165092808245831</v>
      </c>
    </row>
    <row r="75" spans="1:14" x14ac:dyDescent="0.25">
      <c r="A75" s="3">
        <v>113.871</v>
      </c>
      <c r="B75" s="6">
        <f t="shared" si="9"/>
        <v>4400</v>
      </c>
      <c r="C75" s="9">
        <v>0.30919999999999997</v>
      </c>
      <c r="D75" s="9">
        <f t="shared" si="10"/>
        <v>13.914</v>
      </c>
      <c r="E75" s="9">
        <v>1.1198600000000001</v>
      </c>
      <c r="F75" s="15">
        <f t="shared" si="17"/>
        <v>92.918735999999996</v>
      </c>
      <c r="G75" s="12">
        <f>(2*3.14*B75*F75)/60</f>
        <v>42792.175219199999</v>
      </c>
      <c r="H75" s="12">
        <f t="shared" si="11"/>
        <v>44.472402576135572</v>
      </c>
      <c r="I75" s="12">
        <f t="shared" si="12"/>
        <v>59.638381302649329</v>
      </c>
      <c r="J75" s="15">
        <f t="shared" si="13"/>
        <v>0.31286818777509495</v>
      </c>
      <c r="K75" s="12">
        <f>(120*H75)/($O$2*$N$2*B75*$P$2)</f>
        <v>765.70941074613586</v>
      </c>
      <c r="L75" s="22">
        <f t="shared" si="14"/>
        <v>612216000</v>
      </c>
      <c r="M75" s="22">
        <f t="shared" si="15"/>
        <v>154051830.78911999</v>
      </c>
      <c r="N75" s="23">
        <f t="shared" si="16"/>
        <v>25.162986721862868</v>
      </c>
    </row>
    <row r="76" spans="1:14" x14ac:dyDescent="0.25">
      <c r="A76" s="3">
        <v>113.985</v>
      </c>
      <c r="B76" s="6">
        <f t="shared" si="9"/>
        <v>4450</v>
      </c>
      <c r="C76" s="9">
        <v>0.30990000000000001</v>
      </c>
      <c r="D76" s="9">
        <f t="shared" si="10"/>
        <v>13.945499999999999</v>
      </c>
      <c r="E76" s="9">
        <v>1.11873</v>
      </c>
      <c r="F76" s="15">
        <f t="shared" si="17"/>
        <v>93.011759999999995</v>
      </c>
      <c r="G76" s="12">
        <f>(2*3.14*B76*F76)/60</f>
        <v>43321.777415999997</v>
      </c>
      <c r="H76" s="12">
        <f t="shared" si="11"/>
        <v>45.022799511571741</v>
      </c>
      <c r="I76" s="12">
        <f t="shared" si="12"/>
        <v>60.376474601007942</v>
      </c>
      <c r="J76" s="15">
        <f t="shared" si="13"/>
        <v>0.30974306687472269</v>
      </c>
      <c r="K76" s="12">
        <f>(120*H76)/($O$2*$N$2*B76*$P$2)</f>
        <v>766.47598759911023</v>
      </c>
      <c r="L76" s="22">
        <f t="shared" si="14"/>
        <v>613602000</v>
      </c>
      <c r="M76" s="22">
        <f t="shared" si="15"/>
        <v>155958398.69759998</v>
      </c>
      <c r="N76" s="23">
        <f t="shared" si="16"/>
        <v>25.41686609522133</v>
      </c>
    </row>
    <row r="77" spans="1:14" x14ac:dyDescent="0.25">
      <c r="A77" s="3">
        <v>113.306</v>
      </c>
      <c r="B77" s="6">
        <f t="shared" si="9"/>
        <v>4500</v>
      </c>
      <c r="C77" s="9">
        <v>0.31445000000000001</v>
      </c>
      <c r="D77" s="9">
        <f t="shared" si="10"/>
        <v>14.15025</v>
      </c>
      <c r="E77" s="9">
        <v>1.1156299999999999</v>
      </c>
      <c r="F77" s="15">
        <f t="shared" si="17"/>
        <v>92.457695999999999</v>
      </c>
      <c r="G77" s="12">
        <f>(2*3.14*B77*F77)/60</f>
        <v>43547.574815999993</v>
      </c>
      <c r="H77" s="12">
        <f t="shared" si="11"/>
        <v>45.257462807419792</v>
      </c>
      <c r="I77" s="12">
        <f t="shared" si="12"/>
        <v>60.691162774006095</v>
      </c>
      <c r="J77" s="15">
        <f t="shared" si="13"/>
        <v>0.31266114188089483</v>
      </c>
      <c r="K77" s="12">
        <f>(120*H77)/($O$2*$N$2*B77*$P$2)</f>
        <v>761.91014827306049</v>
      </c>
      <c r="L77" s="22">
        <f t="shared" si="14"/>
        <v>622611000</v>
      </c>
      <c r="M77" s="22">
        <f t="shared" si="15"/>
        <v>156771269.33759996</v>
      </c>
      <c r="N77" s="23">
        <f t="shared" si="16"/>
        <v>25.179649787363211</v>
      </c>
    </row>
    <row r="78" spans="1:14" x14ac:dyDescent="0.25">
      <c r="A78" s="3">
        <v>113.074</v>
      </c>
      <c r="B78" s="6">
        <f t="shared" si="9"/>
        <v>4550</v>
      </c>
      <c r="C78" s="9">
        <v>0.31709999999999999</v>
      </c>
      <c r="D78" s="9">
        <f t="shared" si="10"/>
        <v>14.269500000000001</v>
      </c>
      <c r="E78" s="9">
        <v>1.1095299999999999</v>
      </c>
      <c r="F78" s="15">
        <f t="shared" si="17"/>
        <v>92.268383999999998</v>
      </c>
      <c r="G78" s="12">
        <f>(2*3.14*B78*F78)/60</f>
        <v>43941.280073599999</v>
      </c>
      <c r="H78" s="12">
        <f t="shared" si="11"/>
        <v>45.666626833848454</v>
      </c>
      <c r="I78" s="12">
        <f t="shared" si="12"/>
        <v>61.239859916727461</v>
      </c>
      <c r="J78" s="15">
        <f t="shared" si="13"/>
        <v>0.31247107547307035</v>
      </c>
      <c r="K78" s="12">
        <f>(120*H78)/($O$2*$N$2*B78*$P$2)</f>
        <v>760.3500971336739</v>
      </c>
      <c r="L78" s="22">
        <f t="shared" si="14"/>
        <v>627858000</v>
      </c>
      <c r="M78" s="22">
        <f t="shared" si="15"/>
        <v>158188608.26495999</v>
      </c>
      <c r="N78" s="23">
        <f t="shared" si="16"/>
        <v>25.194965782861729</v>
      </c>
    </row>
    <row r="79" spans="1:14" x14ac:dyDescent="0.25">
      <c r="A79" s="3">
        <v>112.19499999999999</v>
      </c>
      <c r="B79" s="6">
        <f t="shared" si="9"/>
        <v>4600</v>
      </c>
      <c r="C79" s="9">
        <v>0.31940000000000002</v>
      </c>
      <c r="D79" s="9">
        <f t="shared" si="10"/>
        <v>14.373000000000001</v>
      </c>
      <c r="E79" s="9">
        <v>1.1056900000000001</v>
      </c>
      <c r="F79" s="15">
        <f t="shared" si="17"/>
        <v>91.551119999999983</v>
      </c>
      <c r="G79" s="12">
        <f>(2*3.14*B79*F79)/60</f>
        <v>44078.812575999989</v>
      </c>
      <c r="H79" s="12">
        <f t="shared" si="11"/>
        <v>45.809559526162055</v>
      </c>
      <c r="I79" s="12">
        <f t="shared" si="12"/>
        <v>61.431535515773845</v>
      </c>
      <c r="J79" s="15">
        <f t="shared" si="13"/>
        <v>0.31375547262774955</v>
      </c>
      <c r="K79" s="12">
        <f>(120*H79)/($O$2*$N$2*B79*$P$2)</f>
        <v>754.43938613573869</v>
      </c>
      <c r="L79" s="22">
        <f t="shared" si="14"/>
        <v>632412000</v>
      </c>
      <c r="M79" s="22">
        <f t="shared" si="15"/>
        <v>158683725.27359995</v>
      </c>
      <c r="N79" s="23">
        <f t="shared" si="16"/>
        <v>25.091827048443093</v>
      </c>
    </row>
    <row r="80" spans="1:14" x14ac:dyDescent="0.25">
      <c r="A80" s="3">
        <v>111.06100000000001</v>
      </c>
      <c r="B80" s="6">
        <f t="shared" si="9"/>
        <v>4650</v>
      </c>
      <c r="C80" s="9">
        <v>0.32055</v>
      </c>
      <c r="D80" s="9">
        <f t="shared" si="10"/>
        <v>14.42475</v>
      </c>
      <c r="E80" s="9">
        <v>1.09782</v>
      </c>
      <c r="F80" s="15">
        <f t="shared" si="17"/>
        <v>90.625776000000002</v>
      </c>
      <c r="G80" s="12">
        <f>(2*3.14*B80*F80)/60</f>
        <v>44107.565179200006</v>
      </c>
      <c r="H80" s="12">
        <f t="shared" si="11"/>
        <v>45.83944109535252</v>
      </c>
      <c r="I80" s="12">
        <f t="shared" si="12"/>
        <v>61.471607297689637</v>
      </c>
      <c r="J80" s="15">
        <f t="shared" si="13"/>
        <v>0.31467988385797463</v>
      </c>
      <c r="K80" s="12">
        <f>(120*H80)/($O$2*$N$2*B80*$P$2)</f>
        <v>746.81396375615043</v>
      </c>
      <c r="L80" s="22">
        <f t="shared" si="14"/>
        <v>634689000</v>
      </c>
      <c r="M80" s="22">
        <f t="shared" si="15"/>
        <v>158787234.64512002</v>
      </c>
      <c r="N80" s="23">
        <f t="shared" si="16"/>
        <v>25.018116691028208</v>
      </c>
    </row>
    <row r="81" spans="1:14" x14ac:dyDescent="0.25">
      <c r="A81" s="3">
        <v>109.973</v>
      </c>
      <c r="B81" s="6">
        <f t="shared" si="9"/>
        <v>4700</v>
      </c>
      <c r="C81" s="9">
        <v>0.32069999999999999</v>
      </c>
      <c r="D81" s="9">
        <f t="shared" si="10"/>
        <v>14.4315</v>
      </c>
      <c r="E81" s="9">
        <v>1.09558</v>
      </c>
      <c r="F81" s="15">
        <f t="shared" si="17"/>
        <v>89.737967999999995</v>
      </c>
      <c r="G81" s="12">
        <f>(2*3.14*B81*F81)/60</f>
        <v>44145.097724799998</v>
      </c>
      <c r="H81" s="12">
        <f t="shared" si="11"/>
        <v>45.878447349862363</v>
      </c>
      <c r="I81" s="12">
        <f t="shared" si="12"/>
        <v>61.523915465112431</v>
      </c>
      <c r="J81" s="15">
        <f t="shared" si="13"/>
        <v>0.31455946819532671</v>
      </c>
      <c r="K81" s="12">
        <f>(120*H81)/($O$2*$N$2*B81*$P$2)</f>
        <v>739.49786186109543</v>
      </c>
      <c r="L81" s="22">
        <f t="shared" si="14"/>
        <v>634986000</v>
      </c>
      <c r="M81" s="22">
        <f t="shared" si="15"/>
        <v>158922351.80927998</v>
      </c>
      <c r="N81" s="23">
        <f t="shared" si="16"/>
        <v>25.027693808883971</v>
      </c>
    </row>
    <row r="82" spans="1:14" x14ac:dyDescent="0.25">
      <c r="A82" s="3">
        <v>108.654</v>
      </c>
      <c r="B82" s="6">
        <f t="shared" si="9"/>
        <v>4750</v>
      </c>
      <c r="C82" s="9">
        <v>0.32485000000000003</v>
      </c>
      <c r="D82" s="9">
        <f t="shared" si="10"/>
        <v>14.61825</v>
      </c>
      <c r="E82" s="9">
        <v>1.0882700000000001</v>
      </c>
      <c r="F82" s="15">
        <f t="shared" si="17"/>
        <v>88.661663999999988</v>
      </c>
      <c r="G82" s="12">
        <f>(2*3.14*B82*F82)/60</f>
        <v>44079.623951999987</v>
      </c>
      <c r="H82" s="12">
        <f t="shared" si="11"/>
        <v>45.81040276070032</v>
      </c>
      <c r="I82" s="12">
        <f t="shared" si="12"/>
        <v>61.432666310154346</v>
      </c>
      <c r="J82" s="15">
        <f t="shared" si="13"/>
        <v>0.3191032848229105</v>
      </c>
      <c r="K82" s="12">
        <f>(120*H82)/($O$2*$N$2*B82*$P$2)</f>
        <v>730.62843318501302</v>
      </c>
      <c r="L82" s="22">
        <f t="shared" si="14"/>
        <v>643203000</v>
      </c>
      <c r="M82" s="22">
        <f t="shared" si="15"/>
        <v>158686646.22719994</v>
      </c>
      <c r="N82" s="23">
        <f t="shared" si="16"/>
        <v>24.67131624498019</v>
      </c>
    </row>
    <row r="83" spans="1:14" x14ac:dyDescent="0.25">
      <c r="A83" s="3">
        <v>107.07599999999999</v>
      </c>
      <c r="B83" s="6">
        <f t="shared" si="9"/>
        <v>4800</v>
      </c>
      <c r="C83" s="9">
        <v>0.32455000000000001</v>
      </c>
      <c r="D83" s="9">
        <f t="shared" si="10"/>
        <v>14.604750000000001</v>
      </c>
      <c r="E83" s="9">
        <v>1.08396</v>
      </c>
      <c r="F83" s="15">
        <f t="shared" si="17"/>
        <v>87.374015999999983</v>
      </c>
      <c r="G83" s="12">
        <f>(2*3.14*B83*F83)/60</f>
        <v>43896.705638399995</v>
      </c>
      <c r="H83" s="12">
        <f t="shared" si="11"/>
        <v>45.620302191161699</v>
      </c>
      <c r="I83" s="12">
        <f t="shared" si="12"/>
        <v>61.177737644391662</v>
      </c>
      <c r="J83" s="15">
        <f t="shared" si="13"/>
        <v>0.32013707271823966</v>
      </c>
      <c r="K83" s="12">
        <f>(120*H83)/($O$2*$N$2*B83*$P$2)</f>
        <v>720.01739569383994</v>
      </c>
      <c r="L83" s="22">
        <f t="shared" si="14"/>
        <v>642609000</v>
      </c>
      <c r="M83" s="22">
        <f t="shared" si="15"/>
        <v>158028140.29823998</v>
      </c>
      <c r="N83" s="23">
        <f t="shared" si="16"/>
        <v>24.591647533451908</v>
      </c>
    </row>
    <row r="84" spans="1:14" x14ac:dyDescent="0.25">
      <c r="A84" s="3">
        <v>105.24</v>
      </c>
      <c r="B84" s="6">
        <f t="shared" si="9"/>
        <v>4850</v>
      </c>
      <c r="C84" s="9">
        <v>0.32569999999999999</v>
      </c>
      <c r="D84" s="9">
        <f t="shared" si="10"/>
        <v>14.656499999999999</v>
      </c>
      <c r="E84" s="9">
        <v>1.0822099999999999</v>
      </c>
      <c r="F84" s="15">
        <f t="shared" si="17"/>
        <v>85.875839999999997</v>
      </c>
      <c r="G84" s="12">
        <f>(2*3.14*B84*F84)/60</f>
        <v>43593.438911999998</v>
      </c>
      <c r="H84" s="12">
        <f t="shared" si="11"/>
        <v>45.305127749214748</v>
      </c>
      <c r="I84" s="12">
        <f t="shared" si="12"/>
        <v>60.755082414251966</v>
      </c>
      <c r="J84" s="15">
        <f t="shared" si="13"/>
        <v>0.32350642693539328</v>
      </c>
      <c r="K84" s="12">
        <f>(120*H84)/($O$2*$N$2*B84*$P$2)</f>
        <v>707.6714737459348</v>
      </c>
      <c r="L84" s="22">
        <f t="shared" si="14"/>
        <v>644886000</v>
      </c>
      <c r="M84" s="22">
        <f t="shared" si="15"/>
        <v>156936380.08319998</v>
      </c>
      <c r="N84" s="23">
        <f t="shared" si="16"/>
        <v>24.33552288050911</v>
      </c>
    </row>
    <row r="85" spans="1:14" x14ac:dyDescent="0.25">
      <c r="A85" s="3">
        <v>103.63200000000001</v>
      </c>
      <c r="B85" s="6">
        <f t="shared" si="9"/>
        <v>4900</v>
      </c>
      <c r="C85" s="9">
        <v>0.32769999999999999</v>
      </c>
      <c r="D85" s="9">
        <f t="shared" si="10"/>
        <v>14.746499999999999</v>
      </c>
      <c r="E85" s="9">
        <v>1.0846</v>
      </c>
      <c r="F85" s="15">
        <f t="shared" si="17"/>
        <v>84.563711999999995</v>
      </c>
      <c r="G85" s="12">
        <f>(2*3.14*B85*F85)/60</f>
        <v>43369.909094399998</v>
      </c>
      <c r="H85" s="12">
        <f t="shared" si="11"/>
        <v>45.072821071997346</v>
      </c>
      <c r="I85" s="12">
        <f t="shared" si="12"/>
        <v>60.443554513969886</v>
      </c>
      <c r="J85" s="15">
        <f t="shared" si="13"/>
        <v>0.32717055753942242</v>
      </c>
      <c r="K85" s="12">
        <f>(120*H85)/($O$2*$N$2*B85*$P$2)</f>
        <v>696.85870550397863</v>
      </c>
      <c r="L85" s="22">
        <f t="shared" si="14"/>
        <v>648846000</v>
      </c>
      <c r="M85" s="22">
        <f t="shared" si="15"/>
        <v>156131672.73984</v>
      </c>
      <c r="N85" s="23">
        <f t="shared" si="16"/>
        <v>24.062978386217992</v>
      </c>
    </row>
    <row r="86" spans="1:14" x14ac:dyDescent="0.25">
      <c r="A86" s="3">
        <v>102.33499999999999</v>
      </c>
      <c r="B86" s="6">
        <f t="shared" si="9"/>
        <v>4950</v>
      </c>
      <c r="C86" s="9">
        <v>0.32845000000000002</v>
      </c>
      <c r="D86" s="9">
        <f t="shared" si="10"/>
        <v>14.780250000000001</v>
      </c>
      <c r="E86" s="9">
        <v>1.08823</v>
      </c>
      <c r="F86" s="15">
        <f t="shared" si="17"/>
        <v>83.505359999999996</v>
      </c>
      <c r="G86" s="12">
        <f>(2*3.14*B86*F86)/60</f>
        <v>43264.127015999999</v>
      </c>
      <c r="H86" s="12">
        <f t="shared" si="11"/>
        <v>44.962885478589264</v>
      </c>
      <c r="I86" s="12">
        <f t="shared" si="12"/>
        <v>60.296128684497781</v>
      </c>
      <c r="J86" s="15">
        <f t="shared" si="13"/>
        <v>0.3287211183774707</v>
      </c>
      <c r="K86" s="12">
        <f>(120*H86)/($O$2*$N$2*B86*$P$2)</f>
        <v>688.13721271180384</v>
      </c>
      <c r="L86" s="22">
        <f t="shared" si="14"/>
        <v>650331000</v>
      </c>
      <c r="M86" s="22">
        <f t="shared" si="15"/>
        <v>155750857.25760001</v>
      </c>
      <c r="N86" s="23">
        <f t="shared" si="16"/>
        <v>23.94947453798143</v>
      </c>
    </row>
    <row r="87" spans="1:14" x14ac:dyDescent="0.25">
      <c r="A87" s="3">
        <v>101.10599999999999</v>
      </c>
      <c r="B87" s="6">
        <f t="shared" si="9"/>
        <v>5000</v>
      </c>
      <c r="C87" s="9">
        <v>0.32869999999999999</v>
      </c>
      <c r="D87" s="9">
        <f t="shared" si="10"/>
        <v>14.791499999999999</v>
      </c>
      <c r="E87" s="9">
        <v>1.08687</v>
      </c>
      <c r="F87" s="15">
        <f t="shared" si="17"/>
        <v>82.502495999999994</v>
      </c>
      <c r="G87" s="12">
        <f>(2*3.14*B87*F87)/60</f>
        <v>43176.306239999991</v>
      </c>
      <c r="H87" s="12">
        <f t="shared" si="11"/>
        <v>44.871616435012612</v>
      </c>
      <c r="I87" s="12">
        <f t="shared" si="12"/>
        <v>60.173735071680618</v>
      </c>
      <c r="J87" s="15">
        <f t="shared" si="13"/>
        <v>0.32964045370245287</v>
      </c>
      <c r="K87" s="12">
        <f>(120*H87)/($O$2*$N$2*B87*$P$2)</f>
        <v>679.87297628806982</v>
      </c>
      <c r="L87" s="22">
        <f t="shared" si="14"/>
        <v>650826000</v>
      </c>
      <c r="M87" s="22">
        <f t="shared" si="15"/>
        <v>155434702.46399996</v>
      </c>
      <c r="N87" s="23">
        <f t="shared" si="16"/>
        <v>23.882681771164638</v>
      </c>
    </row>
    <row r="88" spans="1:14" x14ac:dyDescent="0.25">
      <c r="A88" s="3">
        <v>99.314899999999994</v>
      </c>
      <c r="B88" s="6">
        <f t="shared" si="9"/>
        <v>5050</v>
      </c>
      <c r="C88" s="9">
        <v>0.32984999999999998</v>
      </c>
      <c r="D88" s="9">
        <f t="shared" si="10"/>
        <v>14.843249999999999</v>
      </c>
      <c r="E88" s="9">
        <v>1.0891</v>
      </c>
      <c r="F88" s="15">
        <f t="shared" si="17"/>
        <v>81.040958399999994</v>
      </c>
      <c r="G88" s="12">
        <f>(2*3.14*B88*F88)/60</f>
        <v>42835.549244959991</v>
      </c>
      <c r="H88" s="12">
        <f t="shared" si="11"/>
        <v>44.517479675513329</v>
      </c>
      <c r="I88" s="12">
        <f t="shared" si="12"/>
        <v>59.698830594456886</v>
      </c>
      <c r="J88" s="15">
        <f t="shared" si="13"/>
        <v>0.33342520978707768</v>
      </c>
      <c r="K88" s="12">
        <f>(120*H88)/($O$2*$N$2*B88*$P$2)</f>
        <v>667.82897803050298</v>
      </c>
      <c r="L88" s="22">
        <f t="shared" si="14"/>
        <v>653103000</v>
      </c>
      <c r="M88" s="22">
        <f t="shared" si="15"/>
        <v>154207977.28185597</v>
      </c>
      <c r="N88" s="23">
        <f t="shared" si="16"/>
        <v>23.611586117634733</v>
      </c>
    </row>
    <row r="89" spans="1:14" x14ac:dyDescent="0.25">
      <c r="A89" s="3">
        <v>97.581500000000005</v>
      </c>
      <c r="B89" s="6">
        <f t="shared" si="9"/>
        <v>5100</v>
      </c>
      <c r="C89" s="9">
        <v>0.32969999999999999</v>
      </c>
      <c r="D89" s="9">
        <f t="shared" si="10"/>
        <v>14.836499999999999</v>
      </c>
      <c r="E89" s="9">
        <v>1.09185</v>
      </c>
      <c r="F89" s="15">
        <f t="shared" si="17"/>
        <v>79.626503999999997</v>
      </c>
      <c r="G89" s="12">
        <f>(2*3.14*B89*F89)/60</f>
        <v>42504.627835200001</v>
      </c>
      <c r="H89" s="12">
        <f t="shared" si="11"/>
        <v>44.173564693848512</v>
      </c>
      <c r="I89" s="12">
        <f t="shared" si="12"/>
        <v>59.237633725744736</v>
      </c>
      <c r="J89" s="15">
        <f t="shared" si="13"/>
        <v>0.33586829821923087</v>
      </c>
      <c r="K89" s="12">
        <f>(120*H89)/($O$2*$N$2*B89*$P$2)</f>
        <v>656.17297525027493</v>
      </c>
      <c r="L89" s="22">
        <f t="shared" si="14"/>
        <v>652806000</v>
      </c>
      <c r="M89" s="22">
        <f t="shared" si="15"/>
        <v>153016660.20671999</v>
      </c>
      <c r="N89" s="23">
        <f t="shared" si="16"/>
        <v>23.439836675324674</v>
      </c>
    </row>
    <row r="90" spans="1:14" x14ac:dyDescent="0.25">
      <c r="A90" s="3">
        <v>95.848600000000005</v>
      </c>
      <c r="B90" s="6">
        <f t="shared" si="9"/>
        <v>5150</v>
      </c>
      <c r="C90" s="9">
        <v>0.33095000000000002</v>
      </c>
      <c r="D90" s="9">
        <f t="shared" si="10"/>
        <v>14.892749999999999</v>
      </c>
      <c r="E90" s="9">
        <v>1.0940700000000001</v>
      </c>
      <c r="F90" s="15">
        <f t="shared" si="17"/>
        <v>78.212457599999993</v>
      </c>
      <c r="G90" s="12">
        <f>(2*3.14*B90*F90)/60</f>
        <v>42159.121728319995</v>
      </c>
      <c r="H90" s="12">
        <f t="shared" si="11"/>
        <v>43.814492349454419</v>
      </c>
      <c r="I90" s="12">
        <f t="shared" si="12"/>
        <v>58.756110530465371</v>
      </c>
      <c r="J90" s="15">
        <f t="shared" si="13"/>
        <v>0.33990465714446294</v>
      </c>
      <c r="K90" s="12">
        <f>(120*H90)/($O$2*$N$2*B90*$P$2)</f>
        <v>644.52033464922647</v>
      </c>
      <c r="L90" s="22">
        <f t="shared" si="14"/>
        <v>655281000</v>
      </c>
      <c r="M90" s="22">
        <f t="shared" si="15"/>
        <v>151772838.22195199</v>
      </c>
      <c r="N90" s="23">
        <f t="shared" si="16"/>
        <v>23.161489227057093</v>
      </c>
    </row>
    <row r="91" spans="1:14" x14ac:dyDescent="0.25">
      <c r="A91" s="3">
        <v>94.803299999999993</v>
      </c>
      <c r="B91" s="6">
        <f t="shared" si="9"/>
        <v>5200</v>
      </c>
      <c r="C91" s="9">
        <v>0.33379999999999999</v>
      </c>
      <c r="D91" s="9">
        <f t="shared" si="10"/>
        <v>15.020999999999997</v>
      </c>
      <c r="E91" s="9">
        <v>1.0934600000000001</v>
      </c>
      <c r="F91" s="15">
        <f t="shared" si="17"/>
        <v>77.359492799999984</v>
      </c>
      <c r="G91" s="12">
        <f>(2*3.14*B91*F91)/60</f>
        <v>42104.193281279993</v>
      </c>
      <c r="H91" s="12">
        <f t="shared" si="11"/>
        <v>43.75740714644401</v>
      </c>
      <c r="I91" s="12">
        <f t="shared" si="12"/>
        <v>58.679558131524352</v>
      </c>
      <c r="J91" s="15">
        <f t="shared" si="13"/>
        <v>0.34327902358859702</v>
      </c>
      <c r="K91" s="12">
        <f>(120*H91)/($O$2*$N$2*B91*$P$2)</f>
        <v>637.49136285611894</v>
      </c>
      <c r="L91" s="22">
        <f t="shared" si="14"/>
        <v>660923999.99999988</v>
      </c>
      <c r="M91" s="22">
        <f t="shared" si="15"/>
        <v>151575095.81260797</v>
      </c>
      <c r="N91" s="23">
        <f t="shared" si="16"/>
        <v>22.933816265199631</v>
      </c>
    </row>
    <row r="92" spans="1:14" x14ac:dyDescent="0.25">
      <c r="A92" s="3">
        <v>93.0976</v>
      </c>
      <c r="B92" s="6">
        <f t="shared" si="9"/>
        <v>5250</v>
      </c>
      <c r="C92" s="9">
        <v>0.33129999999999998</v>
      </c>
      <c r="D92" s="9">
        <f t="shared" si="10"/>
        <v>14.9085</v>
      </c>
      <c r="E92" s="9">
        <v>1.0880399999999999</v>
      </c>
      <c r="F92" s="15">
        <f t="shared" si="17"/>
        <v>75.967641599999993</v>
      </c>
      <c r="G92" s="12">
        <f>(2*3.14*B92*F92)/60</f>
        <v>41744.219059199997</v>
      </c>
      <c r="H92" s="12">
        <f t="shared" si="11"/>
        <v>43.383298598809588</v>
      </c>
      <c r="I92" s="12">
        <f t="shared" si="12"/>
        <v>58.177871086975635</v>
      </c>
      <c r="J92" s="15">
        <f t="shared" si="13"/>
        <v>0.34364606845292028</v>
      </c>
      <c r="K92" s="12">
        <f>(120*H92)/($O$2*$N$2*B92*$P$2)</f>
        <v>626.02162480244715</v>
      </c>
      <c r="L92" s="22">
        <f t="shared" si="14"/>
        <v>655974000</v>
      </c>
      <c r="M92" s="22">
        <f t="shared" si="15"/>
        <v>150279188.61311999</v>
      </c>
      <c r="N92" s="23">
        <f t="shared" si="16"/>
        <v>22.909320889718188</v>
      </c>
    </row>
    <row r="93" spans="1:14" x14ac:dyDescent="0.25">
      <c r="A93" s="3">
        <v>91.788600000000002</v>
      </c>
      <c r="B93" s="6">
        <f t="shared" si="9"/>
        <v>5300</v>
      </c>
      <c r="C93" s="9">
        <v>0.33239999999999997</v>
      </c>
      <c r="D93" s="9">
        <f t="shared" si="10"/>
        <v>14.957999999999998</v>
      </c>
      <c r="E93" s="9">
        <v>1.0833900000000001</v>
      </c>
      <c r="F93" s="15">
        <f t="shared" si="17"/>
        <v>74.899497600000004</v>
      </c>
      <c r="G93" s="12">
        <f>(2*3.14*B93*F93)/60</f>
        <v>41549.247968639997</v>
      </c>
      <c r="H93" s="12">
        <f t="shared" si="11"/>
        <v>43.180672002108743</v>
      </c>
      <c r="I93" s="12">
        <f t="shared" si="12"/>
        <v>57.906144768267872</v>
      </c>
      <c r="J93" s="15">
        <f t="shared" si="13"/>
        <v>0.34640498413895732</v>
      </c>
      <c r="K93" s="12">
        <f>(120*H93)/($O$2*$N$2*B93*$P$2)</f>
        <v>617.21943970995915</v>
      </c>
      <c r="L93" s="22">
        <f t="shared" si="14"/>
        <v>658151999.99999988</v>
      </c>
      <c r="M93" s="22">
        <f t="shared" si="15"/>
        <v>149577292.68710399</v>
      </c>
      <c r="N93" s="23">
        <f t="shared" si="16"/>
        <v>22.726861376567118</v>
      </c>
    </row>
    <row r="94" spans="1:14" x14ac:dyDescent="0.25">
      <c r="A94" s="3">
        <v>90.593800000000002</v>
      </c>
      <c r="B94" s="6">
        <f t="shared" si="9"/>
        <v>5350</v>
      </c>
      <c r="C94" s="9">
        <v>0.33079999999999998</v>
      </c>
      <c r="D94" s="9">
        <f t="shared" si="10"/>
        <v>14.885999999999999</v>
      </c>
      <c r="E94" s="9">
        <v>1.0800700000000001</v>
      </c>
      <c r="F94" s="15">
        <f t="shared" si="17"/>
        <v>73.924540800000003</v>
      </c>
      <c r="G94" s="12">
        <f>(2*3.14*B94*F94)/60</f>
        <v>41395.278696640002</v>
      </c>
      <c r="H94" s="12">
        <f t="shared" si="11"/>
        <v>43.020657153280361</v>
      </c>
      <c r="I94" s="12">
        <f t="shared" si="12"/>
        <v>57.691561655692034</v>
      </c>
      <c r="J94" s="15">
        <f t="shared" si="13"/>
        <v>0.34601981896654799</v>
      </c>
      <c r="K94" s="12">
        <f>(120*H94)/($O$2*$N$2*B94*$P$2)</f>
        <v>609.18517634211776</v>
      </c>
      <c r="L94" s="22">
        <f t="shared" si="14"/>
        <v>654984000</v>
      </c>
      <c r="M94" s="22">
        <f t="shared" si="15"/>
        <v>149023003.30790401</v>
      </c>
      <c r="N94" s="23">
        <f t="shared" si="16"/>
        <v>22.752159336396616</v>
      </c>
    </row>
    <row r="95" spans="1:14" x14ac:dyDescent="0.25">
      <c r="A95" s="3">
        <v>89.6374</v>
      </c>
      <c r="B95" s="6">
        <f t="shared" si="9"/>
        <v>5400</v>
      </c>
      <c r="C95" s="9">
        <v>0.33879999999999999</v>
      </c>
      <c r="D95" s="9">
        <f t="shared" si="10"/>
        <v>15.245999999999999</v>
      </c>
      <c r="E95" s="9">
        <v>1.0789500000000001</v>
      </c>
      <c r="F95" s="15">
        <f t="shared" si="17"/>
        <v>73.144118399999996</v>
      </c>
      <c r="G95" s="12">
        <f>(2*3.14*B95*F95)/60</f>
        <v>41341.05571968</v>
      </c>
      <c r="H95" s="12">
        <f t="shared" si="11"/>
        <v>42.964305120510595</v>
      </c>
      <c r="I95" s="12">
        <f t="shared" si="12"/>
        <v>57.615992452707125</v>
      </c>
      <c r="J95" s="15">
        <f t="shared" si="13"/>
        <v>0.35485270754959236</v>
      </c>
      <c r="K95" s="12">
        <f>(120*H95)/($O$2*$N$2*B95*$P$2)</f>
        <v>602.75400000716309</v>
      </c>
      <c r="L95" s="22">
        <f t="shared" si="14"/>
        <v>670824000</v>
      </c>
      <c r="M95" s="22">
        <f t="shared" si="15"/>
        <v>148827800.590848</v>
      </c>
      <c r="N95" s="23">
        <f t="shared" si="16"/>
        <v>22.185819319351722</v>
      </c>
    </row>
    <row r="96" spans="1:14" x14ac:dyDescent="0.25">
      <c r="A96" s="3">
        <v>88.925600000000003</v>
      </c>
      <c r="B96" s="6">
        <f t="shared" si="9"/>
        <v>5450</v>
      </c>
      <c r="C96" s="9">
        <v>0.34379999999999999</v>
      </c>
      <c r="D96" s="9">
        <f t="shared" si="10"/>
        <v>15.471000000000002</v>
      </c>
      <c r="E96" s="9">
        <v>1.0792299999999999</v>
      </c>
      <c r="F96" s="15">
        <f t="shared" si="17"/>
        <v>72.563289600000004</v>
      </c>
      <c r="G96" s="12">
        <f>(2*3.14*B96*F96)/60</f>
        <v>41392.519164160003</v>
      </c>
      <c r="H96" s="12">
        <f t="shared" si="11"/>
        <v>43.017789268234935</v>
      </c>
      <c r="I96" s="12">
        <f t="shared" si="12"/>
        <v>57.687715764488416</v>
      </c>
      <c r="J96" s="15">
        <f t="shared" si="13"/>
        <v>0.35964191240817783</v>
      </c>
      <c r="K96" s="12">
        <f>(120*H96)/($O$2*$N$2*B96*$P$2)</f>
        <v>597.96760172692416</v>
      </c>
      <c r="L96" s="22">
        <f t="shared" si="14"/>
        <v>680724000.00000012</v>
      </c>
      <c r="M96" s="22">
        <f t="shared" si="15"/>
        <v>149013068.99097601</v>
      </c>
      <c r="N96" s="23">
        <f t="shared" si="16"/>
        <v>21.890379800179804</v>
      </c>
    </row>
    <row r="97" spans="1:14" x14ac:dyDescent="0.25">
      <c r="A97" s="3">
        <v>88.647400000000005</v>
      </c>
      <c r="B97" s="7">
        <f t="shared" si="9"/>
        <v>5500</v>
      </c>
      <c r="C97" s="10">
        <v>0.3488</v>
      </c>
      <c r="D97" s="10">
        <f t="shared" si="10"/>
        <v>15.696</v>
      </c>
      <c r="E97" s="10">
        <v>1.0836600000000001</v>
      </c>
      <c r="F97" s="16">
        <f t="shared" si="17"/>
        <v>72.336278399999998</v>
      </c>
      <c r="G97" s="13">
        <f>(2*3.14*B97*F97)/60</f>
        <v>41641.584265599995</v>
      </c>
      <c r="H97" s="13">
        <f t="shared" si="11"/>
        <v>43.2766338677947</v>
      </c>
      <c r="I97" s="13">
        <f t="shared" si="12"/>
        <v>58.034831549390056</v>
      </c>
      <c r="J97" s="16">
        <f t="shared" si="13"/>
        <v>0.36268994598677734</v>
      </c>
      <c r="K97" s="13">
        <f>(120*H97)/($O$2*$N$2*B97*$P$2)</f>
        <v>596.09688523133195</v>
      </c>
      <c r="L97" s="24">
        <f t="shared" si="14"/>
        <v>690624000</v>
      </c>
      <c r="M97" s="24">
        <f t="shared" si="15"/>
        <v>149909703.35615999</v>
      </c>
      <c r="N97" s="25">
        <f t="shared" si="16"/>
        <v>21.706413816513759</v>
      </c>
    </row>
    <row r="98" spans="1:14" x14ac:dyDescent="0.25">
      <c r="F98" s="2"/>
      <c r="G98" s="2"/>
      <c r="H98" s="4"/>
      <c r="I98" s="4"/>
    </row>
  </sheetData>
  <mergeCells count="6">
    <mergeCell ref="C1:E1"/>
    <mergeCell ref="C2:E2"/>
    <mergeCell ref="H5:I5"/>
    <mergeCell ref="G1:H1"/>
    <mergeCell ref="J1:K1"/>
    <mergeCell ref="C5:D5"/>
  </mergeCells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8201c9b-a986-4f63-aff5-d2cad17c790a">
      <Terms xmlns="http://schemas.microsoft.com/office/infopath/2007/PartnerControls"/>
    </lcf76f155ced4ddcb4097134ff3c332f>
    <TaxCatchAll xmlns="2163c9c1-7118-40fd-b07b-82039bbfed7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964E2C53674C34B8D1B91829DC3B449" ma:contentTypeVersion="14" ma:contentTypeDescription="Create a new document." ma:contentTypeScope="" ma:versionID="db6ea2669407ca3dec5aa1fdde0da7a5">
  <xsd:schema xmlns:xsd="http://www.w3.org/2001/XMLSchema" xmlns:xs="http://www.w3.org/2001/XMLSchema" xmlns:p="http://schemas.microsoft.com/office/2006/metadata/properties" xmlns:ns2="68201c9b-a986-4f63-aff5-d2cad17c790a" xmlns:ns3="2163c9c1-7118-40fd-b07b-82039bbfed7d" targetNamespace="http://schemas.microsoft.com/office/2006/metadata/properties" ma:root="true" ma:fieldsID="e47c0505359bfbec24ba2e2de74713f3" ns2:_="" ns3:_="">
    <xsd:import namespace="68201c9b-a986-4f63-aff5-d2cad17c790a"/>
    <xsd:import namespace="2163c9c1-7118-40fd-b07b-82039bbfed7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201c9b-a986-4f63-aff5-d2cad17c790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163c9c1-7118-40fd-b07b-82039bbfed7d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3a443c7b-c683-4b83-aaec-ea71847c2264}" ma:internalName="TaxCatchAll" ma:showField="CatchAllData" ma:web="2163c9c1-7118-40fd-b07b-82039bbfed7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14A433E-B659-43C9-8FB2-B8A19C31D3D1}">
  <ds:schemaRefs>
    <ds:schemaRef ds:uri="http://purl.org/dc/terms/"/>
    <ds:schemaRef ds:uri="2163c9c1-7118-40fd-b07b-82039bbfed7d"/>
    <ds:schemaRef ds:uri="68201c9b-a986-4f63-aff5-d2cad17c790a"/>
    <ds:schemaRef ds:uri="http://schemas.microsoft.com/office/2006/metadata/properties"/>
    <ds:schemaRef ds:uri="http://schemas.microsoft.com/office/infopath/2007/PartnerControls"/>
    <ds:schemaRef ds:uri="http://schemas.microsoft.com/office/2006/documentManagement/types"/>
    <ds:schemaRef ds:uri="http://schemas.openxmlformats.org/package/2006/metadata/core-properties"/>
    <ds:schemaRef ds:uri="http://www.w3.org/XML/1998/namespace"/>
    <ds:schemaRef ds:uri="http://purl.org/dc/dcmitype/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64688E77-7160-44EF-8F23-15F6E3D81D2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201c9b-a986-4f63-aff5-d2cad17c790a"/>
    <ds:schemaRef ds:uri="2163c9c1-7118-40fd-b07b-82039bbfed7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9A68E4C-2D57-4616-B70E-9AF55255A9C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GrE HnD BsC</vt:lpstr>
    </vt:vector>
  </TitlesOfParts>
  <Manager/>
  <Company>University of Wales Trinity Saint David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Mark Fall</dc:creator>
  <cp:keywords/>
  <dc:description/>
  <cp:lastModifiedBy>Harvey Levell</cp:lastModifiedBy>
  <cp:revision/>
  <dcterms:created xsi:type="dcterms:W3CDTF">2019-10-18T15:00:30Z</dcterms:created>
  <dcterms:modified xsi:type="dcterms:W3CDTF">2024-03-17T19:52:45Z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0x0101003964E2C53674C34B8D1B91829DC3B449</vt:lpwstr>
  </property>
  <property fmtid="{D5CDD505-2E9C-101B-9397-08002B2CF9AE}" pid="3" name="MediaServiceImageTags">
    <vt:lpwstr/>
  </property>
</Properties>
</file>