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drawings/charts/chart2.xml" ContentType="application/vnd.openxmlformats-officedocument.drawingml.char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c4f442153747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nvestment_Appraisal" sheetId="1" r:id="R8e9e94c76e124469"/>
    <x:sheet xmlns:r="http://schemas.openxmlformats.org/officeDocument/2006/relationships" name="Capital_Rationing" sheetId="2" r:id="R7911a62030b3432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7">
    <x:numFmt numFmtId="200" formatCode="0.0%"/>
    <x:numFmt numFmtId="201" formatCode="0.0;[Red](0.0);-"/>
    <x:numFmt numFmtId="202" formatCode="0.00"/>
    <x:numFmt numFmtId="203" formatCode="0.00;[Red](0.00);-"/>
    <x:numFmt numFmtId="204" formatCode="0.000x"/>
    <x:numFmt numFmtId="205" formatCode="0.0%;[Red](0.0%);-"/>
    <x:numFmt numFmtId="206" formatCode="0"/>
  </x:numFmts>
  <x:fonts count="12">
    <x:font>
      <x:sz val="11"/>
      <x:name val="Carlito"/>
    </x:font>
    <x:font>
      <x:b/>
      <x:sz val="16"/>
      <x:color rgb="FFFFFFFF"/>
      <x:name val="Carlito"/>
    </x:font>
    <x:font>
      <x:b/>
      <x:i/>
      <x:sz val="11"/>
      <x:color rgb="FF595959"/>
      <x:name val="Carlito"/>
    </x:font>
    <x:font>
      <x:b/>
      <x:sz val="11"/>
      <x:color rgb="FFFFFFFF"/>
      <x:name val="Carlito"/>
    </x:font>
    <x:font>
      <x:b/>
      <x:sz val="11"/>
      <x:name val="Carlito"/>
    </x:font>
    <x:font>
      <x:b/>
      <x:sz val="11"/>
      <x:color rgb="FF0000FF"/>
      <x:name val="Carlito"/>
    </x:font>
    <x:font>
      <x:sz val="11"/>
      <x:color rgb="FF0000FF"/>
      <x:name val="Carlito"/>
    </x:font>
    <x:font>
      <x:sz val="11"/>
      <x:color rgb="FF000000"/>
      <x:name val="Carlito"/>
    </x:font>
    <x:font>
      <x:b/>
      <x:sz val="11"/>
      <x:color rgb="FF000000"/>
      <x:name val="Carlito"/>
    </x:font>
    <x:font>
      <x:b/>
      <x:sz val="11"/>
      <x:color rgb="FF548235"/>
      <x:name val="Carlito"/>
    </x:font>
    <x:font>
      <x:sz val="11"/>
      <x:color rgb="FF008000"/>
      <x:name val="Carlito"/>
    </x:font>
    <x:font>
      <x:b/>
      <x:sz val="11"/>
      <x:color rgb="FF008000"/>
      <x:name val="Carlito"/>
    </x:font>
  </x:fonts>
  <x:fills count="15">
    <x:fill>
      <x:patternFill patternType="none"/>
    </x:fill>
    <x:fill>
      <x:patternFill patternType="gray125"/>
    </x:fill>
    <x:fill>
      <x:patternFill patternType="solid">
        <x:fgColor rgb="FF17365D"/>
      </x:patternFill>
    </x:fill>
    <x:fill>
      <x:patternFill patternType="solid">
        <x:fgColor rgb="FF1F4E78"/>
      </x:patternFill>
    </x:fill>
    <x:fill>
      <x:patternFill patternType="solid">
        <x:fgColor rgb="FFFFF2CC"/>
      </x:patternFill>
    </x:fill>
    <x:fill>
      <x:patternFill patternType="solid">
        <x:fgColor rgb="FFED7D31"/>
      </x:patternFill>
    </x:fill>
    <x:fill>
      <x:patternFill patternType="solid">
        <x:fgColor rgb="FFE7E6E6"/>
      </x:patternFill>
    </x:fill>
    <x:fill>
      <x:patternFill patternType="solid">
        <x:fgColor rgb="FFE2F0D9"/>
      </x:patternFill>
    </x:fill>
    <x:fill>
      <x:patternFill patternType="solid">
        <x:fgColor rgb="FF1F4E78"/>
      </x:patternFill>
    </x:fill>
    <x:fill>
      <x:patternFill patternType="solid">
        <x:fgColor rgb="FFED7D31"/>
      </x:patternFill>
    </x:fill>
    <x:fill>
      <x:patternFill patternType="solid">
        <x:fgColor rgb="FFE7E6E6"/>
      </x:patternFill>
    </x:fill>
    <x:fill>
      <x:patternFill patternType="solid">
        <x:fgColor rgb="FFE2F0D9"/>
      </x:patternFill>
    </x:fill>
    <x:fill>
      <x:patternFill patternType="solid">
        <x:fgColor rgb="FF17365D"/>
      </x:patternFill>
    </x:fill>
    <x:fill>
      <x:patternFill patternType="solid">
        <x:fgColor rgb="FFFFF2CC"/>
      </x:patternFill>
    </x:fill>
    <x:fill>
      <x:patternFill patternType="solid">
        <x:fgColor rgb="FFD9EAF7"/>
      </x:patternFill>
    </x:fill>
  </x:fills>
  <x:borders count="8">
    <x:border/>
    <x:border/>
    <x:border>
      <x:top style="thin">
        <x:color rgb="FF17365D"/>
      </x:top>
    </x:border>
    <x:border>
      <x:top style="thin">
        <x:color rgb="FF17365D"/>
      </x:top>
    </x:border>
    <x:border>
      <x:top style="medium">
        <x:color rgb="FF548235"/>
      </x:top>
      <x:bottom style="thin">
        <x:color rgb="FF548235"/>
      </x:bottom>
    </x:border>
    <x:border>
      <x:top style="medium">
        <x:color rgb="FF548235"/>
      </x:top>
      <x:bottom style="thin">
        <x:color rgb="FF548235"/>
      </x:bottom>
    </x:border>
    <x:border>
      <x:bottom style="thin">
        <x:color rgb="FFB7B7B7"/>
      </x:bottom>
    </x:border>
    <x:border>
      <x:bottom style="thin">
        <x:color rgb="FFB7B7B7"/>
      </x:bottom>
    </x:border>
  </x:borders>
  <x:cellStyleXfs count="1">
    <x:xf numFmtId="0" fontId="0" fillId="0" borderId="0"/>
  </x:cellStyleXfs>
  <x:cellXfs count="215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left"/>
    </x:xf>
    <x:xf numFmtId="0" fontId="1" fillId="2" borderId="0" xfId="0" applyNumberFormat="1" applyFont="1" applyFill="1" applyBorder="1" applyAlignment="1">
      <x:alignment horizontal="left"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left"/>
    </x:xf>
    <x:xf numFmtId="0" fontId="1" fillId="2" borderId="1" xfId="0" applyNumberFormat="1" applyFont="1" applyFill="1" applyBorder="1" applyAlignment="1">
      <x:alignment horizontal="left" vertical="center"/>
    </x:xf>
    <x:xf numFmtId="0" fontId="2" fillId="0" borderId="0" xfId="0" applyNumberFormat="1" applyFont="1" applyFill="1" applyBorder="1"/>
    <x:xf numFmtId="0" fontId="2" fillId="0" borderId="1" xfId="0" applyNumberFormat="1" applyFont="1" applyFill="1" applyBorder="1"/>
    <x:xf numFmtId="0" fontId="0" fillId="3" borderId="0" xfId="0" applyNumberFormat="1" applyFont="1" applyFill="1" applyBorder="1"/>
    <x:xf numFmtId="0" fontId="3" fillId="3" borderId="0" xfId="0" applyNumberFormat="1" applyFont="1" applyFill="1" applyBorder="1"/>
    <x:xf numFmtId="0" fontId="3" fillId="3" borderId="0" xfId="0" applyNumberFormat="1" applyFont="1" applyFill="1" applyBorder="1" applyAlignment="1">
      <x:alignment horizontal="left"/>
    </x:xf>
    <x:xf numFmtId="0" fontId="3" fillId="3" borderId="0" xfId="0" applyNumberFormat="1" applyFont="1" applyFill="1" applyBorder="1" applyAlignment="1">
      <x:alignment horizontal="left" vertical="center"/>
    </x:xf>
    <x:xf numFmtId="0" fontId="0" fillId="3" borderId="1" xfId="0" applyNumberFormat="1" applyFont="1" applyFill="1" applyBorder="1"/>
    <x:xf numFmtId="0" fontId="3" fillId="3" borderId="1" xfId="0" applyNumberFormat="1" applyFont="1" applyFill="1" applyBorder="1"/>
    <x:xf numFmtId="0" fontId="3" fillId="3" borderId="1" xfId="0" applyNumberFormat="1" applyFont="1" applyFill="1" applyBorder="1" applyAlignment="1">
      <x:alignment horizontal="left"/>
    </x:xf>
    <x:xf numFmtId="0" fontId="3" fillId="3" borderId="1" xfId="0" applyNumberFormat="1" applyFont="1" applyFill="1" applyBorder="1" applyAlignment="1">
      <x:alignment horizontal="left" vertical="center"/>
    </x:xf>
    <x:xf numFmtId="0" fontId="4" fillId="0" borderId="0" xfId="0" applyNumberFormat="1" applyFont="1" applyFill="1" applyBorder="1"/>
    <x:xf numFmtId="0" fontId="4" fillId="0" borderId="1" xfId="0" applyNumberFormat="1" applyFont="1" applyFill="1" applyBorder="1"/>
    <x:xf numFmtId="0" fontId="0" fillId="4" borderId="0" xfId="0" applyNumberFormat="1" applyFont="1" applyFill="1" applyBorder="1"/>
    <x:xf numFmtId="0" fontId="5" fillId="4" borderId="0" xfId="0" applyNumberFormat="1" applyFont="1" applyFill="1" applyBorder="1"/>
    <x:xf numFmtId="0" fontId="5" fillId="4" borderId="0" xfId="0" applyNumberFormat="1" applyFont="1" applyFill="1" applyBorder="1" applyAlignment="1">
      <x:alignment horizontal="right"/>
    </x:xf>
    <x:xf numFmtId="0" fontId="0" fillId="4" borderId="1" xfId="0" applyNumberFormat="1" applyFont="1" applyFill="1" applyBorder="1"/>
    <x:xf numFmtId="0" fontId="5" fillId="4" borderId="1" xfId="0" applyNumberFormat="1" applyFont="1" applyFill="1" applyBorder="1"/>
    <x:xf numFmtId="0" fontId="5" fillId="4" borderId="1" xfId="0" applyNumberFormat="1" applyFont="1" applyFill="1" applyBorder="1" applyAlignment="1">
      <x:alignment horizontal="right"/>
    </x:xf>
    <x:xf numFmtId="200" fontId="5" fillId="4" borderId="0" xfId="0" applyNumberFormat="1" applyFont="1" applyFill="1" applyBorder="1" applyAlignment="1">
      <x:alignment horizontal="right"/>
    </x:xf>
    <x:xf numFmtId="200" fontId="5" fillId="4" borderId="1" xfId="0" applyNumberFormat="1" applyFont="1" applyFill="1" applyBorder="1" applyAlignment="1">
      <x:alignment horizontal="right"/>
    </x:xf>
    <x:xf numFmtId="201" fontId="5" fillId="4" borderId="0" xfId="0" applyNumberFormat="1" applyFont="1" applyFill="1" applyBorder="1" applyAlignment="1">
      <x:alignment horizontal="right"/>
    </x:xf>
    <x:xf numFmtId="201" fontId="5" fillId="4" borderId="1" xfId="0" applyNumberFormat="1" applyFont="1" applyFill="1" applyBorder="1" applyAlignment="1">
      <x:alignment horizontal="right"/>
    </x:xf>
    <x:xf numFmtId="0" fontId="0" fillId="5" borderId="0" xfId="0" applyNumberFormat="1" applyFont="1" applyFill="1" applyBorder="1"/>
    <x:xf numFmtId="0" fontId="3" fillId="5" borderId="0" xfId="0" applyNumberFormat="1" applyFont="1" applyFill="1" applyBorder="1"/>
    <x:xf numFmtId="0" fontId="3" fillId="5" borderId="0" xfId="0" applyNumberFormat="1" applyFont="1" applyFill="1" applyBorder="1" applyAlignment="1">
      <x:alignment horizontal="center"/>
    </x:xf>
    <x:xf numFmtId="0" fontId="3" fillId="5" borderId="0" xfId="0" applyNumberFormat="1" applyFont="1" applyFill="1" applyBorder="1" applyAlignment="1">
      <x:alignment horizontal="center" vertical="center"/>
    </x:xf>
    <x:xf numFmtId="0" fontId="0" fillId="5" borderId="1" xfId="0" applyNumberFormat="1" applyFont="1" applyFill="1" applyBorder="1"/>
    <x:xf numFmtId="0" fontId="3" fillId="5" borderId="1" xfId="0" applyNumberFormat="1" applyFont="1" applyFill="1" applyBorder="1"/>
    <x:xf numFmtId="0" fontId="3" fillId="5" borderId="1" xfId="0" applyNumberFormat="1" applyFont="1" applyFill="1" applyBorder="1" applyAlignment="1">
      <x:alignment horizontal="center"/>
    </x:xf>
    <x:xf numFmtId="0" fontId="3" fillId="5" borderId="1" xfId="0" applyNumberFormat="1" applyFont="1" applyFill="1" applyBorder="1" applyAlignment="1">
      <x:alignment horizontal="center" vertical="center"/>
    </x:xf>
    <x:xf numFmtId="0" fontId="6" fillId="0" borderId="0" xfId="0" applyNumberFormat="1" applyFont="1" applyFill="1" applyBorder="1"/>
    <x:xf numFmtId="201" fontId="6" fillId="0" borderId="0" xfId="0" applyNumberFormat="1" applyFont="1" applyFill="1" applyBorder="1"/>
    <x:xf numFmtId="201" fontId="6" fillId="0" borderId="0" xfId="0" applyNumberFormat="1" applyFont="1" applyFill="1" applyBorder="1" applyAlignment="1">
      <x:alignment horizontal="right"/>
    </x:xf>
    <x:xf numFmtId="0" fontId="6" fillId="0" borderId="1" xfId="0" applyNumberFormat="1" applyFont="1" applyFill="1" applyBorder="1"/>
    <x:xf numFmtId="201" fontId="6" fillId="0" borderId="1" xfId="0" applyNumberFormat="1" applyFont="1" applyFill="1" applyBorder="1"/>
    <x:xf numFmtId="201" fontId="6" fillId="0" borderId="1" xfId="0" applyNumberFormat="1" applyFont="1" applyFill="1" applyBorder="1" applyAlignment="1">
      <x:alignment horizontal="right"/>
    </x:xf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201" fontId="7" fillId="0" borderId="0" xfId="0" applyNumberFormat="1" applyFont="1" applyFill="1" applyBorder="1"/>
    <x:xf numFmtId="201" fontId="7" fillId="0" borderId="1" xfId="0" applyNumberFormat="1" applyFont="1" applyFill="1" applyBorder="1"/>
    <x:xf numFmtId="0" fontId="0" fillId="6" borderId="0" xfId="0" applyNumberFormat="1" applyFont="1" applyFill="1" applyBorder="1"/>
    <x:xf numFmtId="201" fontId="7" fillId="6" borderId="0" xfId="0" applyNumberFormat="1" applyFont="1" applyFill="1" applyBorder="1"/>
    <x:xf numFmtId="0" fontId="8" fillId="6" borderId="0" xfId="0" applyNumberFormat="1" applyFont="1" applyFill="1" applyBorder="1"/>
    <x:xf numFmtId="201" fontId="8" fillId="6" borderId="0" xfId="0" applyNumberFormat="1" applyFont="1" applyFill="1" applyBorder="1"/>
    <x:xf numFmtId="0" fontId="8" fillId="6" borderId="2" xfId="0" applyNumberFormat="1" applyFont="1" applyFill="1" applyBorder="1"/>
    <x:xf numFmtId="201" fontId="8" fillId="6" borderId="2" xfId="0" applyNumberFormat="1" applyFont="1" applyFill="1" applyBorder="1"/>
    <x:xf numFmtId="0" fontId="0" fillId="6" borderId="1" xfId="0" applyNumberFormat="1" applyFont="1" applyFill="1" applyBorder="1"/>
    <x:xf numFmtId="201" fontId="7" fillId="6" borderId="1" xfId="0" applyNumberFormat="1" applyFont="1" applyFill="1" applyBorder="1"/>
    <x:xf numFmtId="0" fontId="8" fillId="6" borderId="1" xfId="0" applyNumberFormat="1" applyFont="1" applyFill="1" applyBorder="1"/>
    <x:xf numFmtId="201" fontId="8" fillId="6" borderId="1" xfId="0" applyNumberFormat="1" applyFont="1" applyFill="1" applyBorder="1"/>
    <x:xf numFmtId="0" fontId="8" fillId="6" borderId="3" xfId="0" applyNumberFormat="1" applyFont="1" applyFill="1" applyBorder="1"/>
    <x:xf numFmtId="201" fontId="8" fillId="6" borderId="3" xfId="0" applyNumberFormat="1" applyFont="1" applyFill="1" applyBorder="1"/>
    <x:xf numFmtId="202" fontId="0" fillId="0" borderId="0" xfId="0" applyNumberFormat="1" applyFont="1" applyFill="1" applyBorder="1"/>
    <x:xf numFmtId="202" fontId="0" fillId="0" borderId="1" xfId="0" applyNumberFormat="1" applyFont="1" applyFill="1" applyBorder="1"/>
    <x:xf numFmtId="203" fontId="0" fillId="0" borderId="0" xfId="0" applyNumberFormat="1" applyFont="1" applyFill="1" applyBorder="1"/>
    <x:xf numFmtId="203" fontId="0" fillId="0" borderId="1" xfId="0" applyNumberFormat="1" applyFont="1" applyFill="1" applyBorder="1"/>
    <x:xf numFmtId="200" fontId="0" fillId="0" borderId="0" xfId="0" applyNumberFormat="1" applyFont="1" applyFill="1" applyBorder="1"/>
    <x:xf numFmtId="200" fontId="0" fillId="0" borderId="1" xfId="0" applyNumberFormat="1" applyFont="1" applyFill="1" applyBorder="1"/>
    <x:xf numFmtId="202" fontId="7" fillId="0" borderId="0" xfId="0" applyNumberFormat="1" applyFont="1" applyFill="1" applyBorder="1"/>
    <x:xf numFmtId="203" fontId="7" fillId="0" borderId="0" xfId="0" applyNumberFormat="1" applyFont="1" applyFill="1" applyBorder="1"/>
    <x:xf numFmtId="200" fontId="7" fillId="0" borderId="0" xfId="0" applyNumberFormat="1" applyFont="1" applyFill="1" applyBorder="1"/>
    <x:xf numFmtId="202" fontId="7" fillId="0" borderId="1" xfId="0" applyNumberFormat="1" applyFont="1" applyFill="1" applyBorder="1"/>
    <x:xf numFmtId="203" fontId="7" fillId="0" borderId="1" xfId="0" applyNumberFormat="1" applyFont="1" applyFill="1" applyBorder="1"/>
    <x:xf numFmtId="200" fontId="7" fillId="0" borderId="1" xfId="0" applyNumberFormat="1" applyFont="1" applyFill="1" applyBorder="1"/>
    <x:xf numFmtId="200" fontId="7" fillId="6" borderId="0" xfId="0" applyNumberFormat="1" applyFont="1" applyFill="1" applyBorder="1"/>
    <x:xf numFmtId="200" fontId="8" fillId="6" borderId="0" xfId="0" applyNumberFormat="1" applyFont="1" applyFill="1" applyBorder="1"/>
    <x:xf numFmtId="200" fontId="8" fillId="6" borderId="2" xfId="0" applyNumberFormat="1" applyFont="1" applyFill="1" applyBorder="1"/>
    <x:xf numFmtId="200" fontId="7" fillId="6" borderId="1" xfId="0" applyNumberFormat="1" applyFont="1" applyFill="1" applyBorder="1"/>
    <x:xf numFmtId="200" fontId="8" fillId="6" borderId="1" xfId="0" applyNumberFormat="1" applyFont="1" applyFill="1" applyBorder="1"/>
    <x:xf numFmtId="200" fontId="8" fillId="6" borderId="3" xfId="0" applyNumberFormat="1" applyFont="1" applyFill="1" applyBorder="1"/>
    <x:xf numFmtId="0" fontId="0" fillId="7" borderId="0" xfId="0" applyNumberFormat="1" applyFont="1" applyFill="1" applyBorder="1"/>
    <x:xf numFmtId="203" fontId="7" fillId="7" borderId="0" xfId="0" applyNumberFormat="1" applyFont="1" applyFill="1" applyBorder="1"/>
    <x:xf numFmtId="0" fontId="8" fillId="7" borderId="0" xfId="0" applyNumberFormat="1" applyFont="1" applyFill="1" applyBorder="1"/>
    <x:xf numFmtId="203" fontId="8" fillId="7" borderId="0" xfId="0" applyNumberFormat="1" applyFont="1" applyFill="1" applyBorder="1"/>
    <x:xf numFmtId="0" fontId="8" fillId="7" borderId="4" xfId="0" applyNumberFormat="1" applyFont="1" applyFill="1" applyBorder="1"/>
    <x:xf numFmtId="203" fontId="8" fillId="7" borderId="4" xfId="0" applyNumberFormat="1" applyFont="1" applyFill="1" applyBorder="1"/>
    <x:xf numFmtId="0" fontId="0" fillId="7" borderId="1" xfId="0" applyNumberFormat="1" applyFont="1" applyFill="1" applyBorder="1"/>
    <x:xf numFmtId="203" fontId="7" fillId="7" borderId="1" xfId="0" applyNumberFormat="1" applyFont="1" applyFill="1" applyBorder="1"/>
    <x:xf numFmtId="0" fontId="8" fillId="7" borderId="1" xfId="0" applyNumberFormat="1" applyFont="1" applyFill="1" applyBorder="1"/>
    <x:xf numFmtId="203" fontId="8" fillId="7" borderId="1" xfId="0" applyNumberFormat="1" applyFont="1" applyFill="1" applyBorder="1"/>
    <x:xf numFmtId="0" fontId="8" fillId="7" borderId="5" xfId="0" applyNumberFormat="1" applyFont="1" applyFill="1" applyBorder="1"/>
    <x:xf numFmtId="203" fontId="8" fillId="7" borderId="5" xfId="0" applyNumberFormat="1" applyFont="1" applyFill="1" applyBorder="1"/>
    <x:xf numFmtId="0" fontId="8" fillId="6" borderId="2" xfId="0" applyNumberFormat="1" applyFont="1" applyFill="1" applyBorder="1" applyAlignment="1">
      <x:alignment wrapText="1"/>
    </x:xf>
    <x:xf numFmtId="0" fontId="8" fillId="7" borderId="4" xfId="0" applyNumberFormat="1" applyFont="1" applyFill="1" applyBorder="1" applyAlignment="1">
      <x:alignment wrapText="1"/>
    </x:xf>
    <x:xf numFmtId="0" fontId="8" fillId="6" borderId="3" xfId="0" applyNumberFormat="1" applyFont="1" applyFill="1" applyBorder="1" applyAlignment="1">
      <x:alignment wrapText="1"/>
    </x:xf>
    <x:xf numFmtId="0" fontId="8" fillId="7" borderId="5" xfId="0" applyNumberFormat="1" applyFont="1" applyFill="1" applyBorder="1" applyAlignment="1">
      <x:alignment wrapText="1"/>
    </x:xf>
    <x:xf numFmtId="0" fontId="4" fillId="0" borderId="6" xfId="0" applyNumberFormat="1" applyFont="1" applyFill="1" applyBorder="1"/>
    <x:xf numFmtId="0" fontId="0" fillId="0" borderId="6" xfId="0" applyNumberFormat="1" applyFont="1" applyFill="1" applyBorder="1" applyAlignment="1">
      <x:alignment wrapText="1"/>
    </x:xf>
    <x:xf numFmtId="0" fontId="4" fillId="0" borderId="7" xfId="0" applyNumberFormat="1" applyFont="1" applyFill="1" applyBorder="1"/>
    <x:xf numFmtId="0" fontId="0" fillId="0" borderId="7" xfId="0" applyNumberFormat="1" applyFont="1" applyFill="1" applyBorder="1" applyAlignment="1">
      <x:alignment wrapText="1"/>
    </x:xf>
    <x:xf numFmtId="0" fontId="9" fillId="7" borderId="0" xfId="0" applyNumberFormat="1" applyFont="1" applyFill="1" applyBorder="1"/>
    <x:xf numFmtId="0" fontId="9" fillId="7" borderId="0" xfId="0" applyNumberFormat="1" applyFont="1" applyFill="1" applyBorder="1" applyAlignment="1">
      <x:alignment wrapText="1"/>
    </x:xf>
    <x:xf numFmtId="0" fontId="9" fillId="7" borderId="0" xfId="0" applyNumberFormat="1" applyFont="1" applyFill="1" applyBorder="1" applyAlignment="1">
      <x:alignment vertical="center" wrapText="1"/>
    </x:xf>
    <x:xf numFmtId="0" fontId="9" fillId="7" borderId="1" xfId="0" applyNumberFormat="1" applyFont="1" applyFill="1" applyBorder="1"/>
    <x:xf numFmtId="0" fontId="9" fillId="7" borderId="1" xfId="0" applyNumberFormat="1" applyFont="1" applyFill="1" applyBorder="1" applyAlignment="1">
      <x:alignment wrapText="1"/>
    </x:xf>
    <x:xf numFmtId="0" fontId="9" fillId="7" borderId="1" xfId="0" applyNumberFormat="1" applyFont="1" applyFill="1" applyBorder="1" applyAlignment="1">
      <x:alignment vertical="center" wrapText="1"/>
    </x:xf>
    <x:xf numFmtId="0" fontId="2" fillId="0" borderId="0" xfId="0" applyNumberFormat="1" applyFont="1" applyFill="1" applyBorder="1" applyAlignment="1">
      <x:alignment vertical="center"/>
    </x:xf>
    <x:xf numFmtId="0" fontId="0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200" fontId="5" fillId="4" borderId="0" xfId="0" applyNumberFormat="1" applyFont="1" applyFill="1" applyBorder="1" applyAlignment="1">
      <x:alignment horizontal="right" vertical="center"/>
    </x:xf>
    <x:xf numFmtId="201" fontId="5" fillId="4" borderId="0" xfId="0" applyNumberFormat="1" applyFont="1" applyFill="1" applyBorder="1" applyAlignment="1">
      <x:alignment horizontal="right" vertical="center"/>
    </x:xf>
    <x:xf numFmtId="0" fontId="0" fillId="0" borderId="0" xfId="0" applyNumberFormat="1" applyFont="1" applyFill="1" applyBorder="1" applyAlignment="1">
      <x:alignment vertical="center" wrapText="1"/>
    </x:xf>
    <x:xf numFmtId="201" fontId="6" fillId="0" borderId="0" xfId="0" applyNumberFormat="1" applyFont="1" applyFill="1" applyBorder="1" applyAlignment="1">
      <x:alignment horizontal="right" vertical="center"/>
    </x:xf>
    <x:xf numFmtId="201" fontId="7" fillId="0" borderId="0" xfId="0" applyNumberFormat="1" applyFont="1" applyFill="1" applyBorder="1" applyAlignment="1">
      <x:alignment vertical="center"/>
    </x:xf>
    <x:xf numFmtId="0" fontId="8" fillId="6" borderId="2" xfId="0" applyNumberFormat="1" applyFont="1" applyFill="1" applyBorder="1" applyAlignment="1">
      <x:alignment vertical="center"/>
    </x:xf>
    <x:xf numFmtId="201" fontId="8" fillId="6" borderId="2" xfId="0" applyNumberFormat="1" applyFont="1" applyFill="1" applyBorder="1" applyAlignment="1">
      <x:alignment vertical="center"/>
    </x:xf>
    <x:xf numFmtId="202" fontId="7" fillId="0" borderId="0" xfId="0" applyNumberFormat="1" applyFont="1" applyFill="1" applyBorder="1" applyAlignment="1">
      <x:alignment vertical="center"/>
    </x:xf>
    <x:xf numFmtId="203" fontId="7" fillId="0" borderId="0" xfId="0" applyNumberFormat="1" applyFont="1" applyFill="1" applyBorder="1" applyAlignment="1">
      <x:alignment vertical="center"/>
    </x:xf>
    <x:xf numFmtId="200" fontId="8" fillId="6" borderId="2" xfId="0" applyNumberFormat="1" applyFont="1" applyFill="1" applyBorder="1" applyAlignment="1">
      <x:alignment vertical="center"/>
    </x:xf>
    <x:xf numFmtId="0" fontId="8" fillId="6" borderId="2" xfId="0" applyNumberFormat="1" applyFont="1" applyFill="1" applyBorder="1" applyAlignment="1">
      <x:alignment vertical="center" wrapText="1"/>
    </x:xf>
    <x:xf numFmtId="0" fontId="8" fillId="7" borderId="4" xfId="0" applyNumberFormat="1" applyFont="1" applyFill="1" applyBorder="1" applyAlignment="1">
      <x:alignment vertical="center"/>
    </x:xf>
    <x:xf numFmtId="203" fontId="8" fillId="7" borderId="4" xfId="0" applyNumberFormat="1" applyFont="1" applyFill="1" applyBorder="1" applyAlignment="1">
      <x:alignment vertical="center"/>
    </x:xf>
    <x:xf numFmtId="0" fontId="8" fillId="7" borderId="4" xfId="0" applyNumberFormat="1" applyFont="1" applyFill="1" applyBorder="1" applyAlignment="1">
      <x:alignment vertical="center" wrapText="1"/>
    </x:xf>
    <x:xf numFmtId="0" fontId="4" fillId="0" borderId="6" xfId="0" applyNumberFormat="1" applyFont="1" applyFill="1" applyBorder="1" applyAlignment="1">
      <x:alignment vertical="center"/>
    </x:xf>
    <x:xf numFmtId="0" fontId="0" fillId="0" borderId="6" xfId="0" applyNumberFormat="1" applyFont="1" applyFill="1" applyBorder="1" applyAlignment="1">
      <x:alignment vertical="center" wrapText="1"/>
    </x:xf>
    <x:xf numFmtId="0" fontId="0" fillId="0" borderId="0" xfId="0" applyNumberFormat="1" applyFont="1" applyFill="1" applyBorder="1"/>
    <x:xf numFmtId="204" fontId="0" fillId="0" borderId="0" xfId="0" applyNumberFormat="1" applyFont="1" applyFill="1" applyBorder="1" applyAlignment="1">
      <x:alignment vertical="center"/>
    </x:xf>
    <x:xf numFmtId="204" fontId="7" fillId="0" borderId="0" xfId="0" applyNumberFormat="1" applyFont="1" applyFill="1" applyBorder="1" applyAlignment="1">
      <x:alignment vertical="center"/>
    </x:xf>
    <x:xf numFmtId="0" fontId="0" fillId="8" borderId="0" xfId="0" applyNumberFormat="1" applyFont="1" applyFill="1" applyBorder="1" applyAlignment="1">
      <x:alignment vertical="center"/>
    </x:xf>
    <x:xf numFmtId="0" fontId="3" fillId="8" borderId="0" xfId="0" applyNumberFormat="1" applyFont="1" applyFill="1" applyBorder="1" applyAlignment="1">
      <x:alignment vertical="center"/>
    </x:xf>
    <x:xf numFmtId="0" fontId="3" fillId="8" borderId="0" xfId="0" applyNumberFormat="1" applyFont="1" applyFill="1" applyBorder="1" applyAlignment="1">
      <x:alignment horizontal="left" vertical="center"/>
    </x:xf>
    <x:xf numFmtId="0" fontId="0" fillId="9" borderId="0" xfId="0" applyNumberFormat="1" applyFont="1" applyFill="1" applyBorder="1" applyAlignment="1">
      <x:alignment vertical="center"/>
    </x:xf>
    <x:xf numFmtId="0" fontId="3" fillId="9" borderId="0" xfId="0" applyNumberFormat="1" applyFont="1" applyFill="1" applyBorder="1" applyAlignment="1">
      <x:alignment vertical="center"/>
    </x:xf>
    <x:xf numFmtId="0" fontId="3" fillId="9" borderId="0" xfId="0" applyNumberFormat="1" applyFont="1" applyFill="1" applyBorder="1" applyAlignment="1">
      <x:alignment horizontal="center" vertical="center"/>
    </x:xf>
    <x:xf numFmtId="203" fontId="0" fillId="0" borderId="0" xfId="0" applyNumberFormat="1" applyFont="1" applyFill="1" applyBorder="1" applyAlignment="1">
      <x:alignment vertical="center"/>
    </x:xf>
    <x:xf numFmtId="203" fontId="10" fillId="0" borderId="0" xfId="0" applyNumberFormat="1" applyFont="1" applyFill="1" applyBorder="1" applyAlignment="1">
      <x:alignment vertical="center"/>
    </x:xf>
    <x:xf numFmtId="205" fontId="0" fillId="0" borderId="0" xfId="0" applyNumberFormat="1" applyFont="1" applyFill="1" applyBorder="1" applyAlignment="1">
      <x:alignment vertical="center"/>
    </x:xf>
    <x:xf numFmtId="205" fontId="7" fillId="0" borderId="0" xfId="0" applyNumberFormat="1" applyFont="1" applyFill="1" applyBorder="1" applyAlignment="1">
      <x:alignment vertical="center"/>
    </x:xf>
    <x:xf numFmtId="0" fontId="0" fillId="10" borderId="0" xfId="0" applyNumberFormat="1" applyFont="1" applyFill="1" applyBorder="1" applyAlignment="1">
      <x:alignment vertical="center"/>
    </x:xf>
    <x:xf numFmtId="204" fontId="7" fillId="10" borderId="0" xfId="0" applyNumberFormat="1" applyFont="1" applyFill="1" applyBorder="1" applyAlignment="1">
      <x:alignment vertical="center"/>
    </x:xf>
    <x:xf numFmtId="0" fontId="0" fillId="10" borderId="0" xfId="0" applyNumberFormat="1" applyFont="1" applyFill="1" applyBorder="1" applyAlignment="1">
      <x:alignment vertical="center" wrapText="1"/>
    </x:xf>
    <x:xf numFmtId="0" fontId="8" fillId="10" borderId="0" xfId="0" applyNumberFormat="1" applyFont="1" applyFill="1" applyBorder="1" applyAlignment="1">
      <x:alignment vertical="center"/>
    </x:xf>
    <x:xf numFmtId="204" fontId="8" fillId="10" borderId="0" xfId="0" applyNumberFormat="1" applyFont="1" applyFill="1" applyBorder="1" applyAlignment="1">
      <x:alignment vertical="center"/>
    </x:xf>
    <x:xf numFmtId="0" fontId="8" fillId="10" borderId="0" xfId="0" applyNumberFormat="1" applyFont="1" applyFill="1" applyBorder="1" applyAlignment="1">
      <x:alignment vertical="center" wrapText="1"/>
    </x:xf>
    <x:xf numFmtId="0" fontId="8" fillId="10" borderId="2" xfId="0" applyNumberFormat="1" applyFont="1" applyFill="1" applyBorder="1" applyAlignment="1">
      <x:alignment vertical="center"/>
    </x:xf>
    <x:xf numFmtId="204" fontId="8" fillId="10" borderId="2" xfId="0" applyNumberFormat="1" applyFont="1" applyFill="1" applyBorder="1" applyAlignment="1">
      <x:alignment vertical="center"/>
    </x:xf>
    <x:xf numFmtId="0" fontId="8" fillId="10" borderId="2" xfId="0" applyNumberFormat="1" applyFont="1" applyFill="1" applyBorder="1" applyAlignment="1">
      <x:alignment vertical="center" wrapText="1"/>
    </x:xf>
    <x:xf numFmtId="0" fontId="0" fillId="11" borderId="0" xfId="0" applyNumberFormat="1" applyFont="1" applyFill="1" applyBorder="1" applyAlignment="1">
      <x:alignment vertical="center"/>
    </x:xf>
    <x:xf numFmtId="205" fontId="7" fillId="11" borderId="0" xfId="0" applyNumberFormat="1" applyFont="1" applyFill="1" applyBorder="1" applyAlignment="1">
      <x:alignment vertical="center"/>
    </x:xf>
    <x:xf numFmtId="0" fontId="0" fillId="11" borderId="0" xfId="0" applyNumberFormat="1" applyFont="1" applyFill="1" applyBorder="1" applyAlignment="1">
      <x:alignment vertical="center" wrapText="1"/>
    </x:xf>
    <x:xf numFmtId="0" fontId="8" fillId="11" borderId="0" xfId="0" applyNumberFormat="1" applyFont="1" applyFill="1" applyBorder="1" applyAlignment="1">
      <x:alignment vertical="center"/>
    </x:xf>
    <x:xf numFmtId="205" fontId="8" fillId="11" borderId="0" xfId="0" applyNumberFormat="1" applyFont="1" applyFill="1" applyBorder="1" applyAlignment="1">
      <x:alignment vertical="center"/>
    </x:xf>
    <x:xf numFmtId="0" fontId="8" fillId="11" borderId="0" xfId="0" applyNumberFormat="1" applyFont="1" applyFill="1" applyBorder="1" applyAlignment="1">
      <x:alignment vertical="center" wrapText="1"/>
    </x:xf>
    <x:xf numFmtId="0" fontId="8" fillId="11" borderId="4" xfId="0" applyNumberFormat="1" applyFont="1" applyFill="1" applyBorder="1" applyAlignment="1">
      <x:alignment vertical="center"/>
    </x:xf>
    <x:xf numFmtId="205" fontId="8" fillId="11" borderId="4" xfId="0" applyNumberFormat="1" applyFont="1" applyFill="1" applyBorder="1" applyAlignment="1">
      <x:alignment vertical="center"/>
    </x:xf>
    <x:xf numFmtId="0" fontId="8" fillId="11" borderId="4" xfId="0" applyNumberFormat="1" applyFont="1" applyFill="1" applyBorder="1" applyAlignment="1">
      <x:alignment vertical="center" wrapText="1"/>
    </x:xf>
    <x:xf numFmtId="0" fontId="4" fillId="8" borderId="0" xfId="0" applyNumberFormat="1" applyFont="1" applyFill="1" applyBorder="1" applyAlignment="1">
      <x:alignment vertical="center"/>
    </x:xf>
    <x:xf numFmtId="0" fontId="0" fillId="8" borderId="0" xfId="0" applyNumberFormat="1" applyFont="1" applyFill="1" applyBorder="1" applyAlignment="1">
      <x:alignment vertical="center" wrapText="1"/>
    </x:xf>
    <x:xf numFmtId="0" fontId="3" fillId="8" borderId="0" xfId="0" applyNumberFormat="1" applyFont="1" applyFill="1" applyBorder="1" applyAlignment="1">
      <x:alignment vertical="center" wrapText="1"/>
    </x:xf>
    <x:xf numFmtId="0" fontId="3" fillId="8" borderId="0" xfId="0" applyNumberFormat="1" applyFont="1" applyFill="1" applyBorder="1" applyAlignment="1">
      <x:alignment horizontal="left" vertical="center" wrapText="1"/>
    </x:xf>
    <x:xf numFmtId="0" fontId="3" fillId="3" borderId="0" xfId="0" applyNumberFormat="1" applyFont="1" applyFill="1" applyBorder="1" applyAlignment="1">
      <x:alignment horizontal="left" vertical="center" wrapText="1"/>
    </x:xf>
    <x:xf numFmtId="0" fontId="4" fillId="0" xfId="0" applyNumberFormat="1" applyFont="1" applyFill="1" applyBorder="0" applyAlignment="1">
      <x:alignment vertical="center"/>
    </x:xf>
    <x:xf numFmtId="0" fontId="0" fillId="0" xfId="0" applyNumberFormat="1" applyFont="1" applyFill="1" applyBorder="0" applyAlignment="1">
      <x:alignment vertical="center" wrapText="1"/>
    </x:xf>
    <x:xf numFmtId="0" fontId="3" fillId="3" xfId="0" applyNumberFormat="1" applyFont="1" applyFill="1" applyBorder="0" applyAlignment="1">
      <x:alignment horizontal="left" vertical="center"/>
    </x:xf>
    <x:xf numFmtId="0" fontId="3" fillId="3" xfId="0" applyNumberFormat="1" applyFont="1" applyFill="1" applyBorder="0" applyAlignment="1">
      <x:alignment horizontal="left" vertical="center" wrapText="1"/>
    </x:xf>
    <x:xf numFmtId="0" fontId="9" fillId="7" xfId="0" applyNumberFormat="1" applyFont="1" applyFill="1" applyBorder="0" applyAlignment="1">
      <x:alignment vertical="center" wrapText="1"/>
    </x:xf>
    <x:xf numFmtId="0" fontId="9" fillId="7" borderId="6" xfId="0" applyNumberFormat="1" applyFont="1" applyFill="1" applyBorder="1" applyAlignment="1">
      <x:alignment vertical="center" wrapText="1"/>
    </x:xf>
    <x:xf numFmtId="0" fontId="0" fillId="8" borderId="0" xfId="0" applyNumberFormat="1" applyFont="1" applyFill="1" applyBorder="1"/>
    <x:xf numFmtId="0" fontId="3" fillId="8" borderId="0" xfId="0" applyNumberFormat="1" applyFont="1" applyFill="1" applyBorder="1"/>
    <x:xf numFmtId="0" fontId="3" fillId="8" borderId="0" xfId="0" applyNumberFormat="1" applyFont="1" applyFill="1" applyBorder="1" applyAlignment="1">
      <x:alignment horizontal="left"/>
    </x:xf>
    <x:xf numFmtId="0" fontId="0" fillId="11" borderId="0" xfId="0" applyNumberFormat="1" applyFont="1" applyFill="1" applyBorder="1"/>
    <x:xf numFmtId="0" fontId="9" fillId="11" borderId="0" xfId="0" applyNumberFormat="1" applyFont="1" applyFill="1" applyBorder="1"/>
    <x:xf numFmtId="0" fontId="9" fillId="11" borderId="0" xfId="0" applyNumberFormat="1" applyFont="1" applyFill="1" applyBorder="1" applyAlignment="1">
      <x:alignment wrapText="1"/>
    </x:xf>
    <x:xf numFmtId="0" fontId="9" fillId="11" borderId="0" xfId="0" applyNumberFormat="1" applyFont="1" applyFill="1" applyBorder="1" applyAlignment="1">
      <x:alignment vertical="center" wrapText="1"/>
    </x:xf>
    <x:xf numFmtId="0" fontId="0" fillId="12" borderId="0" xfId="0" applyNumberFormat="1" applyFont="1" applyFill="1" applyBorder="1"/>
    <x:xf numFmtId="0" fontId="1" fillId="12" borderId="0" xfId="0" applyNumberFormat="1" applyFont="1" applyFill="1" applyBorder="1"/>
    <x:xf numFmtId="0" fontId="1" fillId="12" borderId="0" xfId="0" applyNumberFormat="1" applyFont="1" applyFill="1" applyBorder="1" applyAlignment="1">
      <x:alignment horizontal="left"/>
    </x:xf>
    <x:xf numFmtId="0" fontId="1" fillId="12" borderId="0" xfId="0" applyNumberFormat="1" applyFont="1" applyFill="1" applyBorder="1" applyAlignment="1">
      <x:alignment horizontal="left" vertical="center"/>
    </x:xf>
    <x:xf numFmtId="0" fontId="0" fillId="13" borderId="0" xfId="0" applyNumberFormat="1" applyFont="1" applyFill="1" applyBorder="1"/>
    <x:xf numFmtId="0" fontId="5" fillId="13" borderId="0" xfId="0" applyNumberFormat="1" applyFont="1" applyFill="1" applyBorder="1"/>
    <x:xf numFmtId="203" fontId="5" fillId="13" borderId="0" xfId="0" applyNumberFormat="1" applyFont="1" applyFill="1" applyBorder="1"/>
    <x:xf numFmtId="0" fontId="0" fillId="14" borderId="0" xfId="0" applyNumberFormat="1" applyFont="1" applyFill="1" applyBorder="1"/>
    <x:xf numFmtId="0" fontId="11" fillId="14" borderId="0" xfId="0" applyNumberFormat="1" applyFont="1" applyFill="1" applyBorder="1"/>
    <x:xf numFmtId="205" fontId="11" fillId="14" borderId="0" xfId="0" applyNumberFormat="1" applyFont="1" applyFill="1" applyBorder="1"/>
    <x:xf numFmtId="0" fontId="0" fillId="9" borderId="0" xfId="0" applyNumberFormat="1" applyFont="1" applyFill="1" applyBorder="1"/>
    <x:xf numFmtId="0" fontId="3" fillId="9" borderId="0" xfId="0" applyNumberFormat="1" applyFont="1" applyFill="1" applyBorder="1"/>
    <x:xf numFmtId="0" fontId="3" fillId="9" borderId="0" xfId="0" applyNumberFormat="1" applyFont="1" applyFill="1" applyBorder="1" applyAlignment="1">
      <x:alignment horizontal="center"/>
    </x:xf>
    <x:xf numFmtId="0" fontId="10" fillId="0" borderId="0" xfId="0" applyNumberFormat="1" applyFont="1" applyFill="1" applyBorder="1"/>
    <x:xf numFmtId="0" fontId="7" fillId="0" borderId="0" xfId="0" applyNumberFormat="1" applyFont="1" applyFill="1" applyBorder="1"/>
    <x:xf numFmtId="203" fontId="10" fillId="0" borderId="0" xfId="0" applyNumberFormat="1" applyFont="1" applyFill="1" applyBorder="1"/>
    <x:xf numFmtId="204" fontId="10" fillId="0" borderId="0" xfId="0" applyNumberFormat="1" applyFont="1" applyFill="1" applyBorder="1"/>
    <x:xf numFmtId="205" fontId="10" fillId="0" borderId="0" xfId="0" applyNumberFormat="1" applyFont="1" applyFill="1" applyBorder="1"/>
    <x:xf numFmtId="0" fontId="6" fillId="0" borderId="0" xfId="0" applyNumberFormat="1" applyFont="1" applyFill="1" applyBorder="1" applyAlignment="1">
      <x:alignment horizontal="center"/>
    </x:xf>
    <x:xf numFmtId="204" fontId="0" fillId="0" borderId="0" xfId="0" applyNumberFormat="1" applyFont="1" applyFill="1" applyBorder="1"/>
    <x:xf numFmtId="205" fontId="0" fillId="0" borderId="0" xfId="0" applyNumberFormat="1" applyFont="1" applyFill="1" applyBorder="1"/>
    <x:xf numFmtId="206" fontId="0" fillId="0" borderId="0" xfId="0" applyNumberFormat="1" applyFont="1" applyFill="1" applyBorder="1"/>
    <x:xf numFmtId="204" fontId="7" fillId="0" borderId="0" xfId="0" applyNumberFormat="1" applyFont="1" applyFill="1" applyBorder="1"/>
    <x:xf numFmtId="205" fontId="7" fillId="0" borderId="0" xfId="0" applyNumberFormat="1" applyFont="1" applyFill="1" applyBorder="1"/>
    <x:xf numFmtId="206" fontId="7" fillId="0" borderId="0" xfId="0" applyNumberFormat="1" applyFont="1" applyFill="1" applyBorder="1"/>
    <x:xf numFmtId="0" fontId="8" fillId="0" borderId="0" xfId="0" applyNumberFormat="1" applyFont="1" applyFill="1" applyBorder="1"/>
    <x:xf numFmtId="0" fontId="4" fillId="0" xfId="0" applyNumberFormat="1" applyFont="1" applyFill="1" applyBorder="0"/>
    <x:xf numFmtId="0" fontId="0" fillId="0" xfId="0" applyNumberFormat="1" applyFont="1" applyFill="1" applyBorder="0" applyAlignment="1">
      <x:alignment wrapText="1"/>
    </x:xf>
    <x:xf numFmtId="203" fontId="5" fillId="13" borderId="0" xfId="0" applyNumberFormat="1" applyFont="1" applyFill="1" applyBorder="1" applyAlignment="1">
      <x:alignment vertical="center"/>
    </x:xf>
    <x:xf numFmtId="205" fontId="11" fillId="14" borderId="0" xfId="0" applyNumberFormat="1" applyFont="1" applyFill="1" applyBorder="1" applyAlignment="1">
      <x:alignment vertical="center"/>
    </x:xf>
    <x:xf numFmtId="0" fontId="5" fillId="13" borderId="0" xfId="0" applyNumberFormat="1" applyFont="1" applyFill="1" applyBorder="1" applyAlignment="1">
      <x:alignment vertical="center"/>
    </x:xf>
    <x:xf numFmtId="204" fontId="10" fillId="0" borderId="0" xfId="0" applyNumberFormat="1" applyFont="1" applyFill="1" applyBorder="1" applyAlignment="1">
      <x:alignment vertical="center"/>
    </x:xf>
    <x:xf numFmtId="205" fontId="10" fillId="0" borderId="0" xfId="0" applyNumberFormat="1" applyFont="1" applyFill="1" applyBorder="1" applyAlignment="1">
      <x:alignment vertical="center"/>
    </x:xf>
    <x:xf numFmtId="0" fontId="7" fillId="0" borderId="0" xfId="0" applyNumberFormat="1" applyFont="1" applyFill="1" applyBorder="1" applyAlignment="1">
      <x:alignment vertical="center"/>
    </x:xf>
    <x:xf numFmtId="0" fontId="6" fillId="0" borderId="0" xfId="0" applyNumberFormat="1" applyFont="1" applyFill="1" applyBorder="1" applyAlignment="1">
      <x:alignment horizontal="center" vertical="center"/>
    </x:xf>
    <x:xf numFmtId="206" fontId="7" fillId="0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  <x:xf numFmtId="0" fontId="8" fillId="0" borderId="6" xfId="0" applyNumberFormat="1" applyFont="1" applyFill="1" applyBorder="1" applyAlignment="1">
      <x:alignment vertical="center"/>
    </x:xf>
    <x:xf numFmtId="0" fontId="3" fillId="9" borderId="0" xfId="0" applyNumberFormat="1" applyFont="1" applyFill="1" applyBorder="1" applyAlignment="1">
      <x:alignment horizontal="center" vertical="center" wrapText="1"/>
    </x:xf>
  </x:cellXfs>
  <x:cellStyles count="1">
    <x:cellStyle name="Normal" xfId="0"/>
  </x:cellStyles>
  <x:dxfs count="12">
    <x:dxf>
      <x:font>
        <x:b/>
        <x:color rgb="FF548235"/>
      </x:font>
      <x:fill>
        <x:patternFill>
          <x:bgColor rgb="FFE2F0D9"/>
        </x:patternFill>
      </x:fill>
    </x:dxf>
    <x:dxf>
      <x:font>
        <x:b/>
        <x:color rgb="FF9C0006"/>
      </x:font>
      <x:fill>
        <x:patternFill>
          <x:bgColor rgb="FFF4CCCC"/>
        </x:patternFill>
      </x:fill>
    </x:dxf>
    <x:dxf>
      <x:font>
        <x:b/>
        <x:color rgb="FF548235"/>
      </x:font>
      <x:fill>
        <x:patternFill patternType="solid">
          <x:bgColor rgb="FFE2F0D9"/>
        </x:patternFill>
      </x:fill>
    </x:dxf>
    <x:dxf>
      <x:font>
        <x:b/>
        <x:color rgb="FF9C0006"/>
      </x:font>
      <x:fill>
        <x:patternFill patternType="solid">
          <x:bgColor rgb="FFF4CCCC"/>
        </x:patternFill>
      </x:fill>
    </x:dxf>
    <x:dxf>
      <x:font>
        <x:b/>
        <x:color rgb="FF548235"/>
      </x:font>
      <x:fill>
        <x:patternFill patternType="solid">
          <x:bgColor rgb="FFE2F0D9"/>
        </x:patternFill>
      </x:fill>
    </x:dxf>
    <x:dxf>
      <x:font>
        <x:b/>
        <x:color rgb="FF9C0006"/>
      </x:font>
      <x:fill>
        <x:patternFill patternType="solid">
          <x:bgColor rgb="FFF4CCCC"/>
        </x:patternFill>
      </x:fill>
    </x:dxf>
    <x:dxf>
      <x:font>
        <x:b/>
        <x:color rgb="FF548235"/>
      </x:font>
      <x:fill>
        <x:patternFill patternType="solid">
          <x:bgColor rgb="FFE2F0D9"/>
        </x:patternFill>
      </x:fill>
    </x:dxf>
    <x:dxf>
      <x:font>
        <x:b/>
        <x:color rgb="FF9C0006"/>
      </x:font>
      <x:fill>
        <x:patternFill patternType="solid">
          <x:bgColor rgb="FFF4CCCC"/>
        </x:patternFill>
      </x:fill>
    </x:dxf>
    <x:dxf>
      <x:font>
        <x:color rgb="FF9C0006"/>
      </x:font>
      <x:fill>
        <x:patternFill patternType="solid">
          <x:bgColor rgb="FFF4CCCC"/>
        </x:patternFill>
      </x:fill>
    </x:dxf>
    <x:dxf>
      <x:font>
        <x:b/>
        <x:color rgb="FF548235"/>
      </x:font>
      <x:fill>
        <x:patternFill patternType="solid">
          <x:bgColor rgb="FFE2F0D9"/>
        </x:patternFill>
      </x:fill>
    </x:dxf>
    <x:dxf>
      <x:font>
        <x:b/>
        <x:color rgb="FF548235"/>
      </x:font>
      <x:fill>
        <x:patternFill patternType="solid">
          <x:bgColor rgb="FFE2F0D9"/>
        </x:patternFill>
      </x:fill>
    </x:dxf>
    <x:dxf>
      <x:font>
        <x:color rgb="FF9C0006"/>
      </x:font>
      <x:fill>
        <x:patternFill patternType="solid">
          <x:bgColor rgb="FFF4CCCC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3dc0d7ee104f66" /><Relationship Type="http://schemas.openxmlformats.org/officeDocument/2006/relationships/theme" Target="/xl/theme/theme1.xml" Id="R2ca495dcaa02477a" /><Relationship Type="http://schemas.openxmlformats.org/officeDocument/2006/relationships/sharedStrings" Target="/xl/sharedStrings.xml" Id="Reb12d1c07e794f3a" /><Relationship Type="http://schemas.openxmlformats.org/officeDocument/2006/relationships/worksheet" Target="/xl/worksheets/sheet1.xml" Id="R8e9e94c76e124469" /><Relationship Type="http://schemas.openxmlformats.org/officeDocument/2006/relationships/worksheet" Target="/xl/worksheets/sheet2.xml" Id="R7911a62030b3432c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8773ac049018468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chart" Target="/xl/drawings/charts/chart2.xml" Id="R0c7aa71532a54ebe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Cumulative Cash Flow and Payback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Project A</c:v>
          </c:tx>
          <c:cat>
            <c:strRef>
              <c:f>'Investment_Appraisal'!$A$20:$A$25</c:f>
              <c:strCache>
                <c:ptCount val="0"/>
              </c:strCache>
            </c:strRef>
          </c:cat>
          <c:val>
            <c:numRef>
              <c:f>'Investment_Appraisal'!$B$20:$B$25</c:f>
              <c:numCache>
                <c:formatCode>0.0;[Red](0.0);-</c:formatCode>
                <c:ptCount val="0"/>
              </c:numCache>
            </c:numRef>
          </c:val>
          <c:smooth val="0"/>
        </c:ser>
        <c:ser>
          <c:idx val="1"/>
          <c:order val="1"/>
          <c:tx>
            <c:v>Project B</c:v>
          </c:tx>
          <c:cat>
            <c:strRef>
              <c:f>'Investment_Appraisal'!$A$20:$A$25</c:f>
              <c:strCache>
                <c:ptCount val="0"/>
              </c:strCache>
            </c:strRef>
          </c:cat>
          <c:val>
            <c:numRef>
              <c:f>'Investment_Appraisal'!$C$20:$C$25</c:f>
              <c:numCache>
                <c:formatCode>0.0;[Red](0.0);-</c:formatCode>
                <c:ptCount val="0"/>
              </c:numCache>
            </c:numRef>
          </c:val>
          <c:smooth val="0"/>
        </c:ser>
        <c:ser>
          <c:idx val="2"/>
          <c:order val="2"/>
          <c:tx>
            <c:v>Project C</c:v>
          </c:tx>
          <c:cat>
            <c:strRef>
              <c:f>'Investment_Appraisal'!$A$20:$A$25</c:f>
              <c:strCache>
                <c:ptCount val="0"/>
              </c:strCache>
            </c:strRef>
          </c:cat>
          <c:val>
            <c:numRef>
              <c:f>'Investment_Appraisal'!$D$20:$D$25</c:f>
              <c:numCache>
                <c:formatCode>0.0;[Red](0.0);-</c:formatCode>
                <c:ptCount val="0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2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NPV and Returns by Project Combination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Series 1</c:v>
          </c:tx>
          <c:cat>
            <c:strRef>
              <c:f>'Capital_Rationing'!$A$17:$A$24</c:f>
              <c:strCache>
                <c:ptCount val="0"/>
              </c:strCache>
            </c:strRef>
          </c:cat>
          <c:val>
            <c:numRef>
              <c:f>'Capital_Rationing'!$B$17:$B$24</c:f>
              <c:numCache>
                <c:formatCode>General</c:formatCode>
                <c:ptCount val="0"/>
              </c:numCache>
            </c:numRef>
          </c:val>
        </c:ser>
        <c:ser>
          <c:idx val="1"/>
          <c:order val="1"/>
          <c:tx>
            <c:v>Series 2</c:v>
          </c:tx>
          <c:cat>
            <c:strRef>
              <c:f>'Capital_Rationing'!$A$17:$A$24</c:f>
              <c:strCache>
                <c:ptCount val="0"/>
              </c:strCache>
            </c:strRef>
          </c:cat>
          <c:val>
            <c:numRef>
              <c:f>'Capital_Rationing'!$C$17:$C$24</c:f>
              <c:numCache>
                <c:formatCode>General</c:formatCode>
                <c:ptCount val="0"/>
              </c:numCache>
            </c:numRef>
          </c:val>
        </c:ser>
        <c:ser>
          <c:idx val="2"/>
          <c:order val="2"/>
          <c:tx>
            <c:v>Series 3</c:v>
          </c:tx>
          <c:cat>
            <c:strRef>
              <c:f>'Capital_Rationing'!$A$17:$A$24</c:f>
              <c:strCache>
                <c:ptCount val="0"/>
              </c:strCache>
            </c:strRef>
          </c:cat>
          <c:val>
            <c:numRef>
              <c:f>'Capital_Rationing'!$D$17:$D$24</c:f>
              <c:numCache>
                <c:formatCode>General</c:formatCode>
                <c:ptCount val="0"/>
              </c:numCache>
            </c:numRef>
          </c:val>
        </c:ser>
        <c:ser>
          <c:idx val="3"/>
          <c:order val="3"/>
          <c:tx>
            <c:v>Series 4</c:v>
          </c:tx>
          <c:cat>
            <c:strRef>
              <c:f>'Capital_Rationing'!$A$17:$A$24</c:f>
              <c:strCache>
                <c:ptCount val="0"/>
              </c:strCache>
            </c:strRef>
          </c:cat>
          <c:val>
            <c:numRef>
              <c:f>'Capital_Rationing'!$E$17:$E$24</c:f>
              <c:numCache>
                <c:formatCode>General</c:formatCode>
                <c:ptCount val="0"/>
              </c:numCache>
            </c:numRef>
          </c:val>
        </c:ser>
        <c:ser>
          <c:idx val="4"/>
          <c:order val="4"/>
          <c:tx>
            <c:v>Series 5</c:v>
          </c:tx>
          <c:cat>
            <c:strRef>
              <c:f>'Capital_Rationing'!$A$17:$A$24</c:f>
              <c:strCache>
                <c:ptCount val="0"/>
              </c:strCache>
            </c:strRef>
          </c:cat>
          <c:val>
            <c:numRef>
              <c:f>'Capital_Rationing'!$F$17:$F$24</c:f>
              <c:numCache>
                <c:formatCode>General</c:formatCode>
                <c:ptCount val="0"/>
              </c:numCache>
            </c:numRef>
          </c:val>
        </c:ser>
        <c:ser>
          <c:idx val="5"/>
          <c:order val="5"/>
          <c:tx>
            <c:v>Series 6</c:v>
          </c:tx>
          <c:cat>
            <c:strRef>
              <c:f>'Capital_Rationing'!$A$17:$A$24</c:f>
              <c:strCache>
                <c:ptCount val="0"/>
              </c:strCache>
            </c:strRef>
          </c:cat>
          <c:val>
            <c:numRef>
              <c:f>'Capital_Rationing'!$G$17:$G$24</c:f>
              <c:numCache>
                <c:formatCode>General</c:formatCode>
                <c:ptCount val="0"/>
              </c:numCache>
            </c:numRef>
          </c:val>
        </c:ser>
        <c:ser>
          <c:idx val="6"/>
          <c:order val="6"/>
          <c:tx>
            <c:v>Series 7</c:v>
          </c:tx>
          <c:cat>
            <c:strRef>
              <c:f>'Capital_Rationing'!$A$17:$A$24</c:f>
              <c:strCache>
                <c:ptCount val="0"/>
              </c:strCache>
            </c:strRef>
          </c:cat>
          <c:val>
            <c:numRef>
              <c:f>'Capital_Rationing'!$H$17:$H$24</c:f>
              <c:numCache>
                <c:formatCode>General</c:formatCode>
                <c:ptCount val="0"/>
              </c:numCache>
            </c:numRef>
          </c:val>
        </c:ser>
        <c:ser>
          <c:idx val="7"/>
          <c:order val="7"/>
          <c:tx>
            <c:v>Series 8</c:v>
          </c:tx>
          <c:cat>
            <c:strRef>
              <c:f>'Capital_Rationing'!$A$17:$A$24</c:f>
              <c:strCache>
                <c:ptCount val="0"/>
              </c:strCache>
            </c:strRef>
          </c:cat>
          <c:val>
            <c:numRef>
              <c:f>'Capital_Rationing'!$I$17:$I$24</c:f>
              <c:numCache>
                <c:formatCode>General</c:formatCode>
                <c:ptCount val="0"/>
              </c:numCache>
            </c:numRef>
          </c:val>
        </c:ser>
        <c:ser>
          <c:idx val="8"/>
          <c:order val="8"/>
          <c:tx>
            <c:v>Series 9</c:v>
          </c:tx>
          <c:cat>
            <c:strRef>
              <c:f>'Capital_Rationing'!$A$17:$A$24</c:f>
              <c:strCache>
                <c:ptCount val="0"/>
              </c:strCache>
            </c:strRef>
          </c:cat>
          <c:val>
            <c:numRef>
              <c:f>'Capital_Rationing'!$J$17:$J$24</c:f>
              <c:numCache>
                <c:formatCode>General</c:formatCode>
                <c:ptCount val="0"/>
              </c:numCache>
            </c:numRef>
          </c:val>
        </c:ser>
        <c:ser>
          <c:idx val="9"/>
          <c:order val="9"/>
          <c:tx>
            <c:v>Series 10</c:v>
          </c:tx>
          <c:cat>
            <c:strRef>
              <c:f>'Capital_Rationing'!$A$17:$A$24</c:f>
              <c:strCache>
                <c:ptCount val="0"/>
              </c:strCache>
            </c:strRef>
          </c:cat>
          <c:val>
            <c:numRef>
              <c:f>'Capital_Rationing'!$K$17:$K$24</c:f>
              <c:numCache>
                <c:formatCode>General</c:formatCode>
                <c:ptCount val="0"/>
              </c:numCache>
            </c:numRef>
          </c:val>
        </c:ser>
        <c:ser>
          <c:idx val="10"/>
          <c:order val="10"/>
          <c:tx>
            <c:v>Series 11</c:v>
          </c:tx>
          <c:cat>
            <c:strRef>
              <c:f>'Capital_Rationing'!$A$17:$A$24</c:f>
              <c:strCache>
                <c:ptCount val="0"/>
              </c:strCache>
            </c:strRef>
          </c:cat>
          <c:val>
            <c:numRef>
              <c:f>'Capital_Rationing'!$L$17:$L$24</c:f>
              <c:numCache>
                <c:formatCode>General</c:formatCode>
                <c:ptCount val="0"/>
              </c:numCache>
            </c:numRef>
          </c:val>
        </c:ser>
        <c:ser>
          <c:idx val="11"/>
          <c:order val="11"/>
          <c:tx>
            <c:v>Series 12</c:v>
          </c:tx>
          <c:cat>
            <c:strRef>
              <c:f>'Capital_Rationing'!$A$17:$A$24</c:f>
              <c:strCache>
                <c:ptCount val="0"/>
              </c:strCache>
            </c:strRef>
          </c:cat>
          <c:val>
            <c:numRef>
              <c:f>'Capital_Rationing'!$M$17:$M$24</c:f>
              <c:numCache>
                <c:formatCode>General</c:formatCode>
                <c:ptCount val="0"/>
              </c:numCache>
            </c:numRef>
          </c:val>
        </c:ser>
        <c:ser>
          <c:idx val="12"/>
          <c:order val="12"/>
          <c:tx>
            <c:v>Series 13</c:v>
          </c:tx>
          <c:cat>
            <c:strRef>
              <c:f>'Capital_Rationing'!$A$17:$A$24</c:f>
              <c:strCache>
                <c:ptCount val="0"/>
              </c:strCache>
            </c:strRef>
          </c:cat>
          <c:val>
            <c:numRef>
              <c:f>'Capital_Rationing'!$N$17:$N$24</c:f>
              <c:numCache>
                <c:formatCode>General</c:formatCode>
                <c:ptCount val="0"/>
              </c:numCache>
            </c:numRef>
          </c:val>
        </c:ser>
        <c:ser>
          <c:idx val="13"/>
          <c:order val="13"/>
          <c:tx>
            <c:v>Series 14</c:v>
          </c:tx>
          <c:cat>
            <c:strRef>
              <c:f>'Capital_Rationing'!$A$17:$A$24</c:f>
              <c:strCache>
                <c:ptCount val="0"/>
              </c:strCache>
            </c:strRef>
          </c:cat>
          <c:val>
            <c:numRef>
              <c:f>'Capital_Rationing'!$O$17:$O$24</c:f>
              <c:numCache>
                <c:formatCode>General</c:formatCode>
                <c:ptCount val="0"/>
              </c:numCache>
            </c:numRef>
          </c:val>
        </c:ser>
        <c:ser>
          <c:idx val="14"/>
          <c:order val="14"/>
          <c:tx>
            <c:v>Series 15</c:v>
          </c:tx>
          <c:cat>
            <c:strRef>
              <c:f>'Capital_Rationing'!$A$17:$A$24</c:f>
              <c:strCache>
                <c:ptCount val="0"/>
              </c:strCache>
            </c:strRef>
          </c:cat>
          <c:val>
            <c:numRef>
              <c:f>'Capital_Rationing'!$P$17:$P$24</c:f>
              <c:numCache>
                <c:formatCode>General</c:formatCode>
                <c:ptCount val="0"/>
              </c:numCache>
            </c:numRef>
          </c:val>
        </c:ser>
        <c:ser>
          <c:idx val="15"/>
          <c:order val="15"/>
          <c:tx>
            <c:v>Series 16</c:v>
          </c:tx>
          <c:cat>
            <c:strRef>
              <c:f>'Capital_Rationing'!$A$17:$A$24</c:f>
              <c:strCache>
                <c:ptCount val="0"/>
              </c:strCache>
            </c:strRef>
          </c:cat>
          <c:val>
            <c:numRef>
              <c:f>'Capital_Rationing'!$Q$17:$Q$24</c:f>
              <c:numCache>
                <c:formatCode>General</c:formatCode>
                <c:ptCount val="0"/>
              </c:numCache>
            </c:numRef>
          </c:val>
        </c:ser>
        <c:ser>
          <c:idx val="16"/>
          <c:order val="16"/>
          <c:tx>
            <c:v>Series 17</c:v>
          </c:tx>
          <c:cat>
            <c:strRef>
              <c:f>'Capital_Rationing'!$A$17:$A$24</c:f>
              <c:strCache>
                <c:ptCount val="0"/>
              </c:strCache>
            </c:strRef>
          </c:cat>
          <c:val>
            <c:numRef>
              <c:f>'Capital_Rationing'!$R$17:$R$24</c:f>
              <c:numCache>
                <c:formatCode>General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5</xdr:col>
      <xdr:colOff>0</xdr:colOff>
      <xdr:row>3</xdr:row>
      <xdr:rowOff>0</xdr:rowOff>
    </xdr:from>
    <xdr:to>
      <xdr:col>12</xdr:col>
      <xdr:colOff>0</xdr:colOff>
      <xdr:row>20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8773ac0490184689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>
  <xdr:twoCellAnchor>
    <xdr:from>
      <xdr:col>7</xdr:col>
      <xdr:colOff>0</xdr:colOff>
      <xdr:row>26</xdr:row>
      <xdr:rowOff>0</xdr:rowOff>
    </xdr:from>
    <xdr:to>
      <xdr:col>18</xdr:col>
      <xdr:colOff>0</xdr:colOff>
      <xdr:row>47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0c7aa71532a54ebe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f22844788a704f6d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drawing" Target="/xl/drawings/drawing2.xml" Id="Rb63a8c31cc8a47ea" /></Relationships>
</file>

<file path=xl/worksheets/sheet1.xml><?xml version="1.0" encoding="utf-8"?>
<x:worksheet xmlns:x="http://schemas.openxmlformats.org/spreadsheetml/2006/main">
  <x:sheetFormatPr defaultRowHeight="15"/>
  <x:cols>
    <x:col min="1" max="1" width="34" hidden="0" customWidth="1"/>
    <x:col min="2" max="2" width="15" hidden="0" customWidth="1"/>
    <x:col min="3" max="3" width="15" hidden="0" customWidth="1"/>
    <x:col min="4" max="4" width="15" hidden="0" customWidth="1"/>
    <x:col min="5" max="5" width="43" hidden="0" customWidth="1"/>
    <x:col min="6" max="6" width="12" hidden="0" customWidth="1"/>
    <x:col min="7" max="7" width="13" hidden="0" customWidth="1"/>
    <x:col min="8" max="8" width="14" hidden="0" customWidth="1"/>
    <x:col min="9" max="9" width="14" hidden="0" customWidth="1"/>
    <x:col min="10" max="10" width="14" hidden="0" customWidth="1"/>
    <x:col min="11" max="11" width="12" hidden="0" customWidth="1"/>
    <x:col min="12" max="12" width="12" hidden="0" customWidth="1"/>
  </x:cols>
  <x:sheetData>
    <x:row r="1" ht="19.200000762939453" hidden="0" customHeight="1">
      <x:c r="A1" s="5" t="str">
        <x:v>Investment Appraisal Model – Projects A, B and C</x:v>
      </x:c>
      <x:c r="B1" s="5"/>
      <x:c r="C1" s="5"/>
      <x:c r="D1" s="5"/>
      <x:c r="E1" s="5"/>
      <x:c r="F1" s="5"/>
      <x:c r="G1" s="5"/>
      <x:c r="H1" s="5"/>
      <x:c r="I1" s="5"/>
      <x:c r="J1" s="5"/>
      <x:c r="K1" s="5"/>
      <x:c r="L1" s="5"/>
    </x:row>
    <x:row r="2" ht="15" hidden="0" customHeight="1">
      <x:c r="A2" s="108" t="str">
        <x:v>Payback Period (PBP), ARR, NPV, Profitability Index (PI), and Internal Rate of Return (IRR)</x:v>
      </x:c>
      <x:c r="B2" s="108"/>
      <x:c r="C2" s="108"/>
      <x:c r="D2" s="108"/>
      <x:c r="E2" s="108"/>
      <x:c r="F2" s="108"/>
      <x:c r="G2" s="108"/>
      <x:c r="H2" s="108"/>
      <x:c r="I2" s="108"/>
      <x:c r="J2" s="108"/>
      <x:c r="K2" s="108"/>
      <x:c r="L2" s="108"/>
    </x:row>
    <x:row r="3" ht="15" hidden="0" customHeight="1">
      <x:c r="A3" s="109"/>
      <x:c r="B3" s="109"/>
      <x:c r="C3" s="109"/>
      <x:c r="D3" s="109"/>
      <x:c r="E3" s="109"/>
      <x:c r="F3" s="109"/>
      <x:c r="G3" s="109"/>
      <x:c r="H3" s="109"/>
      <x:c r="I3" s="109"/>
      <x:c r="J3" s="109"/>
      <x:c r="K3" s="109"/>
      <x:c r="L3" s="109"/>
    </x:row>
    <x:row r="4" ht="22" hidden="0" customHeight="1">
      <x:c r="A4" s="15" t="str">
        <x:v>MODEL ASSUMPTIONS</x:v>
      </x:c>
      <x:c r="B4" s="15"/>
      <x:c r="C4" s="15"/>
      <x:c r="D4" s="15"/>
      <x:c r="E4" s="109"/>
      <x:c r="F4" s="109"/>
      <x:c r="G4" s="109"/>
      <x:c r="H4" s="109"/>
      <x:c r="I4" s="109"/>
      <x:c r="J4" s="109"/>
      <x:c r="K4" s="109"/>
      <x:c r="L4" s="109"/>
    </x:row>
    <x:row r="5" ht="15" hidden="0" customHeight="1">
      <x:c r="A5" s="110" t="str">
        <x:v>Discount rate</x:v>
      </x:c>
      <x:c r="B5" s="111" t="n">
        <x:v>0.08</x:v>
      </x:c>
      <x:c r="C5" s="109"/>
      <x:c r="D5" s="109"/>
      <x:c r="E5" s="109"/>
      <x:c r="F5" s="109"/>
      <x:c r="G5" s="109"/>
      <x:c r="H5" s="109"/>
      <x:c r="I5" s="109"/>
      <x:c r="J5" s="109"/>
      <x:c r="K5" s="109"/>
      <x:c r="L5" s="109"/>
    </x:row>
    <x:row r="6" ht="15" hidden="0" customHeight="1">
      <x:c r="A6" s="110" t="str">
        <x:v>Project life (years)</x:v>
      </x:c>
      <x:c r="B6" s="112" t="n">
        <x:v>5</x:v>
      </x:c>
      <x:c r="C6" s="109"/>
      <x:c r="D6" s="109"/>
      <x:c r="E6" s="109"/>
      <x:c r="F6" s="109"/>
      <x:c r="G6" s="109"/>
      <x:c r="H6" s="109"/>
      <x:c r="I6" s="109"/>
      <x:c r="J6" s="109"/>
      <x:c r="K6" s="109"/>
      <x:c r="L6" s="109"/>
    </x:row>
    <x:row r="7" ht="15" hidden="0" customHeight="1">
      <x:c r="A7" s="110" t="str">
        <x:v>Residual value (£m)</x:v>
      </x:c>
      <x:c r="B7" s="112" t="n">
        <x:v>0</x:v>
      </x:c>
      <x:c r="C7" s="109"/>
      <x:c r="D7" s="109"/>
      <x:c r="E7" s="109"/>
      <x:c r="F7" s="109"/>
      <x:c r="G7" s="109"/>
      <x:c r="H7" s="109"/>
      <x:c r="I7" s="109"/>
      <x:c r="J7" s="109"/>
      <x:c r="K7" s="109"/>
      <x:c r="L7" s="109"/>
    </x:row>
    <x:row r="8" ht="15" hidden="0" customHeight="1">
      <x:c r="A8" s="109"/>
      <x:c r="B8" s="109"/>
      <x:c r="C8" s="109"/>
      <x:c r="D8" s="109"/>
      <x:c r="E8" s="109"/>
      <x:c r="F8" s="109"/>
      <x:c r="G8" s="109"/>
      <x:c r="H8" s="109"/>
      <x:c r="I8" s="109"/>
      <x:c r="J8" s="109"/>
      <x:c r="K8" s="109"/>
      <x:c r="L8" s="109"/>
    </x:row>
    <x:row r="9" ht="22" hidden="0" customHeight="1">
      <x:c r="A9" s="15" t="str">
        <x:v>PROJECT CASH-FLOW INPUTS (£m)</x:v>
      </x:c>
      <x:c r="B9" s="15"/>
      <x:c r="C9" s="15"/>
      <x:c r="D9" s="15"/>
      <x:c r="E9" s="109"/>
      <x:c r="F9" s="109"/>
      <x:c r="G9" s="109"/>
      <x:c r="H9" s="109"/>
      <x:c r="I9" s="109"/>
      <x:c r="J9" s="109"/>
      <x:c r="K9" s="109"/>
      <x:c r="L9" s="109"/>
    </x:row>
    <x:row r="10" ht="15" hidden="0" customHeight="1">
      <x:c r="A10" s="35" t="str">
        <x:v>Cash-flow item</x:v>
      </x:c>
      <x:c r="B10" s="35" t="str">
        <x:v>Project A</x:v>
      </x:c>
      <x:c r="C10" s="35" t="str">
        <x:v>Project B</x:v>
      </x:c>
      <x:c r="D10" s="35" t="str">
        <x:v>Project C</x:v>
      </x:c>
      <x:c r="E10" s="109"/>
      <x:c r="F10" s="109"/>
      <x:c r="G10" s="109"/>
      <x:c r="H10" s="109"/>
      <x:c r="I10" s="109"/>
      <x:c r="J10" s="109"/>
      <x:c r="K10" s="109"/>
      <x:c r="L10" s="109"/>
    </x:row>
    <x:row r="11" ht="15" hidden="0" customHeight="1">
      <x:c r="A11" s="113" t="str">
        <x:v>Initial investment</x:v>
      </x:c>
      <x:c r="B11" s="114" t="n">
        <x:v>50</x:v>
      </x:c>
      <x:c r="C11" s="114" t="n">
        <x:v>50</x:v>
      </x:c>
      <x:c r="D11" s="114" t="n">
        <x:v>50</x:v>
      </x:c>
      <x:c r="E11" s="109"/>
      <x:c r="F11" s="109"/>
      <x:c r="G11" s="109"/>
      <x:c r="H11" s="109"/>
      <x:c r="I11" s="109"/>
      <x:c r="J11" s="109"/>
      <x:c r="K11" s="109"/>
      <x:c r="L11" s="109"/>
    </x:row>
    <x:row r="12" ht="15" hidden="0" customHeight="1">
      <x:c r="A12" s="113" t="str">
        <x:v>Year 1 net cash inflow</x:v>
      </x:c>
      <x:c r="B12" s="114" t="n">
        <x:v>10</x:v>
      </x:c>
      <x:c r="C12" s="114" t="n">
        <x:v>11</x:v>
      </x:c>
      <x:c r="D12" s="114" t="n">
        <x:v>5</x:v>
      </x:c>
      <x:c r="E12" s="109"/>
      <x:c r="F12" s="109"/>
      <x:c r="G12" s="109"/>
      <x:c r="H12" s="109"/>
      <x:c r="I12" s="109"/>
      <x:c r="J12" s="109"/>
      <x:c r="K12" s="109"/>
      <x:c r="L12" s="109"/>
    </x:row>
    <x:row r="13" ht="15" hidden="0" customHeight="1">
      <x:c r="A13" s="113" t="str">
        <x:v>Year 2 net cash inflow</x:v>
      </x:c>
      <x:c r="B13" s="114" t="n">
        <x:v>12</x:v>
      </x:c>
      <x:c r="C13" s="114" t="n">
        <x:v>11</x:v>
      </x:c>
      <x:c r="D13" s="114" t="n">
        <x:v>10</x:v>
      </x:c>
      <x:c r="E13" s="109"/>
      <x:c r="F13" s="109"/>
      <x:c r="G13" s="109"/>
      <x:c r="H13" s="109"/>
      <x:c r="I13" s="109"/>
      <x:c r="J13" s="109"/>
      <x:c r="K13" s="109"/>
      <x:c r="L13" s="109"/>
    </x:row>
    <x:row r="14" ht="15" hidden="0" customHeight="1">
      <x:c r="A14" s="113" t="str">
        <x:v>Year 3 net cash inflow</x:v>
      </x:c>
      <x:c r="B14" s="114" t="n">
        <x:v>14</x:v>
      </x:c>
      <x:c r="C14" s="114" t="n">
        <x:v>11</x:v>
      </x:c>
      <x:c r="D14" s="114" t="n">
        <x:v>20</x:v>
      </x:c>
      <x:c r="E14" s="109"/>
      <x:c r="F14" s="109"/>
      <x:c r="G14" s="109"/>
      <x:c r="H14" s="109"/>
      <x:c r="I14" s="109"/>
      <x:c r="J14" s="109"/>
      <x:c r="K14" s="109"/>
      <x:c r="L14" s="109"/>
    </x:row>
    <x:row r="15" ht="15" hidden="0" customHeight="1">
      <x:c r="A15" s="113" t="str">
        <x:v>Year 4 net cash inflow</x:v>
      </x:c>
      <x:c r="B15" s="114" t="n">
        <x:v>10</x:v>
      </x:c>
      <x:c r="C15" s="114" t="n">
        <x:v>11</x:v>
      </x:c>
      <x:c r="D15" s="114" t="n">
        <x:v>25</x:v>
      </x:c>
      <x:c r="E15" s="109"/>
      <x:c r="F15" s="109"/>
      <x:c r="G15" s="109"/>
      <x:c r="H15" s="109"/>
      <x:c r="I15" s="109"/>
      <x:c r="J15" s="109"/>
      <x:c r="K15" s="109"/>
      <x:c r="L15" s="109"/>
    </x:row>
    <x:row r="16" ht="15" hidden="0" customHeight="1">
      <x:c r="A16" s="113" t="str">
        <x:v>Year 5 net cash inflow</x:v>
      </x:c>
      <x:c r="B16" s="114" t="n">
        <x:v>8</x:v>
      </x:c>
      <x:c r="C16" s="114" t="n">
        <x:v>11</x:v>
      </x:c>
      <x:c r="D16" s="114" t="n">
        <x:v>5</x:v>
      </x:c>
      <x:c r="E16" s="109"/>
      <x:c r="F16" s="109"/>
      <x:c r="G16" s="109"/>
      <x:c r="H16" s="109"/>
      <x:c r="I16" s="109"/>
      <x:c r="J16" s="109"/>
      <x:c r="K16" s="109"/>
      <x:c r="L16" s="109"/>
    </x:row>
    <x:row r="17" ht="15" hidden="0" customHeight="1">
      <x:c r="A17" s="109"/>
      <x:c r="B17" s="109"/>
      <x:c r="C17" s="109"/>
      <x:c r="D17" s="109"/>
      <x:c r="E17" s="109"/>
      <x:c r="F17" s="109"/>
      <x:c r="G17" s="109"/>
      <x:c r="H17" s="109"/>
      <x:c r="I17" s="109"/>
      <x:c r="J17" s="109"/>
      <x:c r="K17" s="109"/>
      <x:c r="L17" s="109"/>
    </x:row>
    <x:row r="18" ht="22" hidden="0" customHeight="1">
      <x:c r="A18" s="15" t="str">
        <x:v>CUMULATIVE CASH FLOW (£m)</x:v>
      </x:c>
      <x:c r="B18" s="15"/>
      <x:c r="C18" s="15"/>
      <x:c r="D18" s="15"/>
      <x:c r="E18" s="109"/>
      <x:c r="F18" s="109"/>
      <x:c r="G18" s="109"/>
      <x:c r="H18" s="109"/>
      <x:c r="I18" s="109"/>
      <x:c r="J18" s="109"/>
      <x:c r="K18" s="109"/>
      <x:c r="L18" s="109"/>
    </x:row>
    <x:row r="19" ht="15" hidden="0" customHeight="1">
      <x:c r="A19" s="35" t="str">
        <x:v>Year</x:v>
      </x:c>
      <x:c r="B19" s="35" t="str">
        <x:v>Project A</x:v>
      </x:c>
      <x:c r="C19" s="35" t="str">
        <x:v>Project B</x:v>
      </x:c>
      <x:c r="D19" s="35" t="str">
        <x:v>Project C</x:v>
      </x:c>
      <x:c r="E19" s="109"/>
      <x:c r="F19" s="109"/>
      <x:c r="G19" s="109"/>
      <x:c r="H19" s="109"/>
      <x:c r="I19" s="109"/>
      <x:c r="J19" s="109"/>
      <x:c r="K19" s="109"/>
      <x:c r="L19" s="109"/>
    </x:row>
    <x:row r="20" ht="15" hidden="0" customHeight="1">
      <x:c r="A20" s="109" t="str">
        <x:v>Year 0</x:v>
      </x:c>
      <x:c r="B20" s="115" t="n">
        <x:f>-B11</x:f>
        <x:v>-50</x:v>
      </x:c>
      <x:c r="C20" s="115" t="n">
        <x:f>-C11</x:f>
        <x:v>-50</x:v>
      </x:c>
      <x:c r="D20" s="115" t="n">
        <x:f>-D11</x:f>
        <x:v>-50</x:v>
      </x:c>
      <x:c r="E20" s="109"/>
      <x:c r="F20" s="109"/>
      <x:c r="G20" s="109"/>
      <x:c r="H20" s="109"/>
      <x:c r="I20" s="109"/>
      <x:c r="J20" s="109"/>
      <x:c r="K20" s="109"/>
      <x:c r="L20" s="109"/>
    </x:row>
    <x:row r="21" ht="15" hidden="0" customHeight="1">
      <x:c r="A21" s="109" t="str">
        <x:v>Year 1</x:v>
      </x:c>
      <x:c r="B21" s="115" t="n">
        <x:f>B20+B12</x:f>
        <x:v>-40</x:v>
      </x:c>
      <x:c r="C21" s="115" t="n">
        <x:f>C20+C12</x:f>
        <x:v>-39</x:v>
      </x:c>
      <x:c r="D21" s="115" t="n">
        <x:f>D20+D12</x:f>
        <x:v>-45</x:v>
      </x:c>
      <x:c r="E21" s="109"/>
      <x:c r="F21" s="109"/>
      <x:c r="G21" s="109"/>
      <x:c r="H21" s="109"/>
      <x:c r="I21" s="109"/>
      <x:c r="J21" s="109"/>
      <x:c r="K21" s="109"/>
      <x:c r="L21" s="109"/>
    </x:row>
    <x:row r="22" ht="15" hidden="0" customHeight="1">
      <x:c r="A22" s="109" t="str">
        <x:v>Year 2</x:v>
      </x:c>
      <x:c r="B22" s="115" t="n">
        <x:f>B21+B13</x:f>
        <x:v>-28</x:v>
      </x:c>
      <x:c r="C22" s="115" t="n">
        <x:f>C21+C13</x:f>
        <x:v>-28</x:v>
      </x:c>
      <x:c r="D22" s="115" t="n">
        <x:f>D21+D13</x:f>
        <x:v>-35</x:v>
      </x:c>
      <x:c r="E22" s="109"/>
      <x:c r="F22" s="109"/>
      <x:c r="G22" s="109"/>
      <x:c r="H22" s="109"/>
      <x:c r="I22" s="109"/>
      <x:c r="J22" s="109"/>
      <x:c r="K22" s="109"/>
      <x:c r="L22" s="109"/>
    </x:row>
    <x:row r="23" ht="15" hidden="0" customHeight="1">
      <x:c r="A23" s="109" t="str">
        <x:v>Year 3</x:v>
      </x:c>
      <x:c r="B23" s="115" t="n">
        <x:f>B22+B14</x:f>
        <x:v>-14</x:v>
      </x:c>
      <x:c r="C23" s="115" t="n">
        <x:f>C22+C14</x:f>
        <x:v>-17</x:v>
      </x:c>
      <x:c r="D23" s="115" t="n">
        <x:f>D22+D14</x:f>
        <x:v>-15</x:v>
      </x:c>
      <x:c r="E23" s="109"/>
      <x:c r="F23" s="109"/>
      <x:c r="G23" s="109"/>
      <x:c r="H23" s="109"/>
      <x:c r="I23" s="109"/>
      <x:c r="J23" s="109"/>
      <x:c r="K23" s="109"/>
      <x:c r="L23" s="109"/>
    </x:row>
    <x:row r="24" ht="15" hidden="0" customHeight="1">
      <x:c r="A24" s="109" t="str">
        <x:v>Year 4</x:v>
      </x:c>
      <x:c r="B24" s="115" t="n">
        <x:f>B23+B15</x:f>
        <x:v>-4</x:v>
      </x:c>
      <x:c r="C24" s="115" t="n">
        <x:f>C23+C15</x:f>
        <x:v>-6</x:v>
      </x:c>
      <x:c r="D24" s="115" t="n">
        <x:f>D23+D15</x:f>
        <x:v>10</x:v>
      </x:c>
      <x:c r="E24" s="109"/>
      <x:c r="F24" s="109"/>
      <x:c r="G24" s="109"/>
      <x:c r="H24" s="109"/>
      <x:c r="I24" s="109"/>
      <x:c r="J24" s="109"/>
      <x:c r="K24" s="109"/>
      <x:c r="L24" s="109"/>
    </x:row>
    <x:row r="25" ht="15" hidden="0" customHeight="1">
      <x:c r="A25" s="116" t="str">
        <x:v>Year 5</x:v>
      </x:c>
      <x:c r="B25" s="117" t="n">
        <x:f>B24+B16</x:f>
        <x:v>4</x:v>
      </x:c>
      <x:c r="C25" s="117" t="n">
        <x:f>C24+C16</x:f>
        <x:v>5</x:v>
      </x:c>
      <x:c r="D25" s="117" t="n">
        <x:f>D24+D16</x:f>
        <x:v>15</x:v>
      </x:c>
      <x:c r="E25" s="109"/>
      <x:c r="F25" s="109"/>
      <x:c r="G25" s="109"/>
      <x:c r="H25" s="109"/>
      <x:c r="I25" s="109"/>
      <x:c r="J25" s="109"/>
      <x:c r="K25" s="109"/>
      <x:c r="L25" s="109"/>
    </x:row>
    <x:row r="26" ht="15" hidden="0" customHeight="1">
      <x:c r="A26" s="109"/>
      <x:c r="B26" s="109"/>
      <x:c r="C26" s="109"/>
      <x:c r="D26" s="109"/>
      <x:c r="E26" s="109"/>
      <x:c r="F26" s="109"/>
      <x:c r="G26" s="109"/>
      <x:c r="H26" s="109"/>
      <x:c r="I26" s="109"/>
      <x:c r="J26" s="109"/>
      <x:c r="K26" s="109"/>
      <x:c r="L26" s="109"/>
    </x:row>
    <x:row r="27" ht="15" hidden="0" customHeight="1">
      <x:c r="A27" s="109"/>
      <x:c r="B27" s="109"/>
      <x:c r="C27" s="109"/>
      <x:c r="D27" s="109"/>
      <x:c r="E27" s="109"/>
      <x:c r="F27" s="109"/>
      <x:c r="G27" s="109"/>
      <x:c r="H27" s="109"/>
      <x:c r="I27" s="109"/>
      <x:c r="J27" s="109"/>
      <x:c r="K27" s="109"/>
      <x:c r="L27" s="109"/>
    </x:row>
    <x:row r="28" ht="22" hidden="0" customHeight="1">
      <x:c r="A28" s="15" t="str">
        <x:v>INVESTMENT APPRAISAL RESULTS</x:v>
      </x:c>
      <x:c r="B28" s="15"/>
      <x:c r="C28" s="15"/>
      <x:c r="D28" s="15"/>
      <x:c r="E28" s="15"/>
      <x:c r="F28" s="109"/>
      <x:c r="G28" s="132" t="str">
        <x:v>IRR CASH-FLOW SERIES (£m)</x:v>
      </x:c>
      <x:c r="H28" s="132"/>
      <x:c r="I28" s="132"/>
      <x:c r="J28" s="132"/>
      <x:c r="K28" s="109"/>
      <x:c r="L28" s="109"/>
    </x:row>
    <x:row r="29" ht="15" hidden="0" customHeight="1">
      <x:c r="A29" s="35" t="str">
        <x:v>Metric</x:v>
      </x:c>
      <x:c r="B29" s="35" t="str">
        <x:v>Project A</x:v>
      </x:c>
      <x:c r="C29" s="35" t="str">
        <x:v>Project B</x:v>
      </x:c>
      <x:c r="D29" s="35" t="str">
        <x:v>Project C</x:v>
      </x:c>
      <x:c r="E29" s="35" t="str">
        <x:v>Calculation basis</x:v>
      </x:c>
      <x:c r="F29" s="109"/>
      <x:c r="G29" s="135" t="str">
        <x:v>Year</x:v>
      </x:c>
      <x:c r="H29" s="135" t="str">
        <x:v>Project A</x:v>
      </x:c>
      <x:c r="I29" s="135" t="str">
        <x:v>Project B</x:v>
      </x:c>
      <x:c r="J29" s="135" t="str">
        <x:v>Project C</x:v>
      </x:c>
      <x:c r="K29" s="109"/>
      <x:c r="L29" s="109"/>
    </x:row>
    <x:row r="30" ht="26.399999618530273" hidden="0" customHeight="1">
      <x:c r="A30" s="109" t="str">
        <x:v>Payback Period (years)</x:v>
      </x:c>
      <x:c r="B30" s="118" t="n">
        <x:f>IF(B21&gt;=0,ABS(B20)/B12,IF(B22&gt;=0,1+ABS(B21)/B13,IF(B23&gt;=0,2+ABS(B22)/B14,IF(B24&gt;=0,3+ABS(B23)/B15,IF(B25&gt;=0,4+ABS(B24)/B16,"Not paid back")))))</x:f>
        <x:v>4.5</x:v>
      </x:c>
      <x:c r="C30" s="118" t="n">
        <x:f>IF(C21&gt;=0,ABS(C20)/C12,IF(C22&gt;=0,1+ABS(C21)/C13,IF(C23&gt;=0,2+ABS(C22)/C14,IF(C24&gt;=0,3+ABS(C23)/C15,IF(C25&gt;=0,4+ABS(C24)/C16,"Not paid back")))))</x:f>
        <x:v>4.545454545454545</x:v>
      </x:c>
      <x:c r="D30" s="118" t="n">
        <x:f>IF(D21&gt;=0,ABS(D20)/D12,IF(D22&gt;=0,1+ABS(D21)/D13,IF(D23&gt;=0,2+ABS(D22)/D14,IF(D24&gt;=0,3+ABS(D23)/D15,IF(D25&gt;=0,4+ABS(D24)/D16,"Not paid back")))))</x:f>
        <x:v>3.6</x:v>
      </x:c>
      <x:c r="E30" s="113" t="str">
        <x:v>Full years before recovery + unrecovered amount ÷ following year's cash inflow</x:v>
      </x:c>
      <x:c r="F30" s="109"/>
      <x:c r="G30" s="109" t="str">
        <x:v>Year 0</x:v>
      </x:c>
      <x:c r="H30" s="137" t="n">
        <x:f>-B11</x:f>
        <x:v>-50</x:v>
      </x:c>
      <x:c r="I30" s="137" t="n">
        <x:f>-C11</x:f>
        <x:v>-50</x:v>
      </x:c>
      <x:c r="J30" s="137" t="n">
        <x:f>-D11</x:f>
        <x:v>-50</x:v>
      </x:c>
      <x:c r="K30" s="109"/>
      <x:c r="L30" s="109"/>
    </x:row>
    <x:row r="31" ht="15" hidden="0" customHeight="1">
      <x:c r="A31" s="109" t="str">
        <x:v>Total cash inflows (£m)</x:v>
      </x:c>
      <x:c r="B31" s="119" t="n">
        <x:f>SUM(B12:B16)</x:f>
        <x:v>54</x:v>
      </x:c>
      <x:c r="C31" s="119" t="n">
        <x:f>SUM(C12:C16)</x:f>
        <x:v>55</x:v>
      </x:c>
      <x:c r="D31" s="119" t="n">
        <x:f>SUM(D12:D16)</x:f>
        <x:v>65</x:v>
      </x:c>
      <x:c r="E31" s="113" t="str">
        <x:v>SUM of Year 1–5 net cash inflows</x:v>
      </x:c>
      <x:c r="F31" s="109"/>
      <x:c r="G31" s="109" t="str">
        <x:v>Year 1</x:v>
      </x:c>
      <x:c r="H31" s="137" t="n">
        <x:f>B12</x:f>
        <x:v>10</x:v>
      </x:c>
      <x:c r="I31" s="137" t="n">
        <x:f>C12</x:f>
        <x:v>11</x:v>
      </x:c>
      <x:c r="J31" s="137" t="n">
        <x:f>D12</x:f>
        <x:v>5</x:v>
      </x:c>
      <x:c r="K31" s="109"/>
      <x:c r="L31" s="109"/>
    </x:row>
    <x:row r="32" ht="15" hidden="0" customHeight="1">
      <x:c r="A32" s="109" t="str">
        <x:v>Annual depreciation (£m)</x:v>
      </x:c>
      <x:c r="B32" s="119" t="n">
        <x:f>(B11-$B$7)/$B$6</x:f>
        <x:v>10</x:v>
      </x:c>
      <x:c r="C32" s="119" t="n">
        <x:f>(C11-$B$7)/$B$6</x:f>
        <x:v>10</x:v>
      </x:c>
      <x:c r="D32" s="119" t="n">
        <x:f>(D11-$B$7)/$B$6</x:f>
        <x:v>10</x:v>
      </x:c>
      <x:c r="E32" s="113" t="str">
        <x:v>(Initial investment – residual value) ÷ project life</x:v>
      </x:c>
      <x:c r="F32" s="109"/>
      <x:c r="G32" s="109" t="str">
        <x:v>Year 2</x:v>
      </x:c>
      <x:c r="H32" s="137" t="n">
        <x:f>B13</x:f>
        <x:v>12</x:v>
      </x:c>
      <x:c r="I32" s="137" t="n">
        <x:f>C13</x:f>
        <x:v>11</x:v>
      </x:c>
      <x:c r="J32" s="137" t="n">
        <x:f>D13</x:f>
        <x:v>10</x:v>
      </x:c>
      <x:c r="K32" s="109"/>
      <x:c r="L32" s="109"/>
    </x:row>
    <x:row r="33" ht="15" hidden="0" customHeight="1">
      <x:c r="A33" s="109" t="str">
        <x:v>Average annual accounting profit (£m)</x:v>
      </x:c>
      <x:c r="B33" s="119" t="n">
        <x:f>(SUM(B12:B16)-B11)/$B$6</x:f>
        <x:v>0.8</x:v>
      </x:c>
      <x:c r="C33" s="119" t="n">
        <x:f>(SUM(C12:C16)-C11)/$B$6</x:f>
        <x:v>1</x:v>
      </x:c>
      <x:c r="D33" s="119" t="n">
        <x:f>(SUM(D12:D16)-D11)/$B$6</x:f>
        <x:v>3</x:v>
      </x:c>
      <x:c r="E33" s="113" t="str">
        <x:v>(Total cash inflows – initial investment) ÷ project life</x:v>
      </x:c>
      <x:c r="F33" s="109"/>
      <x:c r="G33" s="109" t="str">
        <x:v>Year 3</x:v>
      </x:c>
      <x:c r="H33" s="137" t="n">
        <x:f>B14</x:f>
        <x:v>14</x:v>
      </x:c>
      <x:c r="I33" s="137" t="n">
        <x:f>C14</x:f>
        <x:v>11</x:v>
      </x:c>
      <x:c r="J33" s="137" t="n">
        <x:f>D14</x:f>
        <x:v>20</x:v>
      </x:c>
      <x:c r="K33" s="109"/>
      <x:c r="L33" s="109"/>
    </x:row>
    <x:row r="34" ht="15" hidden="0" customHeight="1">
      <x:c r="A34" s="116" t="str">
        <x:v>Accounting Rate of Return (ARR)</x:v>
      </x:c>
      <x:c r="B34" s="120" t="n">
        <x:f>B33/B11</x:f>
        <x:v>0.016</x:v>
      </x:c>
      <x:c r="C34" s="120" t="n">
        <x:f>C33/C11</x:f>
        <x:v>0.02</x:v>
      </x:c>
      <x:c r="D34" s="120" t="n">
        <x:f>D33/D11</x:f>
        <x:v>0.06</x:v>
      </x:c>
      <x:c r="E34" s="121" t="str">
        <x:v>Average annual accounting profit ÷ initial investment</x:v>
      </x:c>
      <x:c r="F34" s="109"/>
      <x:c r="G34" s="109" t="str">
        <x:v>Year 4</x:v>
      </x:c>
      <x:c r="H34" s="137" t="n">
        <x:f>B15</x:f>
        <x:v>10</x:v>
      </x:c>
      <x:c r="I34" s="137" t="n">
        <x:f>C15</x:f>
        <x:v>11</x:v>
      </x:c>
      <x:c r="J34" s="137" t="n">
        <x:f>D15</x:f>
        <x:v>25</x:v>
      </x:c>
      <x:c r="K34" s="109"/>
      <x:c r="L34" s="109"/>
    </x:row>
    <x:row r="35" ht="26.399999618530273" hidden="0" customHeight="1">
      <x:c r="A35" s="109" t="str">
        <x:v>Present value of cash inflows (£m)</x:v>
      </x:c>
      <x:c r="B35" s="119" t="n">
        <x:f>NPV($B$5,B12:B16)</x:f>
        <x:v>43.45594058139759</x:v>
      </x:c>
      <x:c r="C35" s="119" t="n">
        <x:f>NPV($B$5,C12:C16)</x:f>
        <x:v>43.91981040785894</x:v>
      </x:c>
      <x:c r="D35" s="119" t="n">
        <x:f>NPV($B$5,D12:D16)</x:f>
        <x:v>50.85832495813096</x:v>
      </x:c>
      <x:c r="E35" s="113" t="str">
        <x:v>Excel NPV function applied to Years 1–5 cash inflows at 8%</x:v>
      </x:c>
      <x:c r="F35" s="109"/>
      <x:c r="G35" s="109" t="str">
        <x:v>Year 5</x:v>
      </x:c>
      <x:c r="H35" s="137" t="n">
        <x:f>B16</x:f>
        <x:v>8</x:v>
      </x:c>
      <x:c r="I35" s="137" t="n">
        <x:f>C16</x:f>
        <x:v>11</x:v>
      </x:c>
      <x:c r="J35" s="137" t="n">
        <x:f>D16</x:f>
        <x:v>5</x:v>
      </x:c>
      <x:c r="K35" s="109"/>
      <x:c r="L35" s="109"/>
    </x:row>
    <x:row r="36" ht="15" hidden="0" customHeight="1">
      <x:c r="A36" s="122" t="str">
        <x:v>Net Present Value (NPV) (£m)</x:v>
      </x:c>
      <x:c r="B36" s="123" t="n">
        <x:f>B35-B11</x:f>
        <x:v>-6.544059418602409</x:v>
      </x:c>
      <x:c r="C36" s="123" t="n">
        <x:f>C35-C11</x:f>
        <x:v>-6.0801895921410605</x:v>
      </x:c>
      <x:c r="D36" s="123" t="n">
        <x:f>D35-D11</x:f>
        <x:v>0.8583249581309573</x:v>
      </x:c>
      <x:c r="E36" s="124" t="str">
        <x:v>Present value of cash inflows – initial investment</x:v>
      </x:c>
      <x:c r="F36" s="109"/>
      <x:c r="G36" s="109"/>
      <x:c r="H36" s="109"/>
      <x:c r="I36" s="109"/>
      <x:c r="J36" s="109"/>
      <x:c r="K36" s="109"/>
      <x:c r="L36" s="109"/>
    </x:row>
    <x:row r="37" ht="15" hidden="0" customHeight="1">
      <x:c r="A37" s="146" t="str">
        <x:v>Profitability Index (PI)</x:v>
      </x:c>
      <x:c r="B37" s="147" t="n">
        <x:f>B35/B11</x:f>
        <x:v>0.8691188116279518</x:v>
      </x:c>
      <x:c r="C37" s="147" t="n">
        <x:f>C35/C11</x:f>
        <x:v>0.8783962081571788</x:v>
      </x:c>
      <x:c r="D37" s="147" t="n">
        <x:f>D35/D11</x:f>
        <x:v>1.0171664991626193</x:v>
      </x:c>
      <x:c r="E37" s="148" t="str">
        <x:v>Present value of cash inflows ÷ initial investment</x:v>
      </x:c>
      <x:c r="F37" s="109"/>
      <x:c r="G37" s="109"/>
      <x:c r="H37" s="109"/>
      <x:c r="I37" s="109"/>
      <x:c r="J37" s="109"/>
      <x:c r="K37" s="109"/>
      <x:c r="L37" s="109"/>
    </x:row>
    <x:row r="38" ht="26.399999618530273" hidden="0" customHeight="1">
      <x:c r="A38" s="155" t="str">
        <x:v>Internal Rate of Return (IRR)</x:v>
      </x:c>
      <x:c r="B38" s="156" t="n">
        <x:f>IRR(H30:H35)</x:f>
        <x:v>0.027219684814487735</x:v>
      </x:c>
      <x:c r="C38" s="156" t="n">
        <x:f>IRR(I30:I35)</x:f>
        <x:v>0.03263495811022768</x:v>
      </x:c>
      <x:c r="D38" s="156" t="n">
        <x:f>IRR(J30:J35)</x:f>
        <x:v>0.08586755743098815</x:v>
      </x:c>
      <x:c r="E38" s="157" t="str">
        <x:v>Excel IRR function applied to the Year 0–Year 5 cash-flow series</x:v>
      </x:c>
      <x:c r="F38" s="109"/>
      <x:c r="G38" s="109"/>
      <x:c r="H38" s="109"/>
      <x:c r="I38" s="109"/>
      <x:c r="J38" s="109"/>
      <x:c r="K38" s="109"/>
      <x:c r="L38" s="109"/>
    </x:row>
    <x:row r="39" ht="15" hidden="0" customHeight="1">
      <x:c r="A39" s="15"/>
      <x:c r="B39" s="15"/>
      <x:c r="C39" s="15"/>
      <x:c r="D39" s="15"/>
      <x:c r="E39" s="15"/>
      <x:c r="F39" s="109"/>
      <x:c r="G39" s="109"/>
      <x:c r="H39" s="109"/>
      <x:c r="I39" s="109"/>
      <x:c r="J39" s="109"/>
      <x:c r="K39" s="109"/>
      <x:c r="L39" s="109"/>
    </x:row>
    <x:row r="40" ht="15" hidden="0" customHeight="1">
      <x:c r="A40" s="110"/>
      <x:c r="B40" s="113"/>
      <x:c r="C40" s="109"/>
      <x:c r="D40" s="109"/>
      <x:c r="E40" s="109"/>
      <x:c r="F40" s="109"/>
      <x:c r="G40" s="109"/>
      <x:c r="H40" s="109"/>
      <x:c r="I40" s="109"/>
      <x:c r="J40" s="109"/>
      <x:c r="K40" s="109"/>
      <x:c r="L40" s="109"/>
    </x:row>
    <x:row r="41" ht="22" hidden="0" customHeight="1">
      <x:c r="A41" s="132" t="str">
        <x:v>FORMULAS AND ASSUMPTIONS USED</x:v>
      </x:c>
      <x:c r="B41" s="161"/>
      <x:c r="C41" s="132"/>
      <x:c r="D41" s="132"/>
      <x:c r="E41" s="132"/>
      <x:c r="F41" s="109"/>
      <x:c r="G41" s="109"/>
      <x:c r="H41" s="109"/>
      <x:c r="I41" s="109"/>
      <x:c r="J41" s="109"/>
      <x:c r="K41" s="109"/>
      <x:c r="L41" s="109"/>
    </x:row>
    <x:row r="42" ht="66" hidden="0" customHeight="1">
      <x:c r="A42" s="163" t="str">
        <x:v>PBP formula</x:v>
      </x:c>
      <x:c r="B42" s="164" t="str">
        <x:v>Full years before recovery + unrecovered investment ÷ next year's cash inflow</x:v>
      </x:c>
      <x:c r="C42" s="109"/>
      <x:c r="D42" s="109"/>
      <x:c r="E42" s="109"/>
      <x:c r="F42" s="109"/>
      <x:c r="G42" s="109"/>
      <x:c r="H42" s="109"/>
      <x:c r="I42" s="109"/>
      <x:c r="J42" s="109"/>
      <x:c r="K42" s="109"/>
      <x:c r="L42" s="109"/>
    </x:row>
    <x:row r="43" ht="39.599998474121094" hidden="0" customHeight="1">
      <x:c r="A43" s="163" t="str">
        <x:v>ARR formula</x:v>
      </x:c>
      <x:c r="B43" s="164" t="str">
        <x:v>Average annual accounting profit ÷ initial investment</x:v>
      </x:c>
      <x:c r="C43" s="109"/>
      <x:c r="D43" s="109"/>
      <x:c r="E43" s="109"/>
      <x:c r="F43" s="109"/>
      <x:c r="G43" s="109"/>
      <x:c r="H43" s="109"/>
      <x:c r="I43" s="109"/>
      <x:c r="J43" s="109"/>
      <x:c r="K43" s="109"/>
      <x:c r="L43" s="109"/>
    </x:row>
    <x:row r="44" ht="52.79999923706055" hidden="0" customHeight="1">
      <x:c r="A44" s="125" t="str">
        <x:v>NPV function</x:v>
      </x:c>
      <x:c r="B44" s="126" t="str">
        <x:v>=NPV(discount rate, Year 1:Year 5 cash inflows) - initial investment</x:v>
      </x:c>
      <x:c r="C44" s="109"/>
      <x:c r="D44" s="109"/>
      <x:c r="E44" s="109"/>
      <x:c r="F44" s="109"/>
      <x:c r="G44" s="109"/>
      <x:c r="H44" s="109"/>
      <x:c r="I44" s="109"/>
      <x:c r="J44" s="109"/>
      <x:c r="K44" s="109"/>
      <x:c r="L44" s="109"/>
    </x:row>
    <x:row r="45" ht="79.19999694824219" hidden="0" customHeight="1">
      <x:c r="A45" s="163" t="str">
        <x:v>PI formula</x:v>
      </x:c>
      <x:c r="B45" s="164" t="str">
        <x:v>Present value of future cash inflows ÷ initial investment, or 1 + (NPV ÷ initial investment)</x:v>
      </x:c>
      <x:c r="C45" s="109"/>
      <x:c r="D45" s="109"/>
      <x:c r="E45" s="109"/>
      <x:c r="F45" s="109"/>
      <x:c r="G45" s="109"/>
      <x:c r="H45" s="109"/>
      <x:c r="I45" s="109"/>
      <x:c r="J45" s="109"/>
      <x:c r="K45" s="109"/>
      <x:c r="L45" s="109"/>
    </x:row>
    <x:row r="46" ht="66" hidden="0" customHeight="1">
      <x:c r="A46" s="165" t="str">
        <x:v>IRR function</x:v>
      </x:c>
      <x:c r="B46" s="166" t="str">
        <x:v>=IRR(Year 0:Year 5 cash-flow series), where Year 0 is the negative initial investment</x:v>
      </x:c>
      <x:c r="C46" s="15"/>
      <x:c r="D46" s="15"/>
      <x:c r="E46" s="15"/>
      <x:c r="F46" s="109"/>
      <x:c r="G46" s="109"/>
      <x:c r="H46" s="109"/>
      <x:c r="I46" s="109"/>
      <x:c r="J46" s="109"/>
      <x:c r="K46" s="109"/>
      <x:c r="L46" s="109"/>
    </x:row>
    <x:row r="47" ht="66" hidden="0" customHeight="1">
      <x:c r="A47" s="167" t="str">
        <x:v>Decision rules</x:v>
      </x:c>
      <x:c r="B47" s="167" t="str">
        <x:v>Accept NPV &gt; 0, PI &gt; 1.0x, and IRR above the 8% required rate of return</x:v>
      </x:c>
      <x:c r="C47" s="104"/>
      <x:c r="D47" s="104"/>
      <x:c r="E47" s="104"/>
      <x:c r="F47" s="109"/>
      <x:c r="G47" s="109"/>
      <x:c r="H47" s="109"/>
      <x:c r="I47" s="109"/>
      <x:c r="J47" s="109"/>
      <x:c r="K47" s="109"/>
      <x:c r="L47" s="109"/>
    </x:row>
    <x:row r="48" ht="52.79999923706055" hidden="0" customHeight="1">
      <x:c r="A48" s="167" t="str">
        <x:v>Depreciation assumption</x:v>
      </x:c>
      <x:c r="B48" s="167" t="str">
        <x:v>Straight-line depreciation over five years to a zero residual value</x:v>
      </x:c>
      <x:c r="C48" s="104"/>
      <x:c r="D48" s="104"/>
      <x:c r="E48" s="104"/>
      <x:c r="F48" s="109"/>
      <x:c r="G48" s="109"/>
      <x:c r="H48" s="109"/>
      <x:c r="I48" s="109"/>
      <x:c r="J48" s="109"/>
      <x:c r="K48" s="109"/>
      <x:c r="L48" s="109"/>
    </x:row>
    <x:row r="49" ht="66" hidden="0" customHeight="1">
      <x:c r="A49" s="168" t="str">
        <x:v>Source</x:v>
      </x:c>
      <x:c r="B49" s="168" t="str">
        <x:v>Assessment Brief supplied by the user; all project values are in £ millions</x:v>
      </x:c>
      <x:c r="C49" s="104"/>
      <x:c r="D49" s="104"/>
      <x:c r="E49" s="104"/>
      <x:c r="F49" s="109"/>
      <x:c r="G49" s="109"/>
      <x:c r="H49" s="109"/>
      <x:c r="I49" s="109"/>
      <x:c r="J49" s="109"/>
      <x:c r="K49" s="109"/>
      <x:c r="L49" s="109"/>
    </x:row>
    <x:row r="50" ht="15" hidden="0" customHeight="1">
      <x:c r="A50" s="109"/>
      <x:c r="B50" s="109"/>
      <x:c r="C50" s="109"/>
      <x:c r="D50" s="109"/>
      <x:c r="E50" s="109"/>
      <x:c r="F50" s="109"/>
      <x:c r="G50" s="109"/>
      <x:c r="H50" s="109"/>
      <x:c r="I50" s="109"/>
      <x:c r="J50" s="109"/>
    </x:row>
    <x:row r="51" ht="22" hidden="0" customHeight="1">
      <x:c r="A51" s="132" t="str">
        <x:v>UPDATED PROJECT RECOMMENDATION</x:v>
      </x:c>
      <x:c r="B51" s="132"/>
      <x:c r="C51" s="132"/>
      <x:c r="D51" s="132"/>
      <x:c r="E51" s="132"/>
      <x:c r="F51" s="109"/>
      <x:c r="G51" s="109"/>
      <x:c r="H51" s="109"/>
      <x:c r="I51" s="109"/>
      <x:c r="J51" s="109"/>
    </x:row>
    <x:row r="52" ht="24" hidden="0" customHeight="1">
      <x:c r="A52" s="175" t="str">
        <x:v>Project C is recommended. It has the shortest payback period (3.60 years), the highest ARR (6.0%), the only PI above 1.0x, the only positive NPV, and an IRR above the 8% required return. Projects A and B have negative NPVs, PI values below 1.0x, and IRRs below 8%, so they should be rejected on financial grounds.</x:v>
      </x:c>
      <x:c r="B52" s="175"/>
      <x:c r="C52" s="175"/>
      <x:c r="D52" s="175"/>
      <x:c r="E52" s="175"/>
      <x:c r="F52" s="109"/>
      <x:c r="G52" s="109"/>
      <x:c r="H52" s="109"/>
      <x:c r="I52" s="109"/>
      <x:c r="J52" s="109"/>
    </x:row>
    <x:row r="53" ht="24" hidden="0" customHeight="1">
      <x:c r="A53" s="175"/>
      <x:c r="B53" s="175"/>
      <x:c r="C53" s="175"/>
      <x:c r="D53" s="175"/>
      <x:c r="E53" s="175"/>
      <x:c r="F53" s="109"/>
      <x:c r="G53" s="109"/>
      <x:c r="H53" s="109"/>
      <x:c r="I53" s="109"/>
      <x:c r="J53" s="109"/>
    </x:row>
    <x:row r="54" ht="24" hidden="0" customHeight="1">
      <x:c r="A54" s="175"/>
      <x:c r="B54" s="175"/>
      <x:c r="C54" s="175"/>
      <x:c r="D54" s="175"/>
      <x:c r="E54" s="175"/>
      <x:c r="F54" s="109"/>
      <x:c r="G54" s="109"/>
      <x:c r="H54" s="109"/>
      <x:c r="I54" s="109"/>
      <x:c r="J54" s="109"/>
    </x:row>
    <x:row r="55" ht="24" hidden="0" customHeight="1">
      <x:c r="A55" s="175"/>
      <x:c r="B55" s="175"/>
      <x:c r="C55" s="175"/>
      <x:c r="D55" s="175"/>
      <x:c r="E55" s="175"/>
      <x:c r="F55" s="109"/>
      <x:c r="G55" s="109"/>
      <x:c r="H55" s="109"/>
      <x:c r="I55" s="109"/>
      <x:c r="J55" s="109"/>
    </x:row>
  </x:sheetData>
  <x:mergeCells>
    <x:mergeCell ref="A1:L1"/>
    <x:mergeCell ref="A2:L2"/>
    <x:mergeCell ref="A4:D4"/>
    <x:mergeCell ref="A9:D9"/>
    <x:mergeCell ref="A18:D18"/>
    <x:mergeCell ref="A28:E28"/>
    <x:mergeCell ref="A39:E39"/>
    <x:mergeCell ref="A46:E46"/>
    <x:mergeCell ref="A47:E49"/>
    <x:mergeCell ref="A2:E2"/>
    <x:mergeCell ref="G28:J28"/>
    <x:mergeCell ref="A41:E41"/>
    <x:mergeCell ref="A51:E51"/>
    <x:mergeCell ref="A52:E55"/>
  </x:mergeCells>
  <x:conditionalFormatting sqref="B36:D36">
    <x:cfRule type="cellIs" dxfId="0" priority="1" operator="greaterThan">
      <x:formula>0</x:formula>
    </x:cfRule>
    <x:cfRule type="cellIs" dxfId="1" priority="2" operator="lessThan">
      <x:formula>0</x:formula>
    </x:cfRule>
  </x:conditionalFormatting>
  <x:conditionalFormatting sqref="B37:D37">
    <x:cfRule type="cellIs" dxfId="2" priority="3" operator="greaterThanOrEqual">
      <x:formula>1</x:formula>
    </x:cfRule>
    <x:cfRule type="cellIs" dxfId="3" priority="4" operator="lessThan">
      <x:formula>1</x:formula>
    </x:cfRule>
  </x:conditionalFormatting>
  <x:conditionalFormatting sqref="B38:D38">
    <x:cfRule type="cellIs" dxfId="4" priority="5" operator="greaterThanOrEqual">
      <x:formula>$B$5</x:formula>
    </x:cfRule>
    <x:cfRule type="cellIs" dxfId="5" priority="6" operator="lessThan">
      <x:formula>$B$5</x:formula>
    </x:cfRule>
  </x:conditionalFormatting>
  <x:pageMargins left="0.7" right="0.7" top="0.75" bottom="0.75" header="0.3" footer="0.3"/>
  <x:drawing xmlns:r="http://schemas.openxmlformats.org/officeDocument/2006/relationships" r:id="Rf22844788a704f6d"/>
</x:worksheet>
</file>

<file path=xl/worksheets/sheet2.xml><?xml version="1.0" encoding="utf-8"?>
<x:worksheet xmlns:x="http://schemas.openxmlformats.org/spreadsheetml/2006/main">
  <x:sheetFormatPr defaultRowHeight="15"/>
  <x:cols>
    <x:col min="1" max="1" width="36" hidden="0" customWidth="1"/>
    <x:col min="2" max="2" width="10" hidden="0" customWidth="1"/>
    <x:col min="3" max="3" width="10" hidden="0" customWidth="1"/>
    <x:col min="4" max="4" width="10" hidden="0" customWidth="1"/>
    <x:col min="5" max="5" width="18" hidden="0" customWidth="1"/>
    <x:col min="6" max="6" width="11" hidden="0" customWidth="1"/>
    <x:col min="7" max="7" width="11" hidden="0" customWidth="1"/>
    <x:col min="8" max="8" width="11" hidden="0" customWidth="1"/>
    <x:col min="9" max="9" width="11" hidden="0" customWidth="1"/>
    <x:col min="10" max="10" width="11" hidden="0" customWidth="1"/>
    <x:col min="11" max="11" width="11" hidden="0" customWidth="1"/>
    <x:col min="12" max="12" width="14" hidden="0" customWidth="1"/>
    <x:col min="13" max="13" width="14" hidden="0" customWidth="1"/>
    <x:col min="14" max="14" width="14" hidden="0" customWidth="1"/>
    <x:col min="15" max="15" width="15" hidden="0" customWidth="1"/>
    <x:col min="16" max="16" width="22" hidden="0" customWidth="1"/>
    <x:col min="17" max="17" width="11" hidden="0" customWidth="1"/>
    <x:col min="18" max="18" width="11" hidden="0" customWidth="1"/>
  </x:cols>
  <x:sheetData>
    <x:row r="1" ht="19.200000762939453" hidden="0" customHeight="1">
      <x:c r="A1" s="179" t="str">
        <x:v>Capital Rationing – Project Combination Analysis</x:v>
      </x:c>
      <x:c r="B1" s="179"/>
      <x:c r="C1" s="179"/>
      <x:c r="D1" s="179"/>
      <x:c r="E1" s="179"/>
      <x:c r="F1" s="179"/>
      <x:c r="G1" s="179"/>
      <x:c r="H1" s="179"/>
      <x:c r="I1" s="179"/>
      <x:c r="J1" s="179"/>
      <x:c r="K1" s="179"/>
      <x:c r="L1" s="179"/>
      <x:c r="M1" s="179"/>
      <x:c r="N1" s="179"/>
      <x:c r="O1" s="179"/>
      <x:c r="P1" s="179"/>
      <x:c r="Q1" s="179"/>
      <x:c r="R1" s="179"/>
    </x:row>
    <x:row r="2" ht="15" hidden="0" customHeight="1">
      <x:c r="A2" s="108" t="str">
        <x:v>Projects are indivisible. The primary decision rule is to maximise total NPV subject to the available capital.</x:v>
      </x:c>
      <x:c r="B2" s="108"/>
      <x:c r="C2" s="108"/>
      <x:c r="D2" s="108"/>
      <x:c r="E2" s="108"/>
      <x:c r="F2" s="108"/>
      <x:c r="G2" s="108"/>
      <x:c r="H2" s="108"/>
      <x:c r="I2" s="108"/>
      <x:c r="J2" s="108"/>
      <x:c r="K2" s="108"/>
      <x:c r="L2" s="108"/>
      <x:c r="M2" s="108"/>
      <x:c r="N2" s="108"/>
      <x:c r="O2" s="108"/>
      <x:c r="P2" s="108"/>
      <x:c r="Q2" s="108"/>
      <x:c r="R2" s="108"/>
    </x:row>
    <x:row r="3" ht="15" hidden="0" customHeight="1">
      <x:c r="A3" s="109"/>
      <x:c r="B3" s="109"/>
      <x:c r="C3" s="109"/>
      <x:c r="D3" s="109"/>
      <x:c r="E3" s="109"/>
      <x:c r="F3" s="109"/>
      <x:c r="G3" s="109"/>
      <x:c r="H3" s="109"/>
      <x:c r="I3" s="109"/>
      <x:c r="J3" s="109"/>
      <x:c r="K3" s="109"/>
      <x:c r="L3" s="109"/>
      <x:c r="M3" s="109"/>
      <x:c r="N3" s="109"/>
      <x:c r="O3" s="109"/>
      <x:c r="P3" s="109"/>
      <x:c r="Q3" s="109"/>
      <x:c r="R3" s="109"/>
    </x:row>
    <x:row r="4" ht="22" hidden="0" customHeight="1">
      <x:c r="A4" s="132" t="str">
        <x:v>CAPITAL RATIONING ASSUMPTIONS</x:v>
      </x:c>
      <x:c r="B4" s="132"/>
      <x:c r="C4" s="132"/>
      <x:c r="D4" s="132"/>
      <x:c r="E4" s="109"/>
      <x:c r="F4" s="109"/>
      <x:c r="G4" s="109"/>
      <x:c r="H4" s="109"/>
      <x:c r="I4" s="109"/>
      <x:c r="J4" s="109"/>
      <x:c r="K4" s="109"/>
      <x:c r="L4" s="109"/>
      <x:c r="M4" s="109"/>
      <x:c r="N4" s="109"/>
      <x:c r="O4" s="109"/>
      <x:c r="P4" s="109"/>
      <x:c r="Q4" s="109"/>
      <x:c r="R4" s="109"/>
    </x:row>
    <x:row r="5" ht="15" hidden="0" customHeight="1">
      <x:c r="A5" s="110" t="str">
        <x:v>Capital available (£m)</x:v>
      </x:c>
      <x:c r="B5" s="204" t="n">
        <x:v>100</x:v>
      </x:c>
      <x:c r="C5" s="109"/>
      <x:c r="D5" s="109"/>
      <x:c r="E5" s="109"/>
      <x:c r="F5" s="109"/>
      <x:c r="G5" s="109"/>
      <x:c r="H5" s="109"/>
      <x:c r="I5" s="109"/>
      <x:c r="J5" s="109"/>
      <x:c r="K5" s="109"/>
      <x:c r="L5" s="109"/>
      <x:c r="M5" s="109"/>
      <x:c r="N5" s="109"/>
      <x:c r="O5" s="109"/>
      <x:c r="P5" s="109"/>
      <x:c r="Q5" s="109"/>
      <x:c r="R5" s="109"/>
    </x:row>
    <x:row r="6" ht="15" hidden="0" customHeight="1">
      <x:c r="A6" s="110" t="str">
        <x:v>Required return</x:v>
      </x:c>
      <x:c r="B6" s="205" t="n">
        <x:f>'Investment_Appraisal'!$B$5</x:f>
        <x:v>0.08</x:v>
      </x:c>
      <x:c r="C6" s="109"/>
      <x:c r="D6" s="109"/>
      <x:c r="E6" s="109"/>
      <x:c r="F6" s="109"/>
      <x:c r="G6" s="109"/>
      <x:c r="H6" s="109"/>
      <x:c r="I6" s="109"/>
      <x:c r="J6" s="109"/>
      <x:c r="K6" s="109"/>
      <x:c r="L6" s="109"/>
      <x:c r="M6" s="109"/>
      <x:c r="N6" s="109"/>
      <x:c r="O6" s="109"/>
      <x:c r="P6" s="109"/>
      <x:c r="Q6" s="109"/>
      <x:c r="R6" s="109"/>
    </x:row>
    <x:row r="7" ht="15" hidden="0" customHeight="1">
      <x:c r="A7" s="110" t="str">
        <x:v>Primary decision basis</x:v>
      </x:c>
      <x:c r="B7" s="206" t="str">
        <x:v>Maximise NPV</x:v>
      </x:c>
      <x:c r="C7" s="109"/>
      <x:c r="D7" s="109"/>
      <x:c r="E7" s="109"/>
      <x:c r="F7" s="109"/>
      <x:c r="G7" s="109"/>
      <x:c r="H7" s="109"/>
      <x:c r="I7" s="109"/>
      <x:c r="J7" s="109"/>
      <x:c r="K7" s="109"/>
      <x:c r="L7" s="109"/>
      <x:c r="M7" s="109"/>
      <x:c r="N7" s="109"/>
      <x:c r="O7" s="109"/>
      <x:c r="P7" s="109"/>
      <x:c r="Q7" s="109"/>
      <x:c r="R7" s="109"/>
    </x:row>
    <x:row r="8" ht="15" hidden="0" customHeight="1">
      <x:c r="A8" s="110" t="str">
        <x:v>Projects are indivisible</x:v>
      </x:c>
      <x:c r="B8" s="206" t="str">
        <x:v>Yes</x:v>
      </x:c>
      <x:c r="C8" s="109"/>
      <x:c r="D8" s="109"/>
      <x:c r="E8" s="109"/>
      <x:c r="F8" s="109"/>
      <x:c r="G8" s="109"/>
      <x:c r="H8" s="109"/>
      <x:c r="I8" s="109"/>
      <x:c r="J8" s="109"/>
      <x:c r="K8" s="109"/>
      <x:c r="L8" s="109"/>
      <x:c r="M8" s="109"/>
      <x:c r="N8" s="109"/>
      <x:c r="O8" s="109"/>
      <x:c r="P8" s="109"/>
      <x:c r="Q8" s="109"/>
      <x:c r="R8" s="109"/>
    </x:row>
    <x:row r="9" ht="15" hidden="0" customHeight="1">
      <x:c r="A9" s="109"/>
      <x:c r="B9" s="109"/>
      <x:c r="C9" s="109"/>
      <x:c r="D9" s="109"/>
      <x:c r="E9" s="109"/>
      <x:c r="F9" s="109"/>
      <x:c r="G9" s="109"/>
      <x:c r="H9" s="109"/>
      <x:c r="I9" s="109"/>
      <x:c r="J9" s="109"/>
      <x:c r="K9" s="109"/>
      <x:c r="L9" s="109"/>
      <x:c r="M9" s="109"/>
      <x:c r="N9" s="109"/>
      <x:c r="O9" s="109"/>
      <x:c r="P9" s="109"/>
      <x:c r="Q9" s="109"/>
      <x:c r="R9" s="109"/>
    </x:row>
    <x:row r="10" ht="22" hidden="0" customHeight="1">
      <x:c r="A10" s="132" t="str">
        <x:v>PROJECT METRICS LINKED FROM INVESTMENT_APPRAISAL</x:v>
      </x:c>
      <x:c r="B10" s="132"/>
      <x:c r="C10" s="132"/>
      <x:c r="D10" s="132"/>
      <x:c r="E10" s="132"/>
      <x:c r="F10" s="132"/>
      <x:c r="G10" s="109"/>
      <x:c r="H10" s="109"/>
      <x:c r="I10" s="109"/>
      <x:c r="J10" s="109"/>
      <x:c r="K10" s="109"/>
      <x:c r="L10" s="109"/>
      <x:c r="M10" s="109"/>
      <x:c r="N10" s="109"/>
      <x:c r="O10" s="109"/>
      <x:c r="P10" s="109"/>
      <x:c r="Q10" s="109"/>
      <x:c r="R10" s="109"/>
    </x:row>
    <x:row r="11" ht="30" hidden="0" customHeight="1">
      <x:c r="A11" s="214" t="str">
        <x:v>Project</x:v>
      </x:c>
      <x:c r="B11" s="214" t="str">
        <x:v>Initial investment (£m)</x:v>
      </x:c>
      <x:c r="C11" s="214" t="str">
        <x:v>NPV (£m)</x:v>
      </x:c>
      <x:c r="D11" s="214" t="str">
        <x:v>PI</x:v>
      </x:c>
      <x:c r="E11" s="214" t="str">
        <x:v>IRR</x:v>
      </x:c>
      <x:c r="F11" s="214" t="str">
        <x:v>Accept at 8%?</x:v>
      </x:c>
      <x:c r="G11" s="113"/>
      <x:c r="H11" s="113"/>
      <x:c r="I11" s="113"/>
      <x:c r="J11" s="113"/>
      <x:c r="K11" s="113"/>
      <x:c r="L11" s="113"/>
      <x:c r="M11" s="113"/>
      <x:c r="N11" s="113"/>
      <x:c r="O11" s="113"/>
      <x:c r="P11" s="113"/>
      <x:c r="Q11" s="113"/>
      <x:c r="R11" s="113"/>
    </x:row>
    <x:row r="12" ht="15" hidden="0" customHeight="1">
      <x:c r="A12" s="109" t="str">
        <x:v>Project A</x:v>
      </x:c>
      <x:c r="B12" s="137" t="n">
        <x:f>'Investment_Appraisal'!B11</x:f>
        <x:v>50</x:v>
      </x:c>
      <x:c r="C12" s="137" t="n">
        <x:f>'Investment_Appraisal'!B36</x:f>
        <x:v>-6.544059418602409</x:v>
      </x:c>
      <x:c r="D12" s="207" t="n">
        <x:f>'Investment_Appraisal'!B37</x:f>
        <x:v>0.8691188116279518</x:v>
      </x:c>
      <x:c r="E12" s="208" t="n">
        <x:f>'Investment_Appraisal'!B38</x:f>
        <x:v>0.027219684814487735</x:v>
      </x:c>
      <x:c r="F12" s="209" t="str">
        <x:f>IF(AND(C12&gt;0,D12&gt;1,E12&gt;=$B$6),"Accept","Reject")</x:f>
        <x:v>Reject</x:v>
      </x:c>
      <x:c r="G12" s="109"/>
      <x:c r="H12" s="109"/>
      <x:c r="I12" s="109"/>
      <x:c r="J12" s="109"/>
      <x:c r="K12" s="109"/>
      <x:c r="L12" s="109"/>
      <x:c r="M12" s="109"/>
      <x:c r="N12" s="109"/>
      <x:c r="O12" s="109"/>
      <x:c r="P12" s="109"/>
      <x:c r="Q12" s="109"/>
      <x:c r="R12" s="109"/>
    </x:row>
    <x:row r="13" ht="15" hidden="0" customHeight="1">
      <x:c r="A13" s="109" t="str">
        <x:v>Project B</x:v>
      </x:c>
      <x:c r="B13" s="137" t="n">
        <x:f>'Investment_Appraisal'!C11</x:f>
        <x:v>50</x:v>
      </x:c>
      <x:c r="C13" s="137" t="n">
        <x:f>'Investment_Appraisal'!C36</x:f>
        <x:v>-6.0801895921410605</x:v>
      </x:c>
      <x:c r="D13" s="207" t="n">
        <x:f>'Investment_Appraisal'!C37</x:f>
        <x:v>0.8783962081571788</x:v>
      </x:c>
      <x:c r="E13" s="208" t="n">
        <x:f>'Investment_Appraisal'!C38</x:f>
        <x:v>0.03263495811022768</x:v>
      </x:c>
      <x:c r="F13" s="209" t="str">
        <x:f>IF(AND(C13&gt;0,D13&gt;1,E13&gt;=$B$6),"Accept","Reject")</x:f>
        <x:v>Reject</x:v>
      </x:c>
      <x:c r="G13" s="109"/>
      <x:c r="H13" s="109"/>
      <x:c r="I13" s="109"/>
      <x:c r="J13" s="109"/>
      <x:c r="K13" s="109"/>
      <x:c r="L13" s="109"/>
      <x:c r="M13" s="109"/>
      <x:c r="N13" s="109"/>
      <x:c r="O13" s="109"/>
      <x:c r="P13" s="109"/>
      <x:c r="Q13" s="109"/>
      <x:c r="R13" s="109"/>
    </x:row>
    <x:row r="14" ht="15" hidden="0" customHeight="1">
      <x:c r="A14" s="109" t="str">
        <x:v>Project C</x:v>
      </x:c>
      <x:c r="B14" s="137" t="n">
        <x:f>'Investment_Appraisal'!D11</x:f>
        <x:v>50</x:v>
      </x:c>
      <x:c r="C14" s="137" t="n">
        <x:f>'Investment_Appraisal'!D36</x:f>
        <x:v>0.8583249581309573</x:v>
      </x:c>
      <x:c r="D14" s="207" t="n">
        <x:f>'Investment_Appraisal'!D37</x:f>
        <x:v>1.0171664991626193</x:v>
      </x:c>
      <x:c r="E14" s="208" t="n">
        <x:f>'Investment_Appraisal'!D38</x:f>
        <x:v>0.08586755743098815</x:v>
      </x:c>
      <x:c r="F14" s="209" t="str">
        <x:f>IF(AND(C14&gt;0,D14&gt;1,E14&gt;=$B$6),"Accept","Reject")</x:f>
        <x:v>Accept</x:v>
      </x:c>
      <x:c r="G14" s="109"/>
      <x:c r="H14" s="109"/>
      <x:c r="I14" s="109"/>
      <x:c r="J14" s="109"/>
      <x:c r="K14" s="109"/>
      <x:c r="L14" s="109"/>
      <x:c r="M14" s="109"/>
      <x:c r="N14" s="109"/>
      <x:c r="O14" s="109"/>
      <x:c r="P14" s="109"/>
      <x:c r="Q14" s="109"/>
      <x:c r="R14" s="109"/>
    </x:row>
    <x:row r="15" ht="15" hidden="0" customHeight="1">
      <x:c r="A15" s="109"/>
      <x:c r="B15" s="109"/>
      <x:c r="C15" s="109"/>
      <x:c r="D15" s="109"/>
      <x:c r="E15" s="109"/>
      <x:c r="F15" s="109"/>
      <x:c r="G15" s="109"/>
      <x:c r="H15" s="109"/>
      <x:c r="I15" s="109"/>
      <x:c r="J15" s="109"/>
      <x:c r="K15" s="109"/>
      <x:c r="L15" s="109"/>
      <x:c r="M15" s="109"/>
      <x:c r="N15" s="109"/>
      <x:c r="O15" s="109"/>
      <x:c r="P15" s="109"/>
      <x:c r="Q15" s="109"/>
      <x:c r="R15" s="109"/>
    </x:row>
    <x:row r="16" ht="22" hidden="0" customHeight="1">
      <x:c r="A16" s="132" t="str">
        <x:v>FEASIBLE PROJECT COMBINATIONS AND CAPITAL-RATIONING RESULTS</x:v>
      </x:c>
      <x:c r="B16" s="132"/>
      <x:c r="C16" s="132"/>
      <x:c r="D16" s="132"/>
      <x:c r="E16" s="132"/>
      <x:c r="F16" s="132"/>
      <x:c r="G16" s="132"/>
      <x:c r="H16" s="132"/>
      <x:c r="I16" s="132"/>
      <x:c r="J16" s="132"/>
      <x:c r="K16" s="132"/>
      <x:c r="L16" s="132"/>
      <x:c r="M16" s="132"/>
      <x:c r="N16" s="132"/>
      <x:c r="O16" s="132"/>
      <x:c r="P16" s="132"/>
      <x:c r="Q16" s="132"/>
      <x:c r="R16" s="132"/>
    </x:row>
    <x:row r="17" ht="32" hidden="0" customHeight="1">
      <x:c r="A17" s="214" t="str">
        <x:v>Option</x:v>
      </x:c>
      <x:c r="B17" s="214" t="str">
        <x:v>A</x:v>
      </x:c>
      <x:c r="C17" s="214" t="str">
        <x:v>B</x:v>
      </x:c>
      <x:c r="D17" s="214" t="str">
        <x:v>C</x:v>
      </x:c>
      <x:c r="E17" s="214" t="str">
        <x:v>Total investment (£m)</x:v>
      </x:c>
      <x:c r="F17" s="214" t="str">
        <x:v>Year 0</x:v>
      </x:c>
      <x:c r="G17" s="214" t="str">
        <x:v>Year 1</x:v>
      </x:c>
      <x:c r="H17" s="214" t="str">
        <x:v>Year 2</x:v>
      </x:c>
      <x:c r="I17" s="214" t="str">
        <x:v>Year 3</x:v>
      </x:c>
      <x:c r="J17" s="214" t="str">
        <x:v>Year 4</x:v>
      </x:c>
      <x:c r="K17" s="214" t="str">
        <x:v>Year 5</x:v>
      </x:c>
      <x:c r="L17" s="214" t="str">
        <x:v>Total NPV (£m)</x:v>
      </x:c>
      <x:c r="M17" s="214" t="str">
        <x:v>PI</x:v>
      </x:c>
      <x:c r="N17" s="214" t="str">
        <x:v>IRR</x:v>
      </x:c>
      <x:c r="O17" s="214" t="str">
        <x:v>Within £100m?</x:v>
      </x:c>
      <x:c r="P17" s="214" t="str">
        <x:v>Decision</x:v>
      </x:c>
      <x:c r="Q17" s="214" t="str">
        <x:v>NPV rank</x:v>
      </x:c>
      <x:c r="R17" s="214" t="str">
        <x:v>IRR rank</x:v>
      </x:c>
    </x:row>
    <x:row r="18" ht="15" hidden="0" customHeight="1">
      <x:c r="A18" s="109" t="str">
        <x:v>A only</x:v>
      </x:c>
      <x:c r="B18" s="210" t="n">
        <x:v>1</x:v>
      </x:c>
      <x:c r="C18" s="210" t="n">
        <x:v>0</x:v>
      </x:c>
      <x:c r="D18" s="210" t="n">
        <x:v>0</x:v>
      </x:c>
      <x:c r="E18" s="119" t="n">
        <x:f>B18*$B$12+C18*$B$13+D18*$B$14</x:f>
        <x:v>50</x:v>
      </x:c>
      <x:c r="F18" s="119" t="n">
        <x:f>-E18</x:f>
        <x:v>-50</x:v>
      </x:c>
      <x:c r="G18" s="119" t="n">
        <x:f>B18*'Investment_Appraisal'!$B$12+C18*'Investment_Appraisal'!$C$12+D18*'Investment_Appraisal'!$D$12</x:f>
        <x:v>10</x:v>
      </x:c>
      <x:c r="H18" s="119" t="n">
        <x:f>B18*'Investment_Appraisal'!$B$13+C18*'Investment_Appraisal'!$C$13+D18*'Investment_Appraisal'!$D$13</x:f>
        <x:v>12</x:v>
      </x:c>
      <x:c r="I18" s="119" t="n">
        <x:f>B18*'Investment_Appraisal'!$B$14+C18*'Investment_Appraisal'!$C$14+D18*'Investment_Appraisal'!$D$14</x:f>
        <x:v>14</x:v>
      </x:c>
      <x:c r="J18" s="119" t="n">
        <x:f>B18*'Investment_Appraisal'!$B$15+C18*'Investment_Appraisal'!$C$15+D18*'Investment_Appraisal'!$D$15</x:f>
        <x:v>10</x:v>
      </x:c>
      <x:c r="K18" s="119" t="n">
        <x:f>B18*'Investment_Appraisal'!$B$16+C18*'Investment_Appraisal'!$C$16+D18*'Investment_Appraisal'!$D$16</x:f>
        <x:v>8</x:v>
      </x:c>
      <x:c r="L18" s="119" t="n">
        <x:f>NPV($B$6,G18:K18)+F18</x:f>
        <x:v>-6.544059418602409</x:v>
      </x:c>
      <x:c r="M18" s="129" t="n">
        <x:f>(L18+E18)/E18</x:f>
        <x:v>0.8691188116279518</x:v>
      </x:c>
      <x:c r="N18" s="139" t="n">
        <x:f>IRR(F18:K18)</x:f>
        <x:v>0.027219684814487735</x:v>
      </x:c>
      <x:c r="O18" s="209" t="str">
        <x:f>IF(E18&lt;=$B$5,"Yes","No")</x:f>
        <x:v>Yes</x:v>
      </x:c>
      <x:c r="P18" s="209" t="str">
        <x:f>IF(O18="No","Over budget",IF(L18&gt;0,"Accept","Reject: negative NPV"))</x:f>
        <x:v>Reject: negative NPV</x:v>
      </x:c>
      <x:c r="Q18" s="211" t="n">
        <x:f>IF(O18="Yes",COUNTIFS($O$18:$O$24,"Yes",$L$18:$L$24,"&gt;"&amp;L18)+1,"")</x:f>
        <x:v>5</x:v>
      </x:c>
      <x:c r="R18" s="211" t="n">
        <x:f>IF(O18="Yes",COUNTIFS($O$18:$O$24,"Yes",$N$18:$N$24,"&gt;"&amp;N18)+1,"")</x:f>
        <x:v>6</x:v>
      </x:c>
    </x:row>
    <x:row r="19" ht="15" hidden="0" customHeight="1">
      <x:c r="A19" s="109" t="str">
        <x:v>B only</x:v>
      </x:c>
      <x:c r="B19" s="210" t="n">
        <x:v>0</x:v>
      </x:c>
      <x:c r="C19" s="210" t="n">
        <x:v>1</x:v>
      </x:c>
      <x:c r="D19" s="210" t="n">
        <x:v>0</x:v>
      </x:c>
      <x:c r="E19" s="119" t="n">
        <x:f>B19*$B$12+C19*$B$13+D19*$B$14</x:f>
        <x:v>50</x:v>
      </x:c>
      <x:c r="F19" s="119" t="n">
        <x:f>-E19</x:f>
        <x:v>-50</x:v>
      </x:c>
      <x:c r="G19" s="119" t="n">
        <x:f>B19*'Investment_Appraisal'!$B$12+C19*'Investment_Appraisal'!$C$12+D19*'Investment_Appraisal'!$D$12</x:f>
        <x:v>11</x:v>
      </x:c>
      <x:c r="H19" s="119" t="n">
        <x:f>B19*'Investment_Appraisal'!$B$13+C19*'Investment_Appraisal'!$C$13+D19*'Investment_Appraisal'!$D$13</x:f>
        <x:v>11</x:v>
      </x:c>
      <x:c r="I19" s="119" t="n">
        <x:f>B19*'Investment_Appraisal'!$B$14+C19*'Investment_Appraisal'!$C$14+D19*'Investment_Appraisal'!$D$14</x:f>
        <x:v>11</x:v>
      </x:c>
      <x:c r="J19" s="119" t="n">
        <x:f>B19*'Investment_Appraisal'!$B$15+C19*'Investment_Appraisal'!$C$15+D19*'Investment_Appraisal'!$D$15</x:f>
        <x:v>11</x:v>
      </x:c>
      <x:c r="K19" s="119" t="n">
        <x:f>B19*'Investment_Appraisal'!$B$16+C19*'Investment_Appraisal'!$C$16+D19*'Investment_Appraisal'!$D$16</x:f>
        <x:v>11</x:v>
      </x:c>
      <x:c r="L19" s="119" t="n">
        <x:f>NPV($B$6,G19:K19)+F19</x:f>
        <x:v>-6.0801895921410605</x:v>
      </x:c>
      <x:c r="M19" s="129" t="n">
        <x:f>(L19+E19)/E19</x:f>
        <x:v>0.8783962081571788</x:v>
      </x:c>
      <x:c r="N19" s="139" t="n">
        <x:f>IRR(F19:K19)</x:f>
        <x:v>0.03263495811022768</x:v>
      </x:c>
      <x:c r="O19" s="209" t="str">
        <x:f>IF(E19&lt;=$B$5,"Yes","No")</x:f>
        <x:v>Yes</x:v>
      </x:c>
      <x:c r="P19" s="209" t="str">
        <x:f>IF(O19="No","Over budget",IF(L19&gt;0,"Accept","Reject: negative NPV"))</x:f>
        <x:v>Reject: negative NPV</x:v>
      </x:c>
      <x:c r="Q19" s="211" t="n">
        <x:f>IF(O19="Yes",COUNTIFS($O$18:$O$24,"Yes",$L$18:$L$24,"&gt;"&amp;L19)+1,"")</x:f>
        <x:v>4</x:v>
      </x:c>
      <x:c r="R19" s="211" t="n">
        <x:f>IF(O19="Yes",COUNTIFS($O$18:$O$24,"Yes",$N$18:$N$24,"&gt;"&amp;N19)+1,"")</x:f>
        <x:v>4</x:v>
      </x:c>
    </x:row>
    <x:row r="20" ht="15" hidden="0" customHeight="1">
      <x:c r="A20" s="109" t="str">
        <x:v>C only</x:v>
      </x:c>
      <x:c r="B20" s="210" t="n">
        <x:v>0</x:v>
      </x:c>
      <x:c r="C20" s="210" t="n">
        <x:v>0</x:v>
      </x:c>
      <x:c r="D20" s="210" t="n">
        <x:v>1</x:v>
      </x:c>
      <x:c r="E20" s="119" t="n">
        <x:f>B20*$B$12+C20*$B$13+D20*$B$14</x:f>
        <x:v>50</x:v>
      </x:c>
      <x:c r="F20" s="119" t="n">
        <x:f>-E20</x:f>
        <x:v>-50</x:v>
      </x:c>
      <x:c r="G20" s="119" t="n">
        <x:f>B20*'Investment_Appraisal'!$B$12+C20*'Investment_Appraisal'!$C$12+D20*'Investment_Appraisal'!$D$12</x:f>
        <x:v>5</x:v>
      </x:c>
      <x:c r="H20" s="119" t="n">
        <x:f>B20*'Investment_Appraisal'!$B$13+C20*'Investment_Appraisal'!$C$13+D20*'Investment_Appraisal'!$D$13</x:f>
        <x:v>10</x:v>
      </x:c>
      <x:c r="I20" s="119" t="n">
        <x:f>B20*'Investment_Appraisal'!$B$14+C20*'Investment_Appraisal'!$C$14+D20*'Investment_Appraisal'!$D$14</x:f>
        <x:v>20</x:v>
      </x:c>
      <x:c r="J20" s="119" t="n">
        <x:f>B20*'Investment_Appraisal'!$B$15+C20*'Investment_Appraisal'!$C$15+D20*'Investment_Appraisal'!$D$15</x:f>
        <x:v>25</x:v>
      </x:c>
      <x:c r="K20" s="119" t="n">
        <x:f>B20*'Investment_Appraisal'!$B$16+C20*'Investment_Appraisal'!$C$16+D20*'Investment_Appraisal'!$D$16</x:f>
        <x:v>5</x:v>
      </x:c>
      <x:c r="L20" s="119" t="n">
        <x:f>NPV($B$6,G20:K20)+F20</x:f>
        <x:v>0.8583249581309573</x:v>
      </x:c>
      <x:c r="M20" s="129" t="n">
        <x:f>(L20+E20)/E20</x:f>
        <x:v>1.0171664991626193</x:v>
      </x:c>
      <x:c r="N20" s="139" t="n">
        <x:f>IRR(F20:K20)</x:f>
        <x:v>0.08586755743098815</x:v>
      </x:c>
      <x:c r="O20" s="209" t="str">
        <x:f>IF(E20&lt;=$B$5,"Yes","No")</x:f>
        <x:v>Yes</x:v>
      </x:c>
      <x:c r="P20" s="209" t="str">
        <x:f>IF(O20="No","Over budget",IF(L20&gt;0,"Accept","Reject: negative NPV"))</x:f>
        <x:v>Accept</x:v>
      </x:c>
      <x:c r="Q20" s="211" t="n">
        <x:f>IF(O20="Yes",COUNTIFS($O$18:$O$24,"Yes",$L$18:$L$24,"&gt;"&amp;L20)+1,"")</x:f>
        <x:v>1</x:v>
      </x:c>
      <x:c r="R20" s="211" t="n">
        <x:f>IF(O20="Yes",COUNTIFS($O$18:$O$24,"Yes",$N$18:$N$24,"&gt;"&amp;N20)+1,"")</x:f>
        <x:v>1</x:v>
      </x:c>
    </x:row>
    <x:row r="21" ht="15" hidden="0" customHeight="1">
      <x:c r="A21" s="109" t="str">
        <x:v>A + B</x:v>
      </x:c>
      <x:c r="B21" s="210" t="n">
        <x:v>1</x:v>
      </x:c>
      <x:c r="C21" s="210" t="n">
        <x:v>1</x:v>
      </x:c>
      <x:c r="D21" s="210" t="n">
        <x:v>0</x:v>
      </x:c>
      <x:c r="E21" s="119" t="n">
        <x:f>B21*$B$12+C21*$B$13+D21*$B$14</x:f>
        <x:v>100</x:v>
      </x:c>
      <x:c r="F21" s="119" t="n">
        <x:f>-E21</x:f>
        <x:v>-100</x:v>
      </x:c>
      <x:c r="G21" s="119" t="n">
        <x:f>B21*'Investment_Appraisal'!$B$12+C21*'Investment_Appraisal'!$C$12+D21*'Investment_Appraisal'!$D$12</x:f>
        <x:v>21</x:v>
      </x:c>
      <x:c r="H21" s="119" t="n">
        <x:f>B21*'Investment_Appraisal'!$B$13+C21*'Investment_Appraisal'!$C$13+D21*'Investment_Appraisal'!$D$13</x:f>
        <x:v>23</x:v>
      </x:c>
      <x:c r="I21" s="119" t="n">
        <x:f>B21*'Investment_Appraisal'!$B$14+C21*'Investment_Appraisal'!$C$14+D21*'Investment_Appraisal'!$D$14</x:f>
        <x:v>25</x:v>
      </x:c>
      <x:c r="J21" s="119" t="n">
        <x:f>B21*'Investment_Appraisal'!$B$15+C21*'Investment_Appraisal'!$C$15+D21*'Investment_Appraisal'!$D$15</x:f>
        <x:v>21</x:v>
      </x:c>
      <x:c r="K21" s="119" t="n">
        <x:f>B21*'Investment_Appraisal'!$B$16+C21*'Investment_Appraisal'!$C$16+D21*'Investment_Appraisal'!$D$16</x:f>
        <x:v>19</x:v>
      </x:c>
      <x:c r="L21" s="119" t="n">
        <x:f>NPV($B$6,G21:K21)+F21</x:f>
        <x:v>-12.624249010743483</x:v>
      </x:c>
      <x:c r="M21" s="129" t="n">
        <x:f>(L21+E21)/E21</x:f>
        <x:v>0.8737575098925652</x:v>
      </x:c>
      <x:c r="N21" s="139" t="n">
        <x:f>IRR(F21:K21)</x:f>
        <x:v>0.029980010796466297</x:v>
      </x:c>
      <x:c r="O21" s="209" t="str">
        <x:f>IF(E21&lt;=$B$5,"Yes","No")</x:f>
        <x:v>Yes</x:v>
      </x:c>
      <x:c r="P21" s="209" t="str">
        <x:f>IF(O21="No","Over budget",IF(L21&gt;0,"Accept","Reject: negative NPV"))</x:f>
        <x:v>Reject: negative NPV</x:v>
      </x:c>
      <x:c r="Q21" s="211" t="n">
        <x:f>IF(O21="Yes",COUNTIFS($O$18:$O$24,"Yes",$L$18:$L$24,"&gt;"&amp;L21)+1,"")</x:f>
        <x:v>6</x:v>
      </x:c>
      <x:c r="R21" s="211" t="n">
        <x:f>IF(O21="Yes",COUNTIFS($O$18:$O$24,"Yes",$N$18:$N$24,"&gt;"&amp;N21)+1,"")</x:f>
        <x:v>5</x:v>
      </x:c>
    </x:row>
    <x:row r="22" ht="15" hidden="0" customHeight="1">
      <x:c r="A22" s="109" t="str">
        <x:v>A + C</x:v>
      </x:c>
      <x:c r="B22" s="210" t="n">
        <x:v>1</x:v>
      </x:c>
      <x:c r="C22" s="210" t="n">
        <x:v>0</x:v>
      </x:c>
      <x:c r="D22" s="210" t="n">
        <x:v>1</x:v>
      </x:c>
      <x:c r="E22" s="119" t="n">
        <x:f>B22*$B$12+C22*$B$13+D22*$B$14</x:f>
        <x:v>100</x:v>
      </x:c>
      <x:c r="F22" s="119" t="n">
        <x:f>-E22</x:f>
        <x:v>-100</x:v>
      </x:c>
      <x:c r="G22" s="119" t="n">
        <x:f>B22*'Investment_Appraisal'!$B$12+C22*'Investment_Appraisal'!$C$12+D22*'Investment_Appraisal'!$D$12</x:f>
        <x:v>15</x:v>
      </x:c>
      <x:c r="H22" s="119" t="n">
        <x:f>B22*'Investment_Appraisal'!$B$13+C22*'Investment_Appraisal'!$C$13+D22*'Investment_Appraisal'!$D$13</x:f>
        <x:v>22</x:v>
      </x:c>
      <x:c r="I22" s="119" t="n">
        <x:f>B22*'Investment_Appraisal'!$B$14+C22*'Investment_Appraisal'!$C$14+D22*'Investment_Appraisal'!$D$14</x:f>
        <x:v>34</x:v>
      </x:c>
      <x:c r="J22" s="119" t="n">
        <x:f>B22*'Investment_Appraisal'!$B$15+C22*'Investment_Appraisal'!$C$15+D22*'Investment_Appraisal'!$D$15</x:f>
        <x:v>35</x:v>
      </x:c>
      <x:c r="K22" s="119" t="n">
        <x:f>B22*'Investment_Appraisal'!$B$16+C22*'Investment_Appraisal'!$C$16+D22*'Investment_Appraisal'!$D$16</x:f>
        <x:v>13</x:v>
      </x:c>
      <x:c r="L22" s="119" t="n">
        <x:f>NPV($B$6,G22:K22)+F22</x:f>
        <x:v>-5.6857344604714655</x:v>
      </x:c>
      <x:c r="M22" s="129" t="n">
        <x:f>(L22+E22)/E22</x:f>
        <x:v>0.9431426553952853</x:v>
      </x:c>
      <x:c r="N22" s="139" t="n">
        <x:f>IRR(F22:K22)</x:f>
        <x:v>0.058991777316210706</x:v>
      </x:c>
      <x:c r="O22" s="209" t="str">
        <x:f>IF(E22&lt;=$B$5,"Yes","No")</x:f>
        <x:v>Yes</x:v>
      </x:c>
      <x:c r="P22" s="209" t="str">
        <x:f>IF(O22="No","Over budget",IF(L22&gt;0,"Accept","Reject: negative NPV"))</x:f>
        <x:v>Reject: negative NPV</x:v>
      </x:c>
      <x:c r="Q22" s="211" t="n">
        <x:f>IF(O22="Yes",COUNTIFS($O$18:$O$24,"Yes",$L$18:$L$24,"&gt;"&amp;L22)+1,"")</x:f>
        <x:v>3</x:v>
      </x:c>
      <x:c r="R22" s="211" t="n">
        <x:f>IF(O22="Yes",COUNTIFS($O$18:$O$24,"Yes",$N$18:$N$24,"&gt;"&amp;N22)+1,"")</x:f>
        <x:v>3</x:v>
      </x:c>
    </x:row>
    <x:row r="23" ht="15" hidden="0" customHeight="1">
      <x:c r="A23" s="109" t="str">
        <x:v>B + C</x:v>
      </x:c>
      <x:c r="B23" s="210" t="n">
        <x:v>0</x:v>
      </x:c>
      <x:c r="C23" s="210" t="n">
        <x:v>1</x:v>
      </x:c>
      <x:c r="D23" s="210" t="n">
        <x:v>1</x:v>
      </x:c>
      <x:c r="E23" s="119" t="n">
        <x:f>B23*$B$12+C23*$B$13+D23*$B$14</x:f>
        <x:v>100</x:v>
      </x:c>
      <x:c r="F23" s="119" t="n">
        <x:f>-E23</x:f>
        <x:v>-100</x:v>
      </x:c>
      <x:c r="G23" s="119" t="n">
        <x:f>B23*'Investment_Appraisal'!$B$12+C23*'Investment_Appraisal'!$C$12+D23*'Investment_Appraisal'!$D$12</x:f>
        <x:v>16</x:v>
      </x:c>
      <x:c r="H23" s="119" t="n">
        <x:f>B23*'Investment_Appraisal'!$B$13+C23*'Investment_Appraisal'!$C$13+D23*'Investment_Appraisal'!$D$13</x:f>
        <x:v>21</x:v>
      </x:c>
      <x:c r="I23" s="119" t="n">
        <x:f>B23*'Investment_Appraisal'!$B$14+C23*'Investment_Appraisal'!$C$14+D23*'Investment_Appraisal'!$D$14</x:f>
        <x:v>31</x:v>
      </x:c>
      <x:c r="J23" s="119" t="n">
        <x:f>B23*'Investment_Appraisal'!$B$15+C23*'Investment_Appraisal'!$C$15+D23*'Investment_Appraisal'!$D$15</x:f>
        <x:v>36</x:v>
      </x:c>
      <x:c r="K23" s="119" t="n">
        <x:f>B23*'Investment_Appraisal'!$B$16+C23*'Investment_Appraisal'!$C$16+D23*'Investment_Appraisal'!$D$16</x:f>
        <x:v>16</x:v>
      </x:c>
      <x:c r="L23" s="119" t="n">
        <x:f>NPV($B$6,G23:K23)+F23</x:f>
        <x:v>-5.221864634010117</x:v>
      </x:c>
      <x:c r="M23" s="129" t="n">
        <x:f>(L23+E23)/E23</x:f>
        <x:v>0.9477813536598988</x:v>
      </x:c>
      <x:c r="N23" s="139" t="n">
        <x:f>IRR(F23:K23)</x:f>
        <x:v>0.06099093961830482</x:v>
      </x:c>
      <x:c r="O23" s="209" t="str">
        <x:f>IF(E23&lt;=$B$5,"Yes","No")</x:f>
        <x:v>Yes</x:v>
      </x:c>
      <x:c r="P23" s="209" t="str">
        <x:f>IF(O23="No","Over budget",IF(L23&gt;0,"Accept","Reject: negative NPV"))</x:f>
        <x:v>Reject: negative NPV</x:v>
      </x:c>
      <x:c r="Q23" s="211" t="n">
        <x:f>IF(O23="Yes",COUNTIFS($O$18:$O$24,"Yes",$L$18:$L$24,"&gt;"&amp;L23)+1,"")</x:f>
        <x:v>2</x:v>
      </x:c>
      <x:c r="R23" s="211" t="n">
        <x:f>IF(O23="Yes",COUNTIFS($O$18:$O$24,"Yes",$N$18:$N$24,"&gt;"&amp;N23)+1,"")</x:f>
        <x:v>2</x:v>
      </x:c>
    </x:row>
    <x:row r="24" ht="15" hidden="0" customHeight="1">
      <x:c r="A24" s="109" t="str">
        <x:v>A + B + C</x:v>
      </x:c>
      <x:c r="B24" s="210" t="n">
        <x:v>1</x:v>
      </x:c>
      <x:c r="C24" s="210" t="n">
        <x:v>1</x:v>
      </x:c>
      <x:c r="D24" s="210" t="n">
        <x:v>1</x:v>
      </x:c>
      <x:c r="E24" s="119" t="n">
        <x:f>B24*$B$12+C24*$B$13+D24*$B$14</x:f>
        <x:v>150</x:v>
      </x:c>
      <x:c r="F24" s="119" t="n">
        <x:f>-E24</x:f>
        <x:v>-150</x:v>
      </x:c>
      <x:c r="G24" s="119" t="n">
        <x:f>B24*'Investment_Appraisal'!$B$12+C24*'Investment_Appraisal'!$C$12+D24*'Investment_Appraisal'!$D$12</x:f>
        <x:v>26</x:v>
      </x:c>
      <x:c r="H24" s="119" t="n">
        <x:f>B24*'Investment_Appraisal'!$B$13+C24*'Investment_Appraisal'!$C$13+D24*'Investment_Appraisal'!$D$13</x:f>
        <x:v>33</x:v>
      </x:c>
      <x:c r="I24" s="119" t="n">
        <x:f>B24*'Investment_Appraisal'!$B$14+C24*'Investment_Appraisal'!$C$14+D24*'Investment_Appraisal'!$D$14</x:f>
        <x:v>45</x:v>
      </x:c>
      <x:c r="J24" s="119" t="n">
        <x:f>B24*'Investment_Appraisal'!$B$15+C24*'Investment_Appraisal'!$C$15+D24*'Investment_Appraisal'!$D$15</x:f>
        <x:v>46</x:v>
      </x:c>
      <x:c r="K24" s="119" t="n">
        <x:f>B24*'Investment_Appraisal'!$B$16+C24*'Investment_Appraisal'!$C$16+D24*'Investment_Appraisal'!$D$16</x:f>
        <x:v>24</x:v>
      </x:c>
      <x:c r="L24" s="119" t="n">
        <x:f>NPV($B$6,G24:K24)+F24</x:f>
        <x:v>-11.765924052612519</x:v>
      </x:c>
      <x:c r="M24" s="129" t="n">
        <x:f>(L24+E24)/E24</x:f>
        <x:v>0.9215605063159166</x:v>
      </x:c>
      <x:c r="N24" s="139" t="n">
        <x:f>IRR(F24:K24)</x:f>
        <x:v>0.05050719038349602</x:v>
      </x:c>
      <x:c r="O24" s="209" t="str">
        <x:f>IF(E24&lt;=$B$5,"Yes","No")</x:f>
        <x:v>No</x:v>
      </x:c>
      <x:c r="P24" s="209" t="str">
        <x:f>IF(O24="No","Over budget",IF(L24&gt;0,"Accept","Reject: negative NPV"))</x:f>
        <x:v>Over budget</x:v>
      </x:c>
      <x:c r="Q24" s="211" t="str">
        <x:f>IF(O24="Yes",COUNTIFS($O$18:$O$24,"Yes",$L$18:$L$24,"&gt;"&amp;L24)+1,"")</x:f>
      </x:c>
      <x:c r="R24" s="211" t="str">
        <x:f>IF(O24="Yes",COUNTIFS($O$18:$O$24,"Yes",$N$18:$N$24,"&gt;"&amp;N24)+1,"")</x:f>
      </x:c>
    </x:row>
    <x:row r="25" ht="15" hidden="0" customHeight="1">
      <x:c r="A25" s="109"/>
      <x:c r="B25" s="109"/>
      <x:c r="C25" s="109"/>
      <x:c r="D25" s="109"/>
      <x:c r="E25" s="109"/>
      <x:c r="F25" s="109"/>
      <x:c r="G25" s="109"/>
      <x:c r="H25" s="109"/>
      <x:c r="I25" s="109"/>
      <x:c r="J25" s="109"/>
      <x:c r="K25" s="109"/>
      <x:c r="L25" s="109"/>
      <x:c r="M25" s="109"/>
      <x:c r="N25" s="109"/>
      <x:c r="O25" s="109"/>
      <x:c r="P25" s="109"/>
      <x:c r="Q25" s="109"/>
      <x:c r="R25" s="109"/>
    </x:row>
    <x:row r="26" ht="15" hidden="0" customHeight="1">
      <x:c r="A26" s="109"/>
      <x:c r="B26" s="109"/>
      <x:c r="C26" s="109"/>
      <x:c r="D26" s="109"/>
      <x:c r="E26" s="109"/>
      <x:c r="F26" s="109"/>
      <x:c r="G26" s="109"/>
      <x:c r="H26" s="109"/>
      <x:c r="I26" s="109"/>
      <x:c r="J26" s="109"/>
      <x:c r="K26" s="109"/>
      <x:c r="L26" s="109"/>
      <x:c r="M26" s="109"/>
      <x:c r="N26" s="109"/>
      <x:c r="O26" s="109"/>
      <x:c r="P26" s="109"/>
      <x:c r="Q26" s="109"/>
      <x:c r="R26" s="109"/>
    </x:row>
    <x:row r="27" ht="22" hidden="0" customHeight="1">
      <x:c r="A27" s="132" t="str">
        <x:v>CAPITAL-RATIONING JUDGEMENT</x:v>
      </x:c>
      <x:c r="B27" s="132"/>
      <x:c r="C27" s="132"/>
      <x:c r="D27" s="132"/>
      <x:c r="E27" s="132"/>
      <x:c r="F27" s="132"/>
      <x:c r="G27" s="109"/>
      <x:c r="H27" s="109"/>
      <x:c r="I27" s="109"/>
      <x:c r="J27" s="109"/>
      <x:c r="K27" s="109"/>
      <x:c r="L27" s="109"/>
      <x:c r="M27" s="109"/>
      <x:c r="N27" s="109"/>
      <x:c r="O27" s="109"/>
      <x:c r="P27" s="109"/>
      <x:c r="Q27" s="109"/>
      <x:c r="R27" s="109"/>
    </x:row>
    <x:row r="28" ht="15" hidden="0" customHeight="1">
      <x:c r="A28" s="135" t="str">
        <x:v>Decision point</x:v>
      </x:c>
      <x:c r="B28" s="135" t="str">
        <x:v>Option</x:v>
      </x:c>
      <x:c r="C28" s="135" t="str">
        <x:v>Reason</x:v>
      </x:c>
      <x:c r="D28" s="135"/>
      <x:c r="E28" s="135"/>
      <x:c r="F28" s="135"/>
      <x:c r="G28" s="109"/>
      <x:c r="H28" s="109"/>
      <x:c r="I28" s="109"/>
      <x:c r="J28" s="109"/>
      <x:c r="K28" s="109"/>
      <x:c r="L28" s="109"/>
      <x:c r="M28" s="109"/>
      <x:c r="N28" s="109"/>
      <x:c r="O28" s="109"/>
      <x:c r="P28" s="109"/>
      <x:c r="Q28" s="109"/>
      <x:c r="R28" s="109"/>
    </x:row>
    <x:row r="29" ht="34" hidden="0" customHeight="1">
      <x:c r="A29" s="125" t="str">
        <x:v>Best feasible option by NPV</x:v>
      </x:c>
      <x:c r="B29" s="213" t="str">
        <x:f>INDEX($A$18:$A$24,MATCH(1,$Q$18:$Q$24,0))</x:f>
        <x:v>C only</x:v>
      </x:c>
      <x:c r="C29" s="126" t="str">
        <x:v>Highest total NPV without exceeding the £100m capital limit.</x:v>
      </x:c>
      <x:c r="D29" s="126"/>
      <x:c r="E29" s="126"/>
      <x:c r="F29" s="126"/>
      <x:c r="G29" s="109"/>
      <x:c r="H29" s="109"/>
      <x:c r="I29" s="109"/>
      <x:c r="J29" s="109"/>
      <x:c r="K29" s="109"/>
      <x:c r="L29" s="109"/>
      <x:c r="M29" s="109"/>
      <x:c r="N29" s="109"/>
      <x:c r="O29" s="109"/>
      <x:c r="P29" s="109"/>
      <x:c r="Q29" s="109"/>
      <x:c r="R29" s="109"/>
    </x:row>
    <x:row r="30" ht="34" hidden="0" customHeight="1">
      <x:c r="A30" s="125" t="str">
        <x:v>Best feasible option by IRR</x:v>
      </x:c>
      <x:c r="B30" s="213" t="str">
        <x:f>INDEX($A$18:$A$24,MATCH(1,$R$18:$R$24,0))</x:f>
        <x:v>C only</x:v>
      </x:c>
      <x:c r="C30" s="126" t="str">
        <x:v>Highest IRR without exceeding the £100m capital limit.</x:v>
      </x:c>
      <x:c r="D30" s="126"/>
      <x:c r="E30" s="126"/>
      <x:c r="F30" s="126"/>
      <x:c r="G30" s="109"/>
      <x:c r="H30" s="109"/>
      <x:c r="I30" s="109"/>
      <x:c r="J30" s="109"/>
      <x:c r="K30" s="109"/>
      <x:c r="L30" s="109"/>
      <x:c r="M30" s="109"/>
      <x:c r="N30" s="109"/>
      <x:c r="O30" s="109"/>
      <x:c r="P30" s="109"/>
      <x:c r="Q30" s="109"/>
      <x:c r="R30" s="109"/>
    </x:row>
    <x:row r="31" ht="34" hidden="0" customHeight="1">
      <x:c r="A31" s="125" t="str">
        <x:v>Best pair if the full £100m must be used</x:v>
      </x:c>
      <x:c r="B31" s="213" t="str">
        <x:v>B + C</x:v>
      </x:c>
      <x:c r="C31" s="126" t="str">
        <x:v>Highest NPV and IRR among the two-project combinations, but still below the 8% hurdle rate.</x:v>
      </x:c>
      <x:c r="D31" s="126"/>
      <x:c r="E31" s="126"/>
      <x:c r="F31" s="126"/>
      <x:c r="G31" s="109"/>
      <x:c r="H31" s="109"/>
      <x:c r="I31" s="109"/>
      <x:c r="J31" s="109"/>
      <x:c r="K31" s="109"/>
      <x:c r="L31" s="109"/>
      <x:c r="M31" s="109"/>
      <x:c r="N31" s="109"/>
      <x:c r="O31" s="109"/>
      <x:c r="P31" s="109"/>
      <x:c r="Q31" s="109"/>
      <x:c r="R31" s="109"/>
    </x:row>
    <x:row r="32" ht="15" hidden="0" customHeight="1">
      <x:c r="A32" s="109"/>
      <x:c r="B32" s="109"/>
      <x:c r="C32" s="109"/>
      <x:c r="D32" s="109"/>
      <x:c r="E32" s="109"/>
      <x:c r="F32" s="109"/>
      <x:c r="G32" s="109"/>
      <x:c r="H32" s="109"/>
      <x:c r="I32" s="109"/>
      <x:c r="J32" s="109"/>
      <x:c r="K32" s="109"/>
      <x:c r="L32" s="109"/>
      <x:c r="M32" s="109"/>
      <x:c r="N32" s="109"/>
      <x:c r="O32" s="109"/>
      <x:c r="P32" s="109"/>
      <x:c r="Q32" s="109"/>
      <x:c r="R32" s="109"/>
    </x:row>
    <x:row r="33" ht="22" hidden="0" customHeight="1">
      <x:c r="A33" s="132" t="str">
        <x:v>FINAL RECOMMENDATION</x:v>
      </x:c>
      <x:c r="B33" s="132"/>
      <x:c r="C33" s="132"/>
      <x:c r="D33" s="132"/>
      <x:c r="E33" s="132"/>
      <x:c r="F33" s="132"/>
      <x:c r="G33" s="132"/>
      <x:c r="H33" s="132"/>
      <x:c r="I33" s="132"/>
      <x:c r="J33" s="132"/>
      <x:c r="K33" s="132"/>
      <x:c r="L33" s="132"/>
      <x:c r="M33" s="132"/>
      <x:c r="N33" s="132"/>
      <x:c r="O33" s="132"/>
      <x:c r="P33" s="132"/>
      <x:c r="Q33" s="132"/>
      <x:c r="R33" s="132"/>
    </x:row>
    <x:row r="34" ht="24" hidden="0" customHeight="1">
      <x:c r="A34" s="175" t="str">
        <x:v>Choose Project C only. It is the only investment with a positive NPV, PI above 1.0x, and IRR above the 8% required return. Although the £100m budget could finance two projects, adding Project A or B would reduce shareholder value because both have negative NPVs and IRRs below the hurdle rate. If management is required to invest the full £100m, the best pair is Projects B + C; however, its combined NPV remains negative and its IRR remains below 8%, so this pair should still be rejected under normal value-maximising capital-rationing principles.</x:v>
      </x:c>
      <x:c r="B34" s="175"/>
      <x:c r="C34" s="175"/>
      <x:c r="D34" s="175"/>
      <x:c r="E34" s="175"/>
      <x:c r="F34" s="175"/>
      <x:c r="G34" s="175"/>
      <x:c r="H34" s="175"/>
      <x:c r="I34" s="175"/>
      <x:c r="J34" s="175"/>
      <x:c r="K34" s="175"/>
      <x:c r="L34" s="175"/>
      <x:c r="M34" s="175"/>
      <x:c r="N34" s="175"/>
      <x:c r="O34" s="175"/>
      <x:c r="P34" s="175"/>
      <x:c r="Q34" s="175"/>
      <x:c r="R34" s="175"/>
    </x:row>
    <x:row r="35" ht="24" hidden="0" customHeight="1">
      <x:c r="A35" s="175"/>
      <x:c r="B35" s="175"/>
      <x:c r="C35" s="175"/>
      <x:c r="D35" s="175"/>
      <x:c r="E35" s="175"/>
      <x:c r="F35" s="175"/>
      <x:c r="G35" s="175"/>
      <x:c r="H35" s="175"/>
      <x:c r="I35" s="175"/>
      <x:c r="J35" s="175"/>
      <x:c r="K35" s="175"/>
      <x:c r="L35" s="175"/>
      <x:c r="M35" s="175"/>
      <x:c r="N35" s="175"/>
      <x:c r="O35" s="175"/>
      <x:c r="P35" s="175"/>
      <x:c r="Q35" s="175"/>
      <x:c r="R35" s="175"/>
    </x:row>
    <x:row r="36" ht="24" hidden="0" customHeight="1">
      <x:c r="A36" s="175"/>
      <x:c r="B36" s="175"/>
      <x:c r="C36" s="175"/>
      <x:c r="D36" s="175"/>
      <x:c r="E36" s="175"/>
      <x:c r="F36" s="175"/>
      <x:c r="G36" s="175"/>
      <x:c r="H36" s="175"/>
      <x:c r="I36" s="175"/>
      <x:c r="J36" s="175"/>
      <x:c r="K36" s="175"/>
      <x:c r="L36" s="175"/>
      <x:c r="M36" s="175"/>
      <x:c r="N36" s="175"/>
      <x:c r="O36" s="175"/>
      <x:c r="P36" s="175"/>
      <x:c r="Q36" s="175"/>
      <x:c r="R36" s="175"/>
    </x:row>
    <x:row r="37" ht="24" hidden="0" customHeight="1">
      <x:c r="A37" s="175"/>
      <x:c r="B37" s="175"/>
      <x:c r="C37" s="175"/>
      <x:c r="D37" s="175"/>
      <x:c r="E37" s="175"/>
      <x:c r="F37" s="175"/>
      <x:c r="G37" s="175"/>
      <x:c r="H37" s="175"/>
      <x:c r="I37" s="175"/>
      <x:c r="J37" s="175"/>
      <x:c r="K37" s="175"/>
      <x:c r="L37" s="175"/>
      <x:c r="M37" s="175"/>
      <x:c r="N37" s="175"/>
      <x:c r="O37" s="175"/>
      <x:c r="P37" s="175"/>
      <x:c r="Q37" s="175"/>
      <x:c r="R37" s="175"/>
    </x:row>
    <x:row r="38" ht="15" hidden="0" customHeight="1">
      <x:c r="A38" s="109"/>
      <x:c r="B38" s="109"/>
      <x:c r="C38" s="109"/>
      <x:c r="D38" s="109"/>
      <x:c r="E38" s="109"/>
      <x:c r="F38" s="109"/>
      <x:c r="G38" s="109"/>
      <x:c r="H38" s="109"/>
      <x:c r="I38" s="109"/>
      <x:c r="J38" s="109"/>
      <x:c r="K38" s="109"/>
      <x:c r="L38" s="109"/>
      <x:c r="M38" s="109"/>
      <x:c r="N38" s="109"/>
      <x:c r="O38" s="109"/>
      <x:c r="P38" s="109"/>
      <x:c r="Q38" s="109"/>
      <x:c r="R38" s="109"/>
    </x:row>
    <x:row r="39" ht="22" hidden="0" customHeight="1">
      <x:c r="A39" s="132" t="str">
        <x:v>FORMULA GUIDE</x:v>
      </x:c>
      <x:c r="B39" s="132"/>
      <x:c r="C39" s="132"/>
      <x:c r="D39" s="132"/>
      <x:c r="E39" s="132"/>
      <x:c r="F39" s="132"/>
      <x:c r="G39" s="109"/>
      <x:c r="H39" s="109"/>
      <x:c r="I39" s="109"/>
      <x:c r="J39" s="109"/>
      <x:c r="K39" s="109"/>
      <x:c r="L39" s="109"/>
      <x:c r="M39" s="109"/>
      <x:c r="N39" s="109"/>
      <x:c r="O39" s="109"/>
      <x:c r="P39" s="109"/>
      <x:c r="Q39" s="109"/>
      <x:c r="R39" s="109"/>
    </x:row>
    <x:row r="40" ht="30" hidden="0" customHeight="1">
      <x:c r="A40" s="125" t="str">
        <x:v>Total investment</x:v>
      </x:c>
      <x:c r="B40" s="126" t="str">
        <x:v>Selected A × A investment + Selected B × B investment + Selected C × C investment</x:v>
      </x:c>
      <x:c r="C40" s="126"/>
      <x:c r="D40" s="126"/>
      <x:c r="E40" s="126"/>
      <x:c r="F40" s="126"/>
      <x:c r="G40" s="109"/>
      <x:c r="H40" s="109"/>
      <x:c r="I40" s="109"/>
      <x:c r="J40" s="109"/>
      <x:c r="K40" s="109"/>
      <x:c r="L40" s="109"/>
      <x:c r="M40" s="109"/>
      <x:c r="N40" s="109"/>
      <x:c r="O40" s="109"/>
      <x:c r="P40" s="109"/>
      <x:c r="Q40" s="109"/>
      <x:c r="R40" s="109"/>
    </x:row>
    <x:row r="41" ht="30" hidden="0" customHeight="1">
      <x:c r="A41" s="125" t="str">
        <x:v>Combined annual cash flow</x:v>
      </x:c>
      <x:c r="B41" s="126" t="str">
        <x:v>Sum of the annual cash flows for every selected project</x:v>
      </x:c>
      <x:c r="C41" s="126"/>
      <x:c r="D41" s="126"/>
      <x:c r="E41" s="126"/>
      <x:c r="F41" s="126"/>
      <x:c r="G41" s="109"/>
      <x:c r="H41" s="109"/>
      <x:c r="I41" s="109"/>
      <x:c r="J41" s="109"/>
      <x:c r="K41" s="109"/>
      <x:c r="L41" s="109"/>
      <x:c r="M41" s="109"/>
      <x:c r="N41" s="109"/>
      <x:c r="O41" s="109"/>
      <x:c r="P41" s="109"/>
      <x:c r="Q41" s="109"/>
      <x:c r="R41" s="109"/>
    </x:row>
    <x:row r="42" ht="30" hidden="0" customHeight="1">
      <x:c r="A42" s="125" t="str">
        <x:v>Combined NPV</x:v>
      </x:c>
      <x:c r="B42" s="126" t="str">
        <x:v>=NPV(required return, Year 1:Year 5) + Year 0</x:v>
      </x:c>
      <x:c r="C42" s="126"/>
      <x:c r="D42" s="126"/>
      <x:c r="E42" s="126"/>
      <x:c r="F42" s="126"/>
      <x:c r="G42" s="109"/>
      <x:c r="H42" s="109"/>
      <x:c r="I42" s="109"/>
      <x:c r="J42" s="109"/>
      <x:c r="K42" s="109"/>
      <x:c r="L42" s="109"/>
      <x:c r="M42" s="109"/>
      <x:c r="N42" s="109"/>
      <x:c r="O42" s="109"/>
      <x:c r="P42" s="109"/>
      <x:c r="Q42" s="109"/>
      <x:c r="R42" s="109"/>
    </x:row>
    <x:row r="43" ht="30" hidden="0" customHeight="1">
      <x:c r="A43" s="125" t="str">
        <x:v>Combined PI</x:v>
      </x:c>
      <x:c r="B43" s="126" t="str">
        <x:v>=(Combined NPV + Total investment) / Total investment</x:v>
      </x:c>
      <x:c r="C43" s="126"/>
      <x:c r="D43" s="126"/>
      <x:c r="E43" s="126"/>
      <x:c r="F43" s="126"/>
      <x:c r="G43" s="109"/>
      <x:c r="H43" s="109"/>
      <x:c r="I43" s="109"/>
      <x:c r="J43" s="109"/>
      <x:c r="K43" s="109"/>
      <x:c r="L43" s="109"/>
      <x:c r="M43" s="109"/>
      <x:c r="N43" s="109"/>
      <x:c r="O43" s="109"/>
      <x:c r="P43" s="109"/>
      <x:c r="Q43" s="109"/>
      <x:c r="R43" s="109"/>
    </x:row>
    <x:row r="44" ht="30" hidden="0" customHeight="1">
      <x:c r="A44" s="125" t="str">
        <x:v>Combined IRR</x:v>
      </x:c>
      <x:c r="B44" s="126" t="str">
        <x:v>=IRR(Year 0:Year 5)</x:v>
      </x:c>
      <x:c r="C44" s="126"/>
      <x:c r="D44" s="126"/>
      <x:c r="E44" s="126"/>
      <x:c r="F44" s="126"/>
      <x:c r="G44" s="109"/>
      <x:c r="H44" s="109"/>
      <x:c r="I44" s="109"/>
      <x:c r="J44" s="109"/>
      <x:c r="K44" s="109"/>
      <x:c r="L44" s="109"/>
      <x:c r="M44" s="109"/>
      <x:c r="N44" s="109"/>
      <x:c r="O44" s="109"/>
      <x:c r="P44" s="109"/>
      <x:c r="Q44" s="109"/>
      <x:c r="R44" s="109"/>
    </x:row>
    <x:row r="45" ht="30" hidden="0" customHeight="1">
      <x:c r="A45" s="125" t="str">
        <x:v>Budget test</x:v>
      </x:c>
      <x:c r="B45" s="126" t="str">
        <x:v>=IF(Total investment &lt;= Capital available,"Yes","No")</x:v>
      </x:c>
      <x:c r="C45" s="126"/>
      <x:c r="D45" s="126"/>
      <x:c r="E45" s="126"/>
      <x:c r="F45" s="126"/>
      <x:c r="G45" s="109"/>
      <x:c r="H45" s="109"/>
      <x:c r="I45" s="109"/>
      <x:c r="J45" s="109"/>
      <x:c r="K45" s="109"/>
      <x:c r="L45" s="109"/>
      <x:c r="M45" s="109"/>
      <x:c r="N45" s="109"/>
      <x:c r="O45" s="109"/>
      <x:c r="P45" s="109"/>
      <x:c r="Q45" s="109"/>
      <x:c r="R45" s="109"/>
    </x:row>
    <x:row r="46" ht="30" hidden="0" customHeight="1">
      <x:c r="A46" s="125" t="str">
        <x:v>Capital-rationing rule</x:v>
      </x:c>
      <x:c r="B46" s="126" t="str">
        <x:v>Select the feasible option with the highest positive NPV; IRR and PI support the decision</x:v>
      </x:c>
      <x:c r="C46" s="126"/>
      <x:c r="D46" s="126"/>
      <x:c r="E46" s="126"/>
      <x:c r="F46" s="126"/>
      <x:c r="G46" s="109"/>
      <x:c r="H46" s="109"/>
      <x:c r="I46" s="109"/>
      <x:c r="J46" s="109"/>
      <x:c r="K46" s="109"/>
      <x:c r="L46" s="109"/>
      <x:c r="M46" s="109"/>
      <x:c r="N46" s="109"/>
      <x:c r="O46" s="109"/>
      <x:c r="P46" s="109"/>
      <x:c r="Q46" s="109"/>
      <x:c r="R46" s="109"/>
    </x:row>
  </x:sheetData>
  <x:mergeCells>
    <x:mergeCell ref="A1:R1"/>
    <x:mergeCell ref="A2:R2"/>
    <x:mergeCell ref="A4:D4"/>
    <x:mergeCell ref="A10:F10"/>
    <x:mergeCell ref="A16:R16"/>
    <x:mergeCell ref="A27:F27"/>
    <x:mergeCell ref="A33:R33"/>
    <x:mergeCell ref="A34:R37"/>
    <x:mergeCell ref="A39:F39"/>
    <x:mergeCell ref="C28:F28"/>
    <x:mergeCell ref="C29:F29"/>
    <x:mergeCell ref="C30:F30"/>
    <x:mergeCell ref="C31:F31"/>
    <x:mergeCell ref="B40:F40"/>
    <x:mergeCell ref="B41:F41"/>
    <x:mergeCell ref="B42:F42"/>
    <x:mergeCell ref="B43:F43"/>
    <x:mergeCell ref="B44:F44"/>
    <x:mergeCell ref="B45:F45"/>
    <x:mergeCell ref="B46:F46"/>
  </x:mergeCells>
  <x:conditionalFormatting sqref="F12:F14">
    <x:cfRule type="expression" dxfId="6" priority="1">
      <x:formula>F12="Accept"</x:formula>
    </x:cfRule>
    <x:cfRule type="expression" dxfId="7" priority="2">
      <x:formula>F12="Reject"</x:formula>
    </x:cfRule>
  </x:conditionalFormatting>
  <x:conditionalFormatting sqref="O18:P24">
    <x:cfRule type="expression" dxfId="8" priority="3">
      <x:formula>OR(O18="No",LEFT(P18,6)="Reject")</x:formula>
    </x:cfRule>
  </x:conditionalFormatting>
  <x:conditionalFormatting sqref="P18:P24">
    <x:cfRule type="expression" dxfId="9" priority="4">
      <x:formula>P18="Accept"</x:formula>
    </x:cfRule>
  </x:conditionalFormatting>
  <x:conditionalFormatting sqref="L18:L24">
    <x:cfRule type="cellIs" dxfId="10" priority="5" operator="greaterThan">
      <x:formula>0</x:formula>
    </x:cfRule>
    <x:cfRule type="cellIs" dxfId="11" priority="6" operator="lessThan">
      <x:formula>0</x:formula>
    </x:cfRule>
  </x:conditionalFormatting>
  <x:pageMargins left="0.7" right="0.7" top="0.75" bottom="0.75" header="0.3" footer="0.3"/>
  <x:drawing xmlns:r="http://schemas.openxmlformats.org/officeDocument/2006/relationships" r:id="Rb63a8c31cc8a47ea"/>
</x:worksheet>
</file>