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BSc Motorsport Year3 Alternative powertrain technology assignment 1\"/>
    </mc:Choice>
  </mc:AlternateContent>
  <bookViews>
    <workbookView xWindow="0" yWindow="0" windowWidth="21570" windowHeight="8055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4" i="1" l="1"/>
  <c r="K4" i="1" l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R4" i="1"/>
  <c r="Q6" i="1"/>
  <c r="V6" i="1" s="1"/>
  <c r="Q7" i="1"/>
  <c r="P7" i="1" s="1"/>
  <c r="Q8" i="1"/>
  <c r="V8" i="1" s="1"/>
  <c r="Q9" i="1"/>
  <c r="P9" i="1" s="1"/>
  <c r="Q10" i="1"/>
  <c r="P10" i="1" s="1"/>
  <c r="Q11" i="1"/>
  <c r="P11" i="1" s="1"/>
  <c r="Q12" i="1"/>
  <c r="P12" i="1" s="1"/>
  <c r="Q13" i="1"/>
  <c r="P13" i="1" s="1"/>
  <c r="Q14" i="1"/>
  <c r="P14" i="1" s="1"/>
  <c r="Q15" i="1"/>
  <c r="P15" i="1" s="1"/>
  <c r="Q16" i="1"/>
  <c r="P16" i="1" s="1"/>
  <c r="Q17" i="1"/>
  <c r="V17" i="1" s="1"/>
  <c r="Q18" i="1"/>
  <c r="P18" i="1" s="1"/>
  <c r="M4" i="1"/>
  <c r="M5" i="1" s="1"/>
  <c r="Q5" i="1"/>
  <c r="V5" i="1" s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4" i="1"/>
  <c r="O9" i="1"/>
  <c r="S9" i="1" s="1"/>
  <c r="U9" i="1" s="1"/>
  <c r="O6" i="1"/>
  <c r="S6" i="1" s="1"/>
  <c r="U6" i="1" s="1"/>
  <c r="O7" i="1"/>
  <c r="O8" i="1"/>
  <c r="S8" i="1" s="1"/>
  <c r="U8" i="1" s="1"/>
  <c r="O10" i="1"/>
  <c r="S10" i="1" s="1"/>
  <c r="U10" i="1" s="1"/>
  <c r="O11" i="1"/>
  <c r="S11" i="1" s="1"/>
  <c r="U11" i="1" s="1"/>
  <c r="O12" i="1"/>
  <c r="S12" i="1" s="1"/>
  <c r="U12" i="1" s="1"/>
  <c r="O13" i="1"/>
  <c r="S13" i="1" s="1"/>
  <c r="U13" i="1" s="1"/>
  <c r="O14" i="1"/>
  <c r="S14" i="1" s="1"/>
  <c r="U14" i="1" s="1"/>
  <c r="O15" i="1"/>
  <c r="S15" i="1" s="1"/>
  <c r="U15" i="1" s="1"/>
  <c r="O16" i="1"/>
  <c r="S16" i="1" s="1"/>
  <c r="U16" i="1" s="1"/>
  <c r="O17" i="1"/>
  <c r="S17" i="1" s="1"/>
  <c r="U17" i="1" s="1"/>
  <c r="O18" i="1"/>
  <c r="S18" i="1" s="1"/>
  <c r="U18" i="1" s="1"/>
  <c r="O5" i="1"/>
  <c r="O4" i="1"/>
  <c r="W6" i="1" l="1"/>
  <c r="X6" i="1" s="1"/>
  <c r="Z6" i="1" s="1"/>
  <c r="P17" i="1"/>
  <c r="P5" i="1"/>
  <c r="W8" i="1"/>
  <c r="X8" i="1" s="1"/>
  <c r="Z8" i="1" s="1"/>
  <c r="W17" i="1"/>
  <c r="X17" i="1" s="1"/>
  <c r="Z17" i="1" s="1"/>
  <c r="V14" i="1"/>
  <c r="W14" i="1" s="1"/>
  <c r="X14" i="1" s="1"/>
  <c r="Z14" i="1" s="1"/>
  <c r="V11" i="1"/>
  <c r="W11" i="1" s="1"/>
  <c r="X11" i="1" s="1"/>
  <c r="Z11" i="1" s="1"/>
  <c r="V10" i="1"/>
  <c r="W10" i="1" s="1"/>
  <c r="X10" i="1" s="1"/>
  <c r="Z10" i="1" s="1"/>
  <c r="R11" i="1"/>
  <c r="M20" i="1"/>
  <c r="V18" i="1"/>
  <c r="R18" i="1"/>
  <c r="R10" i="1"/>
  <c r="V9" i="1"/>
  <c r="P8" i="1"/>
  <c r="R9" i="1"/>
  <c r="V15" i="1"/>
  <c r="W15" i="1" s="1"/>
  <c r="X15" i="1" s="1"/>
  <c r="R16" i="1"/>
  <c r="R15" i="1"/>
  <c r="V16" i="1"/>
  <c r="R17" i="1"/>
  <c r="R14" i="1"/>
  <c r="R13" i="1"/>
  <c r="V12" i="1"/>
  <c r="R12" i="1"/>
  <c r="V13" i="1"/>
  <c r="W13" i="1" s="1"/>
  <c r="V7" i="1"/>
  <c r="R8" i="1"/>
  <c r="R7" i="1"/>
  <c r="R6" i="1"/>
  <c r="S5" i="1"/>
  <c r="U5" i="1" s="1"/>
  <c r="W5" i="1" s="1"/>
  <c r="X5" i="1" s="1"/>
  <c r="Z5" i="1" s="1"/>
  <c r="M21" i="1"/>
  <c r="S7" i="1"/>
  <c r="U7" i="1" s="1"/>
  <c r="Q4" i="1"/>
  <c r="P6" i="1"/>
  <c r="M6" i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22" i="1" s="1"/>
  <c r="W7" i="1" l="1"/>
  <c r="X7" i="1" s="1"/>
  <c r="R5" i="1"/>
  <c r="V4" i="1"/>
  <c r="W4" i="1" s="1"/>
  <c r="X4" i="1" s="1"/>
  <c r="W16" i="1"/>
  <c r="Z15" i="1"/>
  <c r="W9" i="1"/>
  <c r="X9" i="1" s="1"/>
  <c r="Z9" i="1" s="1"/>
  <c r="X13" i="1"/>
  <c r="Z13" i="1" s="1"/>
  <c r="W12" i="1"/>
  <c r="X12" i="1" s="1"/>
  <c r="Z12" i="1" s="1"/>
  <c r="W18" i="1"/>
  <c r="X18" i="1" s="1"/>
  <c r="Z18" i="1" s="1"/>
  <c r="Z7" i="1"/>
  <c r="X16" i="1" l="1"/>
  <c r="Z16" i="1" s="1"/>
</calcChain>
</file>

<file path=xl/sharedStrings.xml><?xml version="1.0" encoding="utf-8"?>
<sst xmlns="http://schemas.openxmlformats.org/spreadsheetml/2006/main" count="44" uniqueCount="44">
  <si>
    <t xml:space="preserve">Buggy info </t>
  </si>
  <si>
    <t>Track info</t>
  </si>
  <si>
    <t>Sections</t>
  </si>
  <si>
    <t>Gradient resistance (N)</t>
  </si>
  <si>
    <t>Rolling drag (N)</t>
  </si>
  <si>
    <t>Aero resistance (N)</t>
  </si>
  <si>
    <t>Total resistance (N)</t>
  </si>
  <si>
    <t>Power required (w)</t>
  </si>
  <si>
    <t>Time (s)</t>
  </si>
  <si>
    <t>Accumelative time (s)</t>
  </si>
  <si>
    <t>Height (m)</t>
  </si>
  <si>
    <t>Accumalative distance (m)</t>
  </si>
  <si>
    <t>Distance (m)</t>
  </si>
  <si>
    <t>Change in height (m)</t>
  </si>
  <si>
    <t xml:space="preserve">Acceleration (m/s) </t>
  </si>
  <si>
    <t>Residual power (w)</t>
  </si>
  <si>
    <t>Cd</t>
  </si>
  <si>
    <t>Frontal Area (65% of w x h)</t>
  </si>
  <si>
    <t>Weight (kg)</t>
  </si>
  <si>
    <t>Weight + Driver (kg)</t>
  </si>
  <si>
    <t>Height (mm)</t>
  </si>
  <si>
    <t>Width (mm)</t>
  </si>
  <si>
    <t>Velocity (mph)</t>
  </si>
  <si>
    <t>Velocity (m/s)</t>
  </si>
  <si>
    <t>Power required (kw)</t>
  </si>
  <si>
    <t>Residual power (kw)</t>
  </si>
  <si>
    <t xml:space="preserve">Wheel size </t>
  </si>
  <si>
    <t>25"x10"x12"</t>
  </si>
  <si>
    <t xml:space="preserve">Rims size </t>
  </si>
  <si>
    <t>12"</t>
  </si>
  <si>
    <t>Average speed (m/s)</t>
  </si>
  <si>
    <t>Total height climbed (m)</t>
  </si>
  <si>
    <t>Change in track height (m)</t>
  </si>
  <si>
    <r>
      <t xml:space="preserve">Gradient in degree </t>
    </r>
    <r>
      <rPr>
        <b/>
        <sz val="11"/>
        <color theme="0"/>
        <rFont val="Times New Roman"/>
        <family val="1"/>
      </rPr>
      <t>°</t>
    </r>
  </si>
  <si>
    <t>Engine capacity (cc)</t>
  </si>
  <si>
    <t>Engine power (bhp)</t>
  </si>
  <si>
    <t>Engine torque (Nm)</t>
  </si>
  <si>
    <t>Acceleration (0-60) (s)</t>
  </si>
  <si>
    <t>Acceleration (0-60) (m/s)</t>
  </si>
  <si>
    <t>Air density</t>
  </si>
  <si>
    <t>Gravity</t>
  </si>
  <si>
    <t xml:space="preserve">Max Power used </t>
  </si>
  <si>
    <t xml:space="preserve">Average power used </t>
  </si>
  <si>
    <t>Rolling resistance coefficient (loose soil, gravel)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</si>
</sst>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Times New Roman"/>
      <family val="1"/>
    </font>
    <font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9966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2" tint="-9.9948118533890809E-2"/>
        <bgColor auto="1"/>
      </patternFill>
    </fill>
    <fill>
      <gradientFill>
        <stop position="0">
          <color theme="2" tint="-9.8025452436902985E-2"/>
        </stop>
        <stop position="1">
          <color theme="9"/>
        </stop>
      </gradient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2" applyNumberFormat="0" applyAlignment="0" applyProtection="0"/>
  </cellStyleXfs>
  <cellXfs count="29">
    <xf numFmtId="0" fontId="0" fillId="0" borderId="0" xfId="0"/>
    <xf numFmtId="2" fontId="0" fillId="0" borderId="0" xfId="0" applyNumberFormat="1"/>
    <xf numFmtId="0" fontId="3" fillId="3" borderId="3" xfId="2" applyBorder="1" applyAlignment="1">
      <alignment horizontal="center"/>
    </xf>
    <xf numFmtId="0" fontId="1" fillId="2" borderId="1" xfId="1" applyFont="1" applyBorder="1" applyAlignment="1">
      <alignment horizontal="center"/>
    </xf>
    <xf numFmtId="0" fontId="0" fillId="2" borderId="1" xfId="1" applyFont="1" applyBorder="1" applyAlignment="1">
      <alignment horizontal="center"/>
    </xf>
    <xf numFmtId="2" fontId="4" fillId="9" borderId="1" xfId="1" applyNumberFormat="1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5" borderId="1" xfId="0" applyFont="1" applyFill="1" applyBorder="1" applyAlignment="1">
      <alignment horizontal="left"/>
    </xf>
    <xf numFmtId="0" fontId="0" fillId="5" borderId="1" xfId="0" applyFill="1" applyBorder="1" applyAlignment="1">
      <alignment horizontal="left"/>
    </xf>
    <xf numFmtId="0" fontId="6" fillId="2" borderId="1" xfId="1" applyFont="1" applyBorder="1" applyAlignment="1">
      <alignment horizontal="center"/>
    </xf>
    <xf numFmtId="0" fontId="0" fillId="5" borderId="1" xfId="0" applyFill="1" applyBorder="1"/>
    <xf numFmtId="0" fontId="2" fillId="2" borderId="1" xfId="1" applyBorder="1" applyAlignment="1">
      <alignment horizontal="center"/>
    </xf>
    <xf numFmtId="0" fontId="0" fillId="15" borderId="1" xfId="0" applyFill="1" applyBorder="1" applyAlignment="1">
      <alignment horizontal="center"/>
    </xf>
    <xf numFmtId="2" fontId="6" fillId="4" borderId="1" xfId="1" applyNumberFormat="1" applyFont="1" applyFill="1" applyBorder="1" applyAlignment="1">
      <alignment horizontal="center"/>
    </xf>
    <xf numFmtId="2" fontId="4" fillId="10" borderId="1" xfId="1" applyNumberFormat="1" applyFont="1" applyFill="1" applyBorder="1" applyAlignment="1">
      <alignment horizontal="center"/>
    </xf>
    <xf numFmtId="2" fontId="4" fillId="10" borderId="1" xfId="0" applyNumberFormat="1" applyFont="1" applyFill="1" applyBorder="1" applyAlignment="1">
      <alignment horizontal="center"/>
    </xf>
    <xf numFmtId="2" fontId="4" fillId="8" borderId="1" xfId="0" applyNumberFormat="1" applyFont="1" applyFill="1" applyBorder="1" applyAlignment="1">
      <alignment horizontal="center"/>
    </xf>
    <xf numFmtId="2" fontId="4" fillId="11" borderId="1" xfId="0" applyNumberFormat="1" applyFont="1" applyFill="1" applyBorder="1" applyAlignment="1">
      <alignment horizontal="center"/>
    </xf>
    <xf numFmtId="0" fontId="6" fillId="6" borderId="1" xfId="1" applyFont="1" applyFill="1" applyBorder="1" applyAlignment="1">
      <alignment horizontal="center"/>
    </xf>
    <xf numFmtId="2" fontId="6" fillId="7" borderId="1" xfId="1" applyNumberFormat="1" applyFont="1" applyFill="1" applyBorder="1" applyAlignment="1">
      <alignment horizontal="center"/>
    </xf>
    <xf numFmtId="2" fontId="6" fillId="7" borderId="1" xfId="0" applyNumberFormat="1" applyFont="1" applyFill="1" applyBorder="1" applyAlignment="1">
      <alignment horizontal="center"/>
    </xf>
    <xf numFmtId="0" fontId="6" fillId="12" borderId="1" xfId="1" applyFont="1" applyFill="1" applyBorder="1" applyAlignment="1">
      <alignment horizontal="center"/>
    </xf>
    <xf numFmtId="0" fontId="6" fillId="12" borderId="1" xfId="0" applyFont="1" applyFill="1" applyBorder="1" applyAlignment="1">
      <alignment horizontal="center"/>
    </xf>
    <xf numFmtId="2" fontId="6" fillId="12" borderId="1" xfId="1" applyNumberFormat="1" applyFont="1" applyFill="1" applyBorder="1" applyAlignment="1">
      <alignment horizontal="center"/>
    </xf>
    <xf numFmtId="2" fontId="0" fillId="15" borderId="1" xfId="0" applyNumberFormat="1" applyFill="1" applyBorder="1" applyAlignment="1">
      <alignment horizontal="center"/>
    </xf>
    <xf numFmtId="0" fontId="3" fillId="3" borderId="3" xfId="2" applyBorder="1" applyAlignment="1">
      <alignment horizontal="center"/>
    </xf>
    <xf numFmtId="0" fontId="3" fillId="3" borderId="2" xfId="2" applyAlignment="1">
      <alignment horizontal="center"/>
    </xf>
    <xf numFmtId="0" fontId="0" fillId="0" borderId="0" xfId="0" applyAlignment="1">
      <alignment horizontal="center"/>
    </xf>
  </cellXfs>
  <cellStyles count="3">
    <cellStyle name="Check Cell" xfId="2" builtinId="23"/>
    <cellStyle name="Good" xfId="1" builtinId="26"/>
    <cellStyle name="Normal" xfId="0" builtinId="0"/>
  </cellStyles>
  <dxfs count="0"/>
  <tableStyles count="0" defaultTableStyle="TableStyleMedium2" defaultPivotStyle="PivotStyleLight16"/>
  <colors>
    <mruColors>
      <color rgb="FF996600"/>
      <color rgb="FF00FFFF"/>
      <color rgb="FF6600FF"/>
      <color rgb="FFFF3399"/>
      <color rgb="FFFFFF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cap="none" spc="0" normalizeH="0" baseline="0">
              <a:solidFill>
                <a:schemeClr val="accent6"/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5139588738884322E-2"/>
          <c:y val="0.15026010871118742"/>
          <c:w val="0.87613097245323168"/>
          <c:h val="0.6447617668065756"/>
        </c:manualLayout>
      </c:layout>
      <c:lineChart>
        <c:grouping val="standard"/>
        <c:varyColors val="0"/>
        <c:ser>
          <c:idx val="0"/>
          <c:order val="0"/>
          <c:tx>
            <c:strRef>
              <c:f>Sheet1!$N$3</c:f>
              <c:strCache>
                <c:ptCount val="1"/>
                <c:pt idx="0">
                  <c:v>Height (m)</c:v>
                </c:pt>
              </c:strCache>
            </c:strRef>
          </c:tx>
          <c:spPr>
            <a:ln w="2222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1.2457800295990435E-2"/>
                  <c:y val="-3.0601421952052704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50C8-44E0-9378-7D3E151DC1C6}"/>
                </c:ext>
              </c:extLst>
            </c:dLbl>
            <c:dLbl>
              <c:idx val="1"/>
              <c:layout>
                <c:manualLayout>
                  <c:x val="1.7000577585132362E-3"/>
                  <c:y val="-5.0198059122822887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50C8-44E0-9378-7D3E151DC1C6}"/>
                </c:ext>
              </c:extLst>
            </c:dLbl>
            <c:dLbl>
              <c:idx val="2"/>
              <c:layout>
                <c:manualLayout>
                  <c:x val="-1.5021821833420259E-2"/>
                  <c:y val="-6.9794696293593209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50C8-44E0-9378-7D3E151DC1C6}"/>
                </c:ext>
              </c:extLst>
            </c:dLbl>
            <c:dLbl>
              <c:idx val="3"/>
              <c:layout>
                <c:manualLayout>
                  <c:x val="-2.7563231527370339E-2"/>
                  <c:y val="-5.2647638769169169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50C8-44E0-9378-7D3E151DC1C6}"/>
                </c:ext>
              </c:extLst>
            </c:dLbl>
            <c:dLbl>
              <c:idx val="4"/>
              <c:layout>
                <c:manualLayout>
                  <c:x val="-3.3137191391348159E-2"/>
                  <c:y val="-4.7748479476476612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50C8-44E0-9378-7D3E151DC1C6}"/>
                </c:ext>
              </c:extLst>
            </c:dLbl>
            <c:dLbl>
              <c:idx val="5"/>
              <c:layout>
                <c:manualLayout>
                  <c:x val="-3.2133878615832202E-2"/>
                  <c:y val="-5.7546798061861769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50C8-44E0-9378-7D3E151DC1C6}"/>
                </c:ext>
              </c:extLst>
            </c:dLbl>
            <c:dLbl>
              <c:idx val="6"/>
              <c:layout>
                <c:manualLayout>
                  <c:x val="-2.1989271663392512E-2"/>
                  <c:y val="-6.4895537000900602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50C8-44E0-9378-7D3E151DC1C6}"/>
                </c:ext>
              </c:extLst>
            </c:dLbl>
            <c:dLbl>
              <c:idx val="7"/>
              <c:layout>
                <c:manualLayout>
                  <c:x val="-3.4920858547821065E-2"/>
                  <c:y val="-5.2647638769169211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50C8-44E0-9378-7D3E151DC1C6}"/>
                </c:ext>
              </c:extLst>
            </c:dLbl>
            <c:dLbl>
              <c:idx val="8"/>
              <c:layout>
                <c:manualLayout>
                  <c:x val="-4.8855758207765727E-2"/>
                  <c:y val="-1.8353523720321292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50C8-44E0-9378-7D3E151DC1C6}"/>
                </c:ext>
              </c:extLst>
            </c:dLbl>
            <c:dLbl>
              <c:idx val="9"/>
              <c:layout>
                <c:manualLayout>
                  <c:x val="-6.6608820374536009E-3"/>
                  <c:y val="-4.5298899830130378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50C8-44E0-9378-7D3E151DC1C6}"/>
                </c:ext>
              </c:extLst>
            </c:dLbl>
            <c:dLbl>
              <c:idx val="10"/>
              <c:layout>
                <c:manualLayout>
                  <c:x val="-2.7563231527370339E-2"/>
                  <c:y val="-5.5097218415515445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50C8-44E0-9378-7D3E151DC1C6}"/>
                </c:ext>
              </c:extLst>
            </c:dLbl>
            <c:dLbl>
              <c:idx val="11"/>
              <c:layout>
                <c:manualLayout>
                  <c:x val="-5.3036228105748991E-2"/>
                  <c:y val="-1.5903944073975013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50C8-44E0-9378-7D3E151DC1C6}"/>
                </c:ext>
              </c:extLst>
            </c:dLbl>
            <c:dLbl>
              <c:idx val="12"/>
              <c:layout>
                <c:manualLayout>
                  <c:x val="6.8838404320126119E-3"/>
                  <c:y val="-1.5903944073975013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50C8-44E0-9378-7D3E151DC1C6}"/>
                </c:ext>
              </c:extLst>
            </c:dLbl>
            <c:dLbl>
              <c:idx val="13"/>
              <c:layout>
                <c:manualLayout>
                  <c:x val="-4.2640792959431368E-3"/>
                  <c:y val="-5.2647638769169169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F-50C8-44E0-9378-7D3E151DC1C6}"/>
                </c:ext>
              </c:extLst>
            </c:dLbl>
            <c:dLbl>
              <c:idx val="14"/>
              <c:layout>
                <c:manualLayout>
                  <c:x val="-2.377293881986552E-2"/>
                  <c:y val="-6.7345116647246878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50C8-44E0-9378-7D3E151DC1C6}"/>
                </c:ext>
              </c:extLst>
            </c:dLbl>
            <c:spPr>
              <a:solidFill>
                <a:schemeClr val="accent6"/>
              </a:solidFill>
              <a:ln>
                <a:solidFill>
                  <a:sysClr val="windowText" lastClr="00000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Sheet1!$K$4:$K$18</c:f>
              <c:numCache>
                <c:formatCode>General</c:formatCode>
                <c:ptCount val="15"/>
                <c:pt idx="0">
                  <c:v>0</c:v>
                </c:pt>
                <c:pt idx="1">
                  <c:v>105</c:v>
                </c:pt>
                <c:pt idx="2">
                  <c:v>197</c:v>
                </c:pt>
                <c:pt idx="3">
                  <c:v>282</c:v>
                </c:pt>
                <c:pt idx="4">
                  <c:v>337</c:v>
                </c:pt>
                <c:pt idx="5">
                  <c:v>664</c:v>
                </c:pt>
                <c:pt idx="6">
                  <c:v>778</c:v>
                </c:pt>
                <c:pt idx="7">
                  <c:v>873</c:v>
                </c:pt>
                <c:pt idx="8">
                  <c:v>1055</c:v>
                </c:pt>
                <c:pt idx="9">
                  <c:v>1149</c:v>
                </c:pt>
                <c:pt idx="10">
                  <c:v>1276</c:v>
                </c:pt>
                <c:pt idx="11">
                  <c:v>1478</c:v>
                </c:pt>
                <c:pt idx="12">
                  <c:v>1537</c:v>
                </c:pt>
                <c:pt idx="13">
                  <c:v>1615</c:v>
                </c:pt>
                <c:pt idx="14">
                  <c:v>1860</c:v>
                </c:pt>
              </c:numCache>
            </c:numRef>
          </c:cat>
          <c:val>
            <c:numRef>
              <c:f>Sheet1!$N$4:$N$18</c:f>
              <c:numCache>
                <c:formatCode>General</c:formatCode>
                <c:ptCount val="15"/>
                <c:pt idx="0">
                  <c:v>10</c:v>
                </c:pt>
                <c:pt idx="1">
                  <c:v>5</c:v>
                </c:pt>
                <c:pt idx="2">
                  <c:v>2</c:v>
                </c:pt>
                <c:pt idx="3">
                  <c:v>5</c:v>
                </c:pt>
                <c:pt idx="4">
                  <c:v>6</c:v>
                </c:pt>
                <c:pt idx="5">
                  <c:v>12</c:v>
                </c:pt>
                <c:pt idx="6">
                  <c:v>9</c:v>
                </c:pt>
                <c:pt idx="7">
                  <c:v>10</c:v>
                </c:pt>
                <c:pt idx="8">
                  <c:v>15</c:v>
                </c:pt>
                <c:pt idx="9">
                  <c:v>9</c:v>
                </c:pt>
                <c:pt idx="10">
                  <c:v>9</c:v>
                </c:pt>
                <c:pt idx="11">
                  <c:v>15</c:v>
                </c:pt>
                <c:pt idx="12">
                  <c:v>15</c:v>
                </c:pt>
                <c:pt idx="13">
                  <c:v>12</c:v>
                </c:pt>
                <c:pt idx="14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C8-44E0-9378-7D3E151DC1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9887568"/>
        <c:axId val="539888224"/>
      </c:lineChart>
      <c:catAx>
        <c:axId val="539887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Distance along</a:t>
                </a:r>
                <a:r>
                  <a:rPr lang="en-GB" sz="1200" baseline="0"/>
                  <a:t> the track (m)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0.42842859976861486"/>
              <c:y val="0.8591966188857189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888224"/>
        <c:crosses val="autoZero"/>
        <c:auto val="1"/>
        <c:lblAlgn val="ctr"/>
        <c:lblOffset val="100"/>
        <c:noMultiLvlLbl val="0"/>
      </c:catAx>
      <c:valAx>
        <c:axId val="53988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Height</a:t>
                </a:r>
                <a:r>
                  <a:rPr lang="en-GB" sz="1200" baseline="0"/>
                  <a:t>  along the track (m)</a:t>
                </a:r>
                <a:endParaRPr lang="en-GB" sz="12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887568"/>
        <c:crosses val="autoZero"/>
        <c:crossBetween val="between"/>
        <c:majorUnit val="1"/>
      </c:valAx>
      <c:spPr>
        <a:solidFill>
          <a:schemeClr val="tx1">
            <a:lumMod val="75000"/>
            <a:lumOff val="25000"/>
          </a:schemeClr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 sz="2000">
                <a:solidFill>
                  <a:schemeClr val="accent1"/>
                </a:solidFill>
              </a:rPr>
              <a:t>Velocity (m/s)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638987794509704"/>
          <c:y val="0.15999092882598367"/>
          <c:w val="0.84813724228898613"/>
          <c:h val="0.61659939774747441"/>
        </c:manualLayout>
      </c:layout>
      <c:lineChart>
        <c:grouping val="standard"/>
        <c:varyColors val="0"/>
        <c:ser>
          <c:idx val="0"/>
          <c:order val="0"/>
          <c:tx>
            <c:strRef>
              <c:f>Sheet1!$Q$3</c:f>
              <c:strCache>
                <c:ptCount val="1"/>
                <c:pt idx="0">
                  <c:v>Velocity (m/s)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1"/>
              <c:layout>
                <c:manualLayout>
                  <c:x val="-5.7789281199680798E-2"/>
                  <c:y val="-8.953754698171907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DF4D-4B9A-881E-0747A6EAD8F4}"/>
                </c:ext>
              </c:extLst>
            </c:dLbl>
            <c:dLbl>
              <c:idx val="2"/>
              <c:layout>
                <c:manualLayout>
                  <c:x val="-3.7438403685408857E-2"/>
                  <c:y val="-0.1378708754645562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DF4D-4B9A-881E-0747A6EAD8F4}"/>
                </c:ext>
              </c:extLst>
            </c:dLbl>
            <c:dLbl>
              <c:idx val="3"/>
              <c:layout>
                <c:manualLayout>
                  <c:x val="-3.7438403685408857E-2"/>
                  <c:y val="-5.541990334677517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DF4D-4B9A-881E-0747A6EAD8F4}"/>
                </c:ext>
              </c:extLst>
            </c:dLbl>
            <c:dLbl>
              <c:idx val="4"/>
              <c:layout>
                <c:manualLayout>
                  <c:x val="-4.4706574226220319E-2"/>
                  <c:y val="-8.953754698171907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DF4D-4B9A-881E-0747A6EAD8F4}"/>
                </c:ext>
              </c:extLst>
            </c:dLbl>
            <c:dLbl>
              <c:idx val="5"/>
              <c:layout>
                <c:manualLayout>
                  <c:x val="-4.6160208334382544E-2"/>
                  <c:y val="-8.669441001214041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DF4D-4B9A-881E-0747A6EAD8F4}"/>
                </c:ext>
              </c:extLst>
            </c:dLbl>
            <c:dLbl>
              <c:idx val="6"/>
              <c:layout>
                <c:manualLayout>
                  <c:x val="-4.3252940118058032E-2"/>
                  <c:y val="-0.1378708754645562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DF4D-4B9A-881E-0747A6EAD8F4}"/>
                </c:ext>
              </c:extLst>
            </c:dLbl>
            <c:dLbl>
              <c:idx val="7"/>
              <c:layout>
                <c:manualLayout>
                  <c:x val="-4.1799306009895697E-2"/>
                  <c:y val="-5.25767663771966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DF4D-4B9A-881E-0747A6EAD8F4}"/>
                </c:ext>
              </c:extLst>
            </c:dLbl>
            <c:dLbl>
              <c:idx val="8"/>
              <c:layout>
                <c:manualLayout>
                  <c:x val="-3.7438403685408857E-2"/>
                  <c:y val="-8.38512730425618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DF4D-4B9A-881E-0747A6EAD8F4}"/>
                </c:ext>
              </c:extLst>
            </c:dLbl>
            <c:dLbl>
              <c:idx val="9"/>
              <c:layout>
                <c:manualLayout>
                  <c:x val="-3.7438403685408961E-2"/>
                  <c:y val="-8.385127304256176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DF4D-4B9A-881E-0747A6EAD8F4}"/>
                </c:ext>
              </c:extLst>
            </c:dLbl>
            <c:dLbl>
              <c:idx val="10"/>
              <c:layout>
                <c:manualLayout>
                  <c:x val="-2.4355696711948323E-2"/>
                  <c:y val="-6.110617728593249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DF4D-4B9A-881E-0747A6EAD8F4}"/>
                </c:ext>
              </c:extLst>
            </c:dLbl>
            <c:dLbl>
              <c:idx val="11"/>
              <c:layout>
                <c:manualLayout>
                  <c:x val="-8.3657215221633347E-3"/>
                  <c:y val="-4.97336294076178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DF4D-4B9A-881E-0747A6EAD8F4}"/>
                </c:ext>
              </c:extLst>
            </c:dLbl>
            <c:dLbl>
              <c:idx val="12"/>
              <c:layout>
                <c:manualLayout>
                  <c:x val="-2.1448428495623759E-2"/>
                  <c:y val="-8.95375469817191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DF4D-4B9A-881E-0747A6EAD8F4}"/>
                </c:ext>
              </c:extLst>
            </c:dLbl>
            <c:dLbl>
              <c:idx val="13"/>
              <c:layout>
                <c:manualLayout>
                  <c:x val="-3.5984769577246785E-2"/>
                  <c:y val="-0.1236551906166630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DF4D-4B9A-881E-0747A6EAD8F4}"/>
                </c:ext>
              </c:extLst>
            </c:dLbl>
            <c:dLbl>
              <c:idx val="14"/>
              <c:layout>
                <c:manualLayout>
                  <c:x val="-4.1799306009895808E-2"/>
                  <c:y val="-3.551794455972456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DF4D-4B9A-881E-0747A6EAD8F4}"/>
                </c:ext>
              </c:extLst>
            </c:dLbl>
            <c:spPr>
              <a:solidFill>
                <a:schemeClr val="accent1"/>
              </a:solidFill>
              <a:ln>
                <a:solidFill>
                  <a:sysClr val="windowText" lastClr="00000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Sheet1!$M$4:$M$18</c:f>
              <c:numCache>
                <c:formatCode>General</c:formatCode>
                <c:ptCount val="15"/>
                <c:pt idx="0">
                  <c:v>0</c:v>
                </c:pt>
                <c:pt idx="1">
                  <c:v>5</c:v>
                </c:pt>
                <c:pt idx="2">
                  <c:v>12</c:v>
                </c:pt>
                <c:pt idx="3">
                  <c:v>17</c:v>
                </c:pt>
                <c:pt idx="4">
                  <c:v>20</c:v>
                </c:pt>
                <c:pt idx="5">
                  <c:v>32</c:v>
                </c:pt>
                <c:pt idx="6">
                  <c:v>39</c:v>
                </c:pt>
                <c:pt idx="7">
                  <c:v>44</c:v>
                </c:pt>
                <c:pt idx="8">
                  <c:v>53</c:v>
                </c:pt>
                <c:pt idx="9">
                  <c:v>59</c:v>
                </c:pt>
                <c:pt idx="10">
                  <c:v>64</c:v>
                </c:pt>
                <c:pt idx="11">
                  <c:v>71</c:v>
                </c:pt>
                <c:pt idx="12">
                  <c:v>76</c:v>
                </c:pt>
                <c:pt idx="13">
                  <c:v>80</c:v>
                </c:pt>
                <c:pt idx="14">
                  <c:v>87</c:v>
                </c:pt>
              </c:numCache>
            </c:numRef>
          </c:cat>
          <c:val>
            <c:numRef>
              <c:f>Sheet1!$Q$4:$Q$18</c:f>
              <c:numCache>
                <c:formatCode>0.00</c:formatCode>
                <c:ptCount val="15"/>
                <c:pt idx="0">
                  <c:v>0</c:v>
                </c:pt>
                <c:pt idx="1">
                  <c:v>21</c:v>
                </c:pt>
                <c:pt idx="2">
                  <c:v>13.142857142857142</c:v>
                </c:pt>
                <c:pt idx="3">
                  <c:v>17</c:v>
                </c:pt>
                <c:pt idx="4">
                  <c:v>18.333333333333332</c:v>
                </c:pt>
                <c:pt idx="5">
                  <c:v>27.25</c:v>
                </c:pt>
                <c:pt idx="6">
                  <c:v>16.285714285714285</c:v>
                </c:pt>
                <c:pt idx="7">
                  <c:v>19</c:v>
                </c:pt>
                <c:pt idx="8">
                  <c:v>20.222222222222221</c:v>
                </c:pt>
                <c:pt idx="9">
                  <c:v>15.666666666666666</c:v>
                </c:pt>
                <c:pt idx="10">
                  <c:v>25.4</c:v>
                </c:pt>
                <c:pt idx="11">
                  <c:v>28.857142857142858</c:v>
                </c:pt>
                <c:pt idx="12">
                  <c:v>11.8</c:v>
                </c:pt>
                <c:pt idx="13">
                  <c:v>19.5</c:v>
                </c:pt>
                <c:pt idx="14">
                  <c:v>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F4D-4B9A-881E-0747A6EAD8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52326656"/>
        <c:axId val="752328952"/>
      </c:lineChart>
      <c:catAx>
        <c:axId val="752326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</a:t>
                </a:r>
                <a:r>
                  <a:rPr lang="en-GB" sz="1200" baseline="0"/>
                  <a:t> along to a lap (s)</a:t>
                </a:r>
                <a:endParaRPr lang="en-GB" sz="12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328952"/>
        <c:crosses val="autoZero"/>
        <c:auto val="1"/>
        <c:lblAlgn val="ctr"/>
        <c:lblOffset val="100"/>
        <c:noMultiLvlLbl val="0"/>
      </c:catAx>
      <c:valAx>
        <c:axId val="752328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Vehcile</a:t>
                </a:r>
                <a:r>
                  <a:rPr lang="en-GB" sz="1200" baseline="0"/>
                  <a:t> speed along the track (m/s)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2.4973090600092208E-2"/>
              <c:y val="0.2191465350555430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326656"/>
        <c:crosses val="autoZero"/>
        <c:crossBetween val="between"/>
      </c:valAx>
      <c:spPr>
        <a:solidFill>
          <a:schemeClr val="tx1">
            <a:lumMod val="75000"/>
            <a:lumOff val="25000"/>
          </a:schemeClr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cap="none" spc="0" normalizeH="0" baseline="0">
                <a:solidFill>
                  <a:schemeClr val="accent4">
                    <a:lumMod val="60000"/>
                    <a:lumOff val="4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 sz="2000">
                <a:solidFill>
                  <a:schemeClr val="accent4">
                    <a:lumMod val="60000"/>
                    <a:lumOff val="40000"/>
                  </a:schemeClr>
                </a:solidFill>
              </a:rPr>
              <a:t>Acceleration (m/s)</a:t>
            </a:r>
          </a:p>
        </c:rich>
      </c:tx>
      <c:layout>
        <c:manualLayout>
          <c:xMode val="edge"/>
          <c:yMode val="edge"/>
          <c:x val="0.37355860519711759"/>
          <c:y val="3.40109410787226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cap="none" spc="0" normalizeH="0" baseline="0">
              <a:solidFill>
                <a:schemeClr val="accent4">
                  <a:lumMod val="60000"/>
                  <a:lumOff val="4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49682485118153"/>
          <c:y val="0.16464129727191637"/>
          <c:w val="0.84094785636844849"/>
          <c:h val="0.58821744060526981"/>
        </c:manualLayout>
      </c:layout>
      <c:lineChart>
        <c:grouping val="standard"/>
        <c:varyColors val="0"/>
        <c:ser>
          <c:idx val="0"/>
          <c:order val="0"/>
          <c:tx>
            <c:strRef>
              <c:f>Sheet1!$R$3</c:f>
              <c:strCache>
                <c:ptCount val="1"/>
                <c:pt idx="0">
                  <c:v>Acceleration (m/s) </c:v>
                </c:pt>
              </c:strCache>
            </c:strRef>
          </c:tx>
          <c:spPr>
            <a:ln w="2222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2.4939374814131433E-2"/>
                  <c:y val="3.54492646696174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FD9C-4078-9779-AA1BA38ABDB6}"/>
                </c:ext>
              </c:extLst>
            </c:dLbl>
            <c:dLbl>
              <c:idx val="1"/>
              <c:layout>
                <c:manualLayout>
                  <c:x val="-2.6453142050367924E-2"/>
                  <c:y val="-2.690412730804070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FD9C-4078-9779-AA1BA38ABDB6}"/>
                </c:ext>
              </c:extLst>
            </c:dLbl>
            <c:dLbl>
              <c:idx val="2"/>
              <c:layout>
                <c:manualLayout>
                  <c:x val="-2.096949043853363E-2"/>
                  <c:y val="-0.10342874473516658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FD9C-4078-9779-AA1BA38ABDB6}"/>
                </c:ext>
              </c:extLst>
            </c:dLbl>
            <c:dLbl>
              <c:idx val="3"/>
              <c:layout>
                <c:manualLayout>
                  <c:x val="-2.7966909286604467E-2"/>
                  <c:y val="-6.94178036564439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FD9C-4078-9779-AA1BA38ABDB6}"/>
                </c:ext>
              </c:extLst>
            </c:dLbl>
            <c:dLbl>
              <c:idx val="5"/>
              <c:layout>
                <c:manualLayout>
                  <c:x val="-2.4939374814131488E-2"/>
                  <c:y val="-6.09150683867633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FD9C-4078-9779-AA1BA38ABDB6}"/>
                </c:ext>
              </c:extLst>
            </c:dLbl>
            <c:dLbl>
              <c:idx val="6"/>
              <c:layout>
                <c:manualLayout>
                  <c:x val="-2.7024559383479609E-2"/>
                  <c:y val="-7.5086293836231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FD9C-4078-9779-AA1BA38ABDB6}"/>
                </c:ext>
              </c:extLst>
            </c:dLbl>
            <c:dLbl>
              <c:idx val="7"/>
              <c:layout>
                <c:manualLayout>
                  <c:x val="-2.7966909286604523E-2"/>
                  <c:y val="-6.37493134766568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FD9C-4078-9779-AA1BA38ABDB6}"/>
                </c:ext>
              </c:extLst>
            </c:dLbl>
            <c:dLbl>
              <c:idx val="8"/>
              <c:layout>
                <c:manualLayout>
                  <c:x val="-2.7966909286604412E-2"/>
                  <c:y val="-6.94178036564440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FD9C-4078-9779-AA1BA38ABDB6}"/>
                </c:ext>
              </c:extLst>
            </c:dLbl>
            <c:dLbl>
              <c:idx val="9"/>
              <c:layout>
                <c:manualLayout>
                  <c:x val="-2.8538326619716045E-2"/>
                  <c:y val="-7.22520487463375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FD9C-4078-9779-AA1BA38ABDB6}"/>
                </c:ext>
              </c:extLst>
            </c:dLbl>
            <c:dLbl>
              <c:idx val="11"/>
              <c:layout>
                <c:manualLayout>
                  <c:x val="-1.1315469688003036E-2"/>
                  <c:y val="-6.37493134766568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FD9C-4078-9779-AA1BA38ABDB6}"/>
                </c:ext>
              </c:extLst>
            </c:dLbl>
            <c:dLbl>
              <c:idx val="12"/>
              <c:layout>
                <c:manualLayout>
                  <c:x val="-2.7024559383479665E-2"/>
                  <c:y val="-0.1062629898250601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FD9C-4078-9779-AA1BA38ABDB6}"/>
                </c:ext>
              </c:extLst>
            </c:dLbl>
            <c:dLbl>
              <c:idx val="13"/>
              <c:layout>
                <c:manualLayout>
                  <c:x val="-3.5535745467786962E-2"/>
                  <c:y val="-4.957808802718916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FD9C-4078-9779-AA1BA38ABDB6}"/>
                </c:ext>
              </c:extLst>
            </c:dLbl>
            <c:dLbl>
              <c:idx val="14"/>
              <c:layout>
                <c:manualLayout>
                  <c:x val="-3.5535745467786851E-2"/>
                  <c:y val="-5.241233311708266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FD9C-4078-9779-AA1BA38ABDB6}"/>
                </c:ext>
              </c:extLst>
            </c:dLbl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ysClr val="windowText" lastClr="00000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Sheet1!$M$4:$M$18</c:f>
              <c:numCache>
                <c:formatCode>General</c:formatCode>
                <c:ptCount val="15"/>
                <c:pt idx="0">
                  <c:v>0</c:v>
                </c:pt>
                <c:pt idx="1">
                  <c:v>5</c:v>
                </c:pt>
                <c:pt idx="2">
                  <c:v>12</c:v>
                </c:pt>
                <c:pt idx="3">
                  <c:v>17</c:v>
                </c:pt>
                <c:pt idx="4">
                  <c:v>20</c:v>
                </c:pt>
                <c:pt idx="5">
                  <c:v>32</c:v>
                </c:pt>
                <c:pt idx="6">
                  <c:v>39</c:v>
                </c:pt>
                <c:pt idx="7">
                  <c:v>44</c:v>
                </c:pt>
                <c:pt idx="8">
                  <c:v>53</c:v>
                </c:pt>
                <c:pt idx="9">
                  <c:v>59</c:v>
                </c:pt>
                <c:pt idx="10">
                  <c:v>64</c:v>
                </c:pt>
                <c:pt idx="11">
                  <c:v>71</c:v>
                </c:pt>
                <c:pt idx="12">
                  <c:v>76</c:v>
                </c:pt>
                <c:pt idx="13">
                  <c:v>80</c:v>
                </c:pt>
                <c:pt idx="14">
                  <c:v>87</c:v>
                </c:pt>
              </c:numCache>
            </c:numRef>
          </c:cat>
          <c:val>
            <c:numRef>
              <c:f>Sheet1!$R$4:$R$18</c:f>
              <c:numCache>
                <c:formatCode>0.00</c:formatCode>
                <c:ptCount val="15"/>
                <c:pt idx="0">
                  <c:v>0</c:v>
                </c:pt>
                <c:pt idx="1">
                  <c:v>4.2</c:v>
                </c:pt>
                <c:pt idx="2">
                  <c:v>-1.1224489795918369</c:v>
                </c:pt>
                <c:pt idx="3">
                  <c:v>0.77142857142857157</c:v>
                </c:pt>
                <c:pt idx="4">
                  <c:v>0.44444444444444403</c:v>
                </c:pt>
                <c:pt idx="5">
                  <c:v>0.74305555555555569</c:v>
                </c:pt>
                <c:pt idx="6">
                  <c:v>-1.5663265306122451</c:v>
                </c:pt>
                <c:pt idx="7">
                  <c:v>0.54285714285714304</c:v>
                </c:pt>
                <c:pt idx="8">
                  <c:v>0.13580246913580238</c:v>
                </c:pt>
                <c:pt idx="9">
                  <c:v>-0.75925925925925919</c:v>
                </c:pt>
                <c:pt idx="10">
                  <c:v>1.9466666666666665</c:v>
                </c:pt>
                <c:pt idx="11">
                  <c:v>0.49387755102040842</c:v>
                </c:pt>
                <c:pt idx="12">
                  <c:v>-3.4114285714285715</c:v>
                </c:pt>
                <c:pt idx="13">
                  <c:v>1.9249999999999998</c:v>
                </c:pt>
                <c:pt idx="14">
                  <c:v>2.2142857142857144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9C-4078-9779-AA1BA38ABDB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542222256"/>
        <c:axId val="542223896"/>
      </c:lineChart>
      <c:catAx>
        <c:axId val="542222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</a:t>
                </a:r>
                <a:r>
                  <a:rPr lang="en-GB" sz="1200" baseline="0"/>
                  <a:t> along a lap  (s)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0.40376701572708801"/>
              <c:y val="0.81293982406702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223896"/>
        <c:crosses val="autoZero"/>
        <c:auto val="1"/>
        <c:lblAlgn val="ctr"/>
        <c:lblOffset val="100"/>
        <c:noMultiLvlLbl val="0"/>
      </c:catAx>
      <c:valAx>
        <c:axId val="542223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Acceleration</a:t>
                </a:r>
                <a:r>
                  <a:rPr lang="en-GB" sz="1200" baseline="0"/>
                  <a:t> along the track (m/s) 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2.4930554438109272E-2"/>
              <c:y val="0.210385120347179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222256"/>
        <c:crosses val="autoZero"/>
        <c:crossBetween val="between"/>
      </c:valAx>
      <c:spPr>
        <a:solidFill>
          <a:schemeClr val="tx1">
            <a:lumMod val="75000"/>
            <a:lumOff val="25000"/>
          </a:schemeClr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accent2"/>
                </a:solidFill>
                <a:latin typeface="+mj-lt"/>
                <a:ea typeface="+mj-ea"/>
                <a:cs typeface="+mj-cs"/>
              </a:defRPr>
            </a:pPr>
            <a:r>
              <a:rPr lang="en-US" sz="2000">
                <a:solidFill>
                  <a:schemeClr val="accent2"/>
                </a:solidFill>
              </a:rPr>
              <a:t>Gradient in degrees </a:t>
            </a:r>
            <a:r>
              <a:rPr lang="en-US" sz="2000">
                <a:solidFill>
                  <a:schemeClr val="accent2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°</a:t>
            </a:r>
            <a:r>
              <a:rPr lang="en-US" sz="2000">
                <a:solidFill>
                  <a:schemeClr val="accent2"/>
                </a:solidFill>
              </a:rPr>
              <a:t> </a:t>
            </a:r>
          </a:p>
        </c:rich>
      </c:tx>
      <c:layout>
        <c:manualLayout>
          <c:xMode val="edge"/>
          <c:yMode val="edge"/>
          <c:x val="0.37630596554965129"/>
          <c:y val="4.10918304264188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accent2"/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9538802778756199E-2"/>
          <c:y val="0.19812125944213557"/>
          <c:w val="0.86608291595341647"/>
          <c:h val="0.59420361444171843"/>
        </c:manualLayout>
      </c:layout>
      <c:lineChart>
        <c:grouping val="standard"/>
        <c:varyColors val="0"/>
        <c:ser>
          <c:idx val="0"/>
          <c:order val="0"/>
          <c:tx>
            <c:strRef>
              <c:f>Sheet1!$S$3</c:f>
              <c:strCache>
                <c:ptCount val="1"/>
                <c:pt idx="0">
                  <c:v>Gradient in degree °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1"/>
              <c:layout>
                <c:manualLayout>
                  <c:x val="-2.4094035035737416E-2"/>
                  <c:y val="-9.449071799183685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1E73-42C0-82E7-75867491E1D4}"/>
                </c:ext>
              </c:extLst>
            </c:dLbl>
            <c:dLbl>
              <c:idx val="2"/>
              <c:layout>
                <c:manualLayout>
                  <c:x val="-3.2672230635933608E-2"/>
                  <c:y val="-8.35328965447918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1E73-42C0-82E7-75867491E1D4}"/>
                </c:ext>
              </c:extLst>
            </c:dLbl>
            <c:dLbl>
              <c:idx val="4"/>
              <c:layout>
                <c:manualLayout>
                  <c:x val="-1.4976156106048561E-2"/>
                  <c:y val="-4.79199768418955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1E73-42C0-82E7-75867491E1D4}"/>
                </c:ext>
              </c:extLst>
            </c:dLbl>
            <c:dLbl>
              <c:idx val="5"/>
              <c:layout>
                <c:manualLayout>
                  <c:x val="-2.355435170624481E-2"/>
                  <c:y val="-7.805398582126930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1E73-42C0-82E7-75867491E1D4}"/>
                </c:ext>
              </c:extLst>
            </c:dLbl>
            <c:dLbl>
              <c:idx val="6"/>
              <c:layout>
                <c:manualLayout>
                  <c:x val="-2.5523734302436728E-2"/>
                  <c:y val="-0.1109274501624044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1E73-42C0-82E7-75867491E1D4}"/>
                </c:ext>
              </c:extLst>
            </c:dLbl>
            <c:dLbl>
              <c:idx val="9"/>
              <c:layout>
                <c:manualLayout>
                  <c:x val="-2.4094035035737416E-2"/>
                  <c:y val="-0.1492798252270620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1E73-42C0-82E7-75867491E1D4}"/>
                </c:ext>
              </c:extLst>
            </c:dLbl>
            <c:dLbl>
              <c:idx val="10"/>
              <c:layout>
                <c:manualLayout>
                  <c:x val="-3.7851344373238414E-2"/>
                  <c:y val="-7.531453045950808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1E73-42C0-82E7-75867491E1D4}"/>
                </c:ext>
              </c:extLst>
            </c:dLbl>
            <c:dLbl>
              <c:idx val="12"/>
              <c:layout>
                <c:manualLayout>
                  <c:x val="3.6099343610430895E-3"/>
                  <c:y val="-6.9835619735985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1E73-42C0-82E7-75867491E1D4}"/>
                </c:ext>
              </c:extLst>
            </c:dLbl>
            <c:dLbl>
              <c:idx val="13"/>
              <c:layout>
                <c:manualLayout>
                  <c:x val="-2.5523734302436887E-2"/>
                  <c:y val="-8.901180726831434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1E73-42C0-82E7-75867491E1D4}"/>
                </c:ext>
              </c:extLst>
            </c:dLbl>
            <c:dLbl>
              <c:idx val="14"/>
              <c:layout>
                <c:manualLayout>
                  <c:x val="-1.8375237968939952E-2"/>
                  <c:y val="-5.339888756541797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1E73-42C0-82E7-75867491E1D4}"/>
                </c:ext>
              </c:extLst>
            </c:dLbl>
            <c:spPr>
              <a:solidFill>
                <a:schemeClr val="accent2"/>
              </a:solidFill>
              <a:ln>
                <a:solidFill>
                  <a:sysClr val="windowText" lastClr="00000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Sheet1!$M$4:$M$18</c:f>
              <c:numCache>
                <c:formatCode>General</c:formatCode>
                <c:ptCount val="15"/>
                <c:pt idx="0">
                  <c:v>0</c:v>
                </c:pt>
                <c:pt idx="1">
                  <c:v>5</c:v>
                </c:pt>
                <c:pt idx="2">
                  <c:v>12</c:v>
                </c:pt>
                <c:pt idx="3">
                  <c:v>17</c:v>
                </c:pt>
                <c:pt idx="4">
                  <c:v>20</c:v>
                </c:pt>
                <c:pt idx="5">
                  <c:v>32</c:v>
                </c:pt>
                <c:pt idx="6">
                  <c:v>39</c:v>
                </c:pt>
                <c:pt idx="7">
                  <c:v>44</c:v>
                </c:pt>
                <c:pt idx="8">
                  <c:v>53</c:v>
                </c:pt>
                <c:pt idx="9">
                  <c:v>59</c:v>
                </c:pt>
                <c:pt idx="10">
                  <c:v>64</c:v>
                </c:pt>
                <c:pt idx="11">
                  <c:v>71</c:v>
                </c:pt>
                <c:pt idx="12">
                  <c:v>76</c:v>
                </c:pt>
                <c:pt idx="13">
                  <c:v>80</c:v>
                </c:pt>
                <c:pt idx="14">
                  <c:v>87</c:v>
                </c:pt>
              </c:numCache>
            </c:numRef>
          </c:cat>
          <c:val>
            <c:numRef>
              <c:f>Sheet1!$S$4:$S$18</c:f>
              <c:numCache>
                <c:formatCode>0.00</c:formatCode>
                <c:ptCount val="15"/>
                <c:pt idx="0">
                  <c:v>0</c:v>
                </c:pt>
                <c:pt idx="1">
                  <c:v>-2.7294026367786963</c:v>
                </c:pt>
                <c:pt idx="2">
                  <c:v>-1.8686719043487812</c:v>
                </c:pt>
                <c:pt idx="3">
                  <c:v>2.0226240530661204</c:v>
                </c:pt>
                <c:pt idx="4">
                  <c:v>1.0417988504552707</c:v>
                </c:pt>
                <c:pt idx="5">
                  <c:v>1.0513577060736068</c:v>
                </c:pt>
                <c:pt idx="6">
                  <c:v>-1.5079577542388192</c:v>
                </c:pt>
                <c:pt idx="7">
                  <c:v>0.60312460694366765</c:v>
                </c:pt>
                <c:pt idx="8">
                  <c:v>1.5742579449413212</c:v>
                </c:pt>
                <c:pt idx="9">
                  <c:v>-3.6596653506469337</c:v>
                </c:pt>
                <c:pt idx="10">
                  <c:v>0</c:v>
                </c:pt>
                <c:pt idx="11">
                  <c:v>1.7021051846639939</c:v>
                </c:pt>
                <c:pt idx="12">
                  <c:v>0</c:v>
                </c:pt>
                <c:pt idx="13">
                  <c:v>-2.2042275039720307</c:v>
                </c:pt>
                <c:pt idx="14">
                  <c:v>-0.46772584397379902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73-42C0-82E7-75867491E1D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765666008"/>
        <c:axId val="765657808"/>
      </c:lineChart>
      <c:catAx>
        <c:axId val="765666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</a:t>
                </a:r>
                <a:r>
                  <a:rPr lang="en-GB" sz="1200" baseline="0"/>
                  <a:t> along a lap (s)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0.44214575570131986"/>
              <c:y val="0.8558755277765673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5657808"/>
        <c:crosses val="autoZero"/>
        <c:auto val="1"/>
        <c:lblAlgn val="ctr"/>
        <c:lblOffset val="100"/>
        <c:noMultiLvlLbl val="0"/>
      </c:catAx>
      <c:valAx>
        <c:axId val="765657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Gradient along the track</a:t>
                </a:r>
                <a:r>
                  <a:rPr lang="en-GB" sz="1200" baseline="0"/>
                  <a:t> in degrees </a:t>
                </a:r>
                <a:r>
                  <a:rPr lang="en-GB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°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1.2993827414134457E-2"/>
              <c:y val="0.229564417969274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5666008"/>
        <c:crosses val="autoZero"/>
        <c:crossBetween val="between"/>
      </c:valAx>
      <c:spPr>
        <a:solidFill>
          <a:schemeClr val="tx1">
            <a:lumMod val="75000"/>
            <a:lumOff val="25000"/>
          </a:schemeClr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rgbClr val="996600"/>
                </a:solidFill>
                <a:latin typeface="+mj-lt"/>
                <a:ea typeface="+mj-ea"/>
                <a:cs typeface="+mj-cs"/>
              </a:defRPr>
            </a:pPr>
            <a:r>
              <a:rPr lang="en-US" sz="2000">
                <a:solidFill>
                  <a:srgbClr val="996600"/>
                </a:solidFill>
              </a:rPr>
              <a:t>Rolling drag (N)</a:t>
            </a:r>
          </a:p>
        </c:rich>
      </c:tx>
      <c:layout/>
      <c:overlay val="0"/>
      <c:spPr>
        <a:solidFill>
          <a:sysClr val="window" lastClr="FFFFF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rgbClr val="996600"/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0980631665233"/>
          <c:y val="0.20357116651583912"/>
          <c:w val="0.845260454119104"/>
          <c:h val="0.59537578295063154"/>
        </c:manualLayout>
      </c:layout>
      <c:lineChart>
        <c:grouping val="standard"/>
        <c:varyColors val="0"/>
        <c:ser>
          <c:idx val="0"/>
          <c:order val="0"/>
          <c:tx>
            <c:strRef>
              <c:f>Sheet1!$T$3</c:f>
              <c:strCache>
                <c:ptCount val="1"/>
                <c:pt idx="0">
                  <c:v>Rolling drag (N)</c:v>
                </c:pt>
              </c:strCache>
            </c:strRef>
          </c:tx>
          <c:spPr>
            <a:ln w="22225" cap="rnd">
              <a:solidFill>
                <a:srgbClr val="9966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99660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Sheet1!$M$4:$M$18</c:f>
              <c:numCache>
                <c:formatCode>General</c:formatCode>
                <c:ptCount val="15"/>
                <c:pt idx="0">
                  <c:v>0</c:v>
                </c:pt>
                <c:pt idx="1">
                  <c:v>5</c:v>
                </c:pt>
                <c:pt idx="2">
                  <c:v>12</c:v>
                </c:pt>
                <c:pt idx="3">
                  <c:v>17</c:v>
                </c:pt>
                <c:pt idx="4">
                  <c:v>20</c:v>
                </c:pt>
                <c:pt idx="5">
                  <c:v>32</c:v>
                </c:pt>
                <c:pt idx="6">
                  <c:v>39</c:v>
                </c:pt>
                <c:pt idx="7">
                  <c:v>44</c:v>
                </c:pt>
                <c:pt idx="8">
                  <c:v>53</c:v>
                </c:pt>
                <c:pt idx="9">
                  <c:v>59</c:v>
                </c:pt>
                <c:pt idx="10">
                  <c:v>64</c:v>
                </c:pt>
                <c:pt idx="11">
                  <c:v>71</c:v>
                </c:pt>
                <c:pt idx="12">
                  <c:v>76</c:v>
                </c:pt>
                <c:pt idx="13">
                  <c:v>80</c:v>
                </c:pt>
                <c:pt idx="14">
                  <c:v>87</c:v>
                </c:pt>
              </c:numCache>
            </c:numRef>
          </c:cat>
          <c:val>
            <c:numRef>
              <c:f>Sheet1!$T$4:$T$18</c:f>
              <c:numCache>
                <c:formatCode>0.00</c:formatCode>
                <c:ptCount val="15"/>
                <c:pt idx="0">
                  <c:v>676.89</c:v>
                </c:pt>
                <c:pt idx="1">
                  <c:v>676.89</c:v>
                </c:pt>
                <c:pt idx="2">
                  <c:v>676.89</c:v>
                </c:pt>
                <c:pt idx="3">
                  <c:v>676.89</c:v>
                </c:pt>
                <c:pt idx="4">
                  <c:v>676.89</c:v>
                </c:pt>
                <c:pt idx="5">
                  <c:v>676.89</c:v>
                </c:pt>
                <c:pt idx="6">
                  <c:v>676.89</c:v>
                </c:pt>
                <c:pt idx="7">
                  <c:v>676.89</c:v>
                </c:pt>
                <c:pt idx="8">
                  <c:v>676.89</c:v>
                </c:pt>
                <c:pt idx="9">
                  <c:v>676.89</c:v>
                </c:pt>
                <c:pt idx="10">
                  <c:v>676.89</c:v>
                </c:pt>
                <c:pt idx="11">
                  <c:v>676.89</c:v>
                </c:pt>
                <c:pt idx="12">
                  <c:v>676.89</c:v>
                </c:pt>
                <c:pt idx="13">
                  <c:v>676.89</c:v>
                </c:pt>
                <c:pt idx="14">
                  <c:v>676.89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29-45F4-AFF1-671F7099729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869801344"/>
        <c:axId val="869801672"/>
      </c:lineChart>
      <c:catAx>
        <c:axId val="869801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</a:t>
                </a:r>
                <a:r>
                  <a:rPr lang="en-GB" sz="1200" baseline="0"/>
                  <a:t> along a lap (s)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0.4468124280331715"/>
              <c:y val="0.8729268623496633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9801672"/>
        <c:crosses val="autoZero"/>
        <c:auto val="1"/>
        <c:lblAlgn val="ctr"/>
        <c:lblOffset val="100"/>
        <c:noMultiLvlLbl val="0"/>
      </c:catAx>
      <c:valAx>
        <c:axId val="869801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Rolling</a:t>
                </a:r>
                <a:r>
                  <a:rPr lang="en-GB" sz="1200" baseline="0"/>
                  <a:t> resistence along the track (N)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1.5484972261171737E-2"/>
              <c:y val="0.2425098000849377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9801344"/>
        <c:crosses val="autoZero"/>
        <c:crossBetween val="between"/>
      </c:valAx>
      <c:spPr>
        <a:solidFill>
          <a:schemeClr val="tx1">
            <a:lumMod val="75000"/>
            <a:lumOff val="25000"/>
          </a:schemeClr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 sz="2000">
                <a:solidFill>
                  <a:srgbClr val="FF0000"/>
                </a:solidFill>
              </a:rPr>
              <a:t>Aero resistance (N)</a:t>
            </a:r>
          </a:p>
        </c:rich>
      </c:tx>
      <c:layout>
        <c:manualLayout>
          <c:xMode val="edge"/>
          <c:yMode val="edge"/>
          <c:x val="0.3823645726241966"/>
          <c:y val="2.80627695655507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952450086341863"/>
          <c:y val="0.21141205623981063"/>
          <c:w val="0.84366314462258984"/>
          <c:h val="0.58250196305510349"/>
        </c:manualLayout>
      </c:layout>
      <c:lineChart>
        <c:grouping val="standard"/>
        <c:varyColors val="0"/>
        <c:ser>
          <c:idx val="0"/>
          <c:order val="0"/>
          <c:tx>
            <c:strRef>
              <c:f>Sheet1!$V$3</c:f>
              <c:strCache>
                <c:ptCount val="1"/>
                <c:pt idx="0">
                  <c:v>Aero resistance (N)</c:v>
                </c:pt>
              </c:strCache>
            </c:strRef>
          </c:tx>
          <c:spPr>
            <a:ln w="2222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55764112727553E-2"/>
                  <c:y val="-5.750768577387737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F-F1FA-40A6-8416-244827761A7F}"/>
                </c:ext>
              </c:extLst>
            </c:dLbl>
            <c:dLbl>
              <c:idx val="1"/>
              <c:layout>
                <c:manualLayout>
                  <c:x val="-4.6921197102717742E-2"/>
                  <c:y val="-7.715162446976281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F1FA-40A6-8416-244827761A7F}"/>
                </c:ext>
              </c:extLst>
            </c:dLbl>
            <c:dLbl>
              <c:idx val="2"/>
              <c:layout>
                <c:manualLayout>
                  <c:x val="-4.1962236855826854E-2"/>
                  <c:y val="-8.2764178382873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F1FA-40A6-8416-244827761A7F}"/>
                </c:ext>
              </c:extLst>
            </c:dLbl>
            <c:dLbl>
              <c:idx val="3"/>
              <c:layout>
                <c:manualLayout>
                  <c:x val="-4.6921197102717714E-2"/>
                  <c:y val="-0.1136332249049788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F1FA-40A6-8416-244827761A7F}"/>
                </c:ext>
              </c:extLst>
            </c:dLbl>
            <c:dLbl>
              <c:idx val="4"/>
              <c:layout>
                <c:manualLayout>
                  <c:x val="-4.9944953350821913E-2"/>
                  <c:y val="-4.90888549042120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F1FA-40A6-8416-244827761A7F}"/>
                </c:ext>
              </c:extLst>
            </c:dLbl>
            <c:dLbl>
              <c:idx val="5"/>
              <c:layout>
                <c:manualLayout>
                  <c:x val="-4.0873684606509315E-2"/>
                  <c:y val="-6.59265166435425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F1FA-40A6-8416-244827761A7F}"/>
                </c:ext>
              </c:extLst>
            </c:dLbl>
            <c:dLbl>
              <c:idx val="6"/>
              <c:layout>
                <c:manualLayout>
                  <c:x val="-3.4826172110300917E-2"/>
                  <c:y val="-0.124858332731199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F1FA-40A6-8416-244827761A7F}"/>
                </c:ext>
              </c:extLst>
            </c:dLbl>
            <c:dLbl>
              <c:idx val="7"/>
              <c:layout>
                <c:manualLayout>
                  <c:x val="-2.4243025241936212E-2"/>
                  <c:y val="-4.62825779476570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F1FA-40A6-8416-244827761A7F}"/>
                </c:ext>
              </c:extLst>
            </c:dLbl>
            <c:dLbl>
              <c:idx val="8"/>
              <c:layout>
                <c:manualLayout>
                  <c:x val="-2.5754903365988315E-2"/>
                  <c:y val="-0.10521439403531357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F1FA-40A6-8416-244827761A7F}"/>
                </c:ext>
              </c:extLst>
            </c:dLbl>
            <c:dLbl>
              <c:idx val="9"/>
              <c:layout>
                <c:manualLayout>
                  <c:x val="-3.9361806482457212E-2"/>
                  <c:y val="-6.59265166435425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F1FA-40A6-8416-244827761A7F}"/>
                </c:ext>
              </c:extLst>
            </c:dLbl>
            <c:dLbl>
              <c:idx val="10"/>
              <c:layout>
                <c:manualLayout>
                  <c:x val="-5.7504343971082526E-2"/>
                  <c:y val="-7.43453475132077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F1FA-40A6-8416-244827761A7F}"/>
                </c:ext>
              </c:extLst>
            </c:dLbl>
            <c:dLbl>
              <c:idx val="11"/>
              <c:layout>
                <c:manualLayout>
                  <c:x val="-4.3897440854613515E-2"/>
                  <c:y val="-9.960184012220341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F1FA-40A6-8416-244827761A7F}"/>
                </c:ext>
              </c:extLst>
            </c:dLbl>
            <c:dLbl>
              <c:idx val="12"/>
              <c:layout>
                <c:manualLayout>
                  <c:x val="-2.2307821243149527E-2"/>
                  <c:y val="-9.960184012220352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F1FA-40A6-8416-244827761A7F}"/>
                </c:ext>
              </c:extLst>
            </c:dLbl>
            <c:dLbl>
              <c:idx val="13"/>
              <c:layout>
                <c:manualLayout>
                  <c:x val="-4.0873684606509315E-2"/>
                  <c:y val="-0.1220520557746440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F1FA-40A6-8416-244827761A7F}"/>
                </c:ext>
              </c:extLst>
            </c:dLbl>
            <c:dLbl>
              <c:idx val="14"/>
              <c:layout>
                <c:manualLayout>
                  <c:x val="-2.5754903365988423E-2"/>
                  <c:y val="-3.505747012143666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F1FA-40A6-8416-244827761A7F}"/>
                </c:ext>
              </c:extLst>
            </c:dLbl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Sheet1!$M$4:$M$18</c:f>
              <c:numCache>
                <c:formatCode>General</c:formatCode>
                <c:ptCount val="15"/>
                <c:pt idx="0">
                  <c:v>0</c:v>
                </c:pt>
                <c:pt idx="1">
                  <c:v>5</c:v>
                </c:pt>
                <c:pt idx="2">
                  <c:v>12</c:v>
                </c:pt>
                <c:pt idx="3">
                  <c:v>17</c:v>
                </c:pt>
                <c:pt idx="4">
                  <c:v>20</c:v>
                </c:pt>
                <c:pt idx="5">
                  <c:v>32</c:v>
                </c:pt>
                <c:pt idx="6">
                  <c:v>39</c:v>
                </c:pt>
                <c:pt idx="7">
                  <c:v>44</c:v>
                </c:pt>
                <c:pt idx="8">
                  <c:v>53</c:v>
                </c:pt>
                <c:pt idx="9">
                  <c:v>59</c:v>
                </c:pt>
                <c:pt idx="10">
                  <c:v>64</c:v>
                </c:pt>
                <c:pt idx="11">
                  <c:v>71</c:v>
                </c:pt>
                <c:pt idx="12">
                  <c:v>76</c:v>
                </c:pt>
                <c:pt idx="13">
                  <c:v>80</c:v>
                </c:pt>
                <c:pt idx="14">
                  <c:v>87</c:v>
                </c:pt>
              </c:numCache>
            </c:numRef>
          </c:cat>
          <c:val>
            <c:numRef>
              <c:f>Sheet1!$V$4:$V$18</c:f>
              <c:numCache>
                <c:formatCode>0.00</c:formatCode>
                <c:ptCount val="15"/>
                <c:pt idx="0">
                  <c:v>0</c:v>
                </c:pt>
                <c:pt idx="1">
                  <c:v>185.7492</c:v>
                </c:pt>
                <c:pt idx="2">
                  <c:v>72.755853061224485</c:v>
                </c:pt>
                <c:pt idx="3">
                  <c:v>121.7268</c:v>
                </c:pt>
                <c:pt idx="4">
                  <c:v>141.57</c:v>
                </c:pt>
                <c:pt idx="5">
                  <c:v>312.76732500000003</c:v>
                </c:pt>
                <c:pt idx="6">
                  <c:v>111.71255510204081</c:v>
                </c:pt>
                <c:pt idx="7">
                  <c:v>152.0532</c:v>
                </c:pt>
                <c:pt idx="8">
                  <c:v>172.2448</c:v>
                </c:pt>
                <c:pt idx="9">
                  <c:v>103.38119999999999</c:v>
                </c:pt>
                <c:pt idx="10">
                  <c:v>271.74139199999996</c:v>
                </c:pt>
                <c:pt idx="11">
                  <c:v>350.74785306122453</c:v>
                </c:pt>
                <c:pt idx="12">
                  <c:v>58.647888000000016</c:v>
                </c:pt>
                <c:pt idx="13">
                  <c:v>160.16130000000001</c:v>
                </c:pt>
                <c:pt idx="14">
                  <c:v>515.97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FA-40A6-8416-244827761A7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876695312"/>
        <c:axId val="876693672"/>
      </c:lineChart>
      <c:catAx>
        <c:axId val="876695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</a:t>
                </a:r>
                <a:r>
                  <a:rPr lang="en-GB" sz="1200" baseline="0"/>
                  <a:t> along a lap (s)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0.46085711823172631"/>
              <c:y val="0.8674336862392332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6693672"/>
        <c:crosses val="autoZero"/>
        <c:auto val="1"/>
        <c:lblAlgn val="ctr"/>
        <c:lblOffset val="100"/>
        <c:noMultiLvlLbl val="0"/>
      </c:catAx>
      <c:valAx>
        <c:axId val="876693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Aero</a:t>
                </a:r>
                <a:r>
                  <a:rPr lang="en-GB" sz="1200" baseline="0"/>
                  <a:t> resistance along the track (N)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1.9463228505021579E-2"/>
              <c:y val="0.242717545572722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6695312"/>
        <c:crosses val="autoZero"/>
        <c:crossBetween val="between"/>
      </c:valAx>
      <c:spPr>
        <a:solidFill>
          <a:schemeClr val="tx1">
            <a:lumMod val="75000"/>
            <a:lumOff val="25000"/>
          </a:schemeClr>
        </a:solidFill>
        <a:ln>
          <a:solidFill>
            <a:schemeClr val="tx1">
              <a:lumMod val="75000"/>
              <a:lumOff val="2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 sz="2000">
                <a:solidFill>
                  <a:srgbClr val="FF0066"/>
                </a:solidFill>
              </a:rPr>
              <a:t>Resistive forces</a:t>
            </a:r>
            <a:r>
              <a:rPr lang="en-US" sz="2000" baseline="0">
                <a:solidFill>
                  <a:srgbClr val="FF0066"/>
                </a:solidFill>
              </a:rPr>
              <a:t> </a:t>
            </a:r>
            <a:r>
              <a:rPr lang="en-US" sz="2000">
                <a:solidFill>
                  <a:srgbClr val="FF0066"/>
                </a:solidFill>
              </a:rPr>
              <a:t>(N)</a:t>
            </a:r>
          </a:p>
        </c:rich>
      </c:tx>
      <c:layout>
        <c:manualLayout>
          <c:xMode val="edge"/>
          <c:yMode val="edge"/>
          <c:x val="0.38885504290251927"/>
          <c:y val="4.278447181951915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9635525822327486E-2"/>
          <c:y val="0.18667527596545802"/>
          <c:w val="0.85739357220637424"/>
          <c:h val="0.64718576995204991"/>
        </c:manualLayout>
      </c:layout>
      <c:lineChart>
        <c:grouping val="standard"/>
        <c:varyColors val="0"/>
        <c:ser>
          <c:idx val="0"/>
          <c:order val="0"/>
          <c:tx>
            <c:strRef>
              <c:f>Sheet1!$W$3</c:f>
              <c:strCache>
                <c:ptCount val="1"/>
                <c:pt idx="0">
                  <c:v>Total resistance (N)</c:v>
                </c:pt>
              </c:strCache>
            </c:strRef>
          </c:tx>
          <c:spPr>
            <a:ln w="22225" cap="rnd">
              <a:solidFill>
                <a:srgbClr val="FF0066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195203806464052E-2"/>
                  <c:y val="-7.841686224747626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C430-4B57-A84B-D9029103C6EA}"/>
                </c:ext>
              </c:extLst>
            </c:dLbl>
            <c:dLbl>
              <c:idx val="1"/>
              <c:layout>
                <c:manualLayout>
                  <c:x val="-3.0195203806464052E-2"/>
                  <c:y val="-6.70076697622710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C430-4B57-A84B-D9029103C6EA}"/>
                </c:ext>
              </c:extLst>
            </c:dLbl>
            <c:dLbl>
              <c:idx val="2"/>
              <c:layout>
                <c:manualLayout>
                  <c:x val="-2.4453316990808233E-2"/>
                  <c:y val="-0.1411674209161042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C430-4B57-A84B-D9029103C6EA}"/>
                </c:ext>
              </c:extLst>
            </c:dLbl>
            <c:dLbl>
              <c:idx val="3"/>
              <c:layout>
                <c:manualLayout>
                  <c:x val="-4.5985392549517612E-2"/>
                  <c:y val="-9.553065097528387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C430-4B57-A84B-D9029103C6EA}"/>
                </c:ext>
              </c:extLst>
            </c:dLbl>
            <c:dLbl>
              <c:idx val="4"/>
              <c:layout>
                <c:manualLayout>
                  <c:x val="-4.0243505733861741E-2"/>
                  <c:y val="-6.70076697622710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C430-4B57-A84B-D9029103C6EA}"/>
                </c:ext>
              </c:extLst>
            </c:dLbl>
            <c:dLbl>
              <c:idx val="5"/>
              <c:layout>
                <c:manualLayout>
                  <c:x val="-4.4951852922699508E-2"/>
                  <c:y val="-8.412145849007876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C430-4B57-A84B-D9029103C6EA}"/>
                </c:ext>
              </c:extLst>
            </c:dLbl>
            <c:dLbl>
              <c:idx val="6"/>
              <c:layout>
                <c:manualLayout>
                  <c:x val="-4.0243505733861741E-2"/>
                  <c:y val="-0.1326105265522004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C430-4B57-A84B-D9029103C6EA}"/>
                </c:ext>
              </c:extLst>
            </c:dLbl>
            <c:dLbl>
              <c:idx val="7"/>
              <c:layout>
                <c:manualLayout>
                  <c:x val="-3.8808034029947786E-2"/>
                  <c:y val="-8.412145849007876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C430-4B57-A84B-D9029103C6EA}"/>
                </c:ext>
              </c:extLst>
            </c:dLbl>
            <c:dLbl>
              <c:idx val="8"/>
              <c:layout>
                <c:manualLayout>
                  <c:x val="-1.9113362252248321E-2"/>
                  <c:y val="-9.838294909658509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C430-4B57-A84B-D9029103C6EA}"/>
                </c:ext>
              </c:extLst>
            </c:dLbl>
            <c:dLbl>
              <c:idx val="9"/>
              <c:layout>
                <c:manualLayout>
                  <c:x val="-2.3017845286894278E-2"/>
                  <c:y val="-0.1354628246735017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C430-4B57-A84B-D9029103C6EA}"/>
                </c:ext>
              </c:extLst>
            </c:dLbl>
            <c:dLbl>
              <c:idx val="10"/>
              <c:layout>
                <c:manualLayout>
                  <c:x val="-4.5985392549517556E-2"/>
                  <c:y val="-4.418928479186084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C430-4B57-A84B-D9029103C6EA}"/>
                </c:ext>
              </c:extLst>
            </c:dLbl>
            <c:dLbl>
              <c:idx val="11"/>
              <c:layout>
                <c:manualLayout>
                  <c:x val="-1.6242418844420414E-2"/>
                  <c:y val="-4.989388103446339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F-C430-4B57-A84B-D9029103C6EA}"/>
                </c:ext>
              </c:extLst>
            </c:dLbl>
            <c:dLbl>
              <c:idx val="12"/>
              <c:layout>
                <c:manualLayout>
                  <c:x val="-2.7324260398636249E-2"/>
                  <c:y val="-0.10123524721788638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C430-4B57-A84B-D9029103C6EA}"/>
                </c:ext>
              </c:extLst>
            </c:dLbl>
            <c:dLbl>
              <c:idx val="13"/>
              <c:layout>
                <c:manualLayout>
                  <c:x val="-4.4549920845603705E-2"/>
                  <c:y val="-6.9859967883572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C430-4B57-A84B-D9029103C6EA}"/>
                </c:ext>
              </c:extLst>
            </c:dLbl>
            <c:dLbl>
              <c:idx val="14"/>
              <c:layout>
                <c:manualLayout>
                  <c:x val="-4.2080909514871707E-2"/>
                  <c:y val="-5.559847727706597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C430-4B57-A84B-D9029103C6EA}"/>
                </c:ext>
              </c:extLst>
            </c:dLbl>
            <c:spPr>
              <a:solidFill>
                <a:srgbClr val="FF0066"/>
              </a:solidFill>
              <a:ln>
                <a:solidFill>
                  <a:sysClr val="windowText" lastClr="00000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Sheet1!$W$4:$W$18</c:f>
              <c:numCache>
                <c:formatCode>0.00</c:formatCode>
                <c:ptCount val="15"/>
                <c:pt idx="0">
                  <c:v>676.89</c:v>
                </c:pt>
                <c:pt idx="1">
                  <c:v>594.03205714285718</c:v>
                </c:pt>
                <c:pt idx="2">
                  <c:v>565.70835306122444</c:v>
                </c:pt>
                <c:pt idx="3">
                  <c:v>997.70209411764711</c:v>
                </c:pt>
                <c:pt idx="4">
                  <c:v>921.01909090909089</c:v>
                </c:pt>
                <c:pt idx="5">
                  <c:v>1093.1573250000001</c:v>
                </c:pt>
                <c:pt idx="6">
                  <c:v>640.16176562835665</c:v>
                </c:pt>
                <c:pt idx="7">
                  <c:v>888.3195157894736</c:v>
                </c:pt>
                <c:pt idx="8">
                  <c:v>1004.1004593406592</c:v>
                </c:pt>
                <c:pt idx="9">
                  <c:v>420.22332765957441</c:v>
                </c:pt>
                <c:pt idx="10">
                  <c:v>948.63139200000001</c:v>
                </c:pt>
                <c:pt idx="11">
                  <c:v>1195.1848827641948</c:v>
                </c:pt>
                <c:pt idx="12">
                  <c:v>735.53788799999995</c:v>
                </c:pt>
                <c:pt idx="13">
                  <c:v>620.09937692307687</c:v>
                </c:pt>
                <c:pt idx="14">
                  <c:v>1146.81306122449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30-4B57-A84B-D9029103C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72493632"/>
        <c:axId val="872492320"/>
      </c:lineChart>
      <c:catAx>
        <c:axId val="872493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Sections</a:t>
                </a:r>
                <a:r>
                  <a:rPr lang="en-GB" sz="1200" baseline="0"/>
                  <a:t> of the track (1-14)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0.35836799549232284"/>
              <c:y val="0.8984128611749795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2492320"/>
        <c:crosses val="autoZero"/>
        <c:auto val="1"/>
        <c:lblAlgn val="ctr"/>
        <c:lblOffset val="100"/>
        <c:noMultiLvlLbl val="0"/>
      </c:catAx>
      <c:valAx>
        <c:axId val="872492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Resistive</a:t>
                </a:r>
                <a:r>
                  <a:rPr lang="en-GB" sz="1200" baseline="0"/>
                  <a:t> forces along the track (N)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1.4757327291843604E-2"/>
              <c:y val="0.2569341164052060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2493632"/>
        <c:crosses val="autoZero"/>
        <c:crossBetween val="between"/>
      </c:valAx>
      <c:spPr>
        <a:solidFill>
          <a:schemeClr val="tx1">
            <a:lumMod val="75000"/>
            <a:lumOff val="25000"/>
          </a:schemeClr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 sz="2000">
                <a:solidFill>
                  <a:srgbClr val="6600FF"/>
                </a:solidFill>
              </a:rPr>
              <a:t>Tractive</a:t>
            </a:r>
            <a:r>
              <a:rPr lang="en-US" sz="2000" baseline="0">
                <a:solidFill>
                  <a:srgbClr val="6600FF"/>
                </a:solidFill>
              </a:rPr>
              <a:t> forces </a:t>
            </a:r>
            <a:r>
              <a:rPr lang="en-US" sz="2000">
                <a:solidFill>
                  <a:srgbClr val="6600FF"/>
                </a:solidFill>
              </a:rPr>
              <a:t>(kw)</a:t>
            </a:r>
          </a:p>
        </c:rich>
      </c:tx>
      <c:layout>
        <c:manualLayout>
          <c:xMode val="edge"/>
          <c:yMode val="edge"/>
          <c:x val="0.37260633515512531"/>
          <c:y val="3.99568519933480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99947009760414"/>
          <c:y val="0.19147894287383702"/>
          <c:w val="0.85702697214211665"/>
          <c:h val="0.64527372016719853"/>
        </c:manualLayout>
      </c:layout>
      <c:lineChart>
        <c:grouping val="standard"/>
        <c:varyColors val="0"/>
        <c:ser>
          <c:idx val="0"/>
          <c:order val="0"/>
          <c:tx>
            <c:strRef>
              <c:f>Sheet1!$Y$3</c:f>
              <c:strCache>
                <c:ptCount val="1"/>
                <c:pt idx="0">
                  <c:v>Power required (kw)</c:v>
                </c:pt>
              </c:strCache>
            </c:strRef>
          </c:tx>
          <c:spPr>
            <a:ln w="22225" cap="rnd">
              <a:solidFill>
                <a:srgbClr val="6600FF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298193424907516E-2"/>
                  <c:y val="-5.198000079678110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F-BA76-44A0-8117-7FFF2FF185ED}"/>
                </c:ext>
              </c:extLst>
            </c:dLbl>
            <c:dLbl>
              <c:idx val="1"/>
              <c:layout>
                <c:manualLayout>
                  <c:x val="-5.2514230778465357E-2"/>
                  <c:y val="-6.60343324081820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BA76-44A0-8117-7FFF2FF185ED}"/>
                </c:ext>
              </c:extLst>
            </c:dLbl>
            <c:dLbl>
              <c:idx val="2"/>
              <c:layout>
                <c:manualLayout>
                  <c:x val="-3.8076917988478148E-2"/>
                  <c:y val="-6.3223466085901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BA76-44A0-8117-7FFF2FF185ED}"/>
                </c:ext>
              </c:extLst>
            </c:dLbl>
            <c:dLbl>
              <c:idx val="3"/>
              <c:layout>
                <c:manualLayout>
                  <c:x val="-5.4069975691179488E-2"/>
                  <c:y val="-5.479086711906121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BA76-44A0-8117-7FFF2FF185ED}"/>
                </c:ext>
              </c:extLst>
            </c:dLbl>
            <c:dLbl>
              <c:idx val="4"/>
              <c:layout>
                <c:manualLayout>
                  <c:x val="-4.1624016389466403E-2"/>
                  <c:y val="-0.1194407925315060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BA76-44A0-8117-7FFF2FF185ED}"/>
                </c:ext>
              </c:extLst>
            </c:dLbl>
            <c:dLbl>
              <c:idx val="5"/>
              <c:layout>
                <c:manualLayout>
                  <c:x val="-4.6291251127608811E-2"/>
                  <c:y val="-6.60343324081820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BA76-44A0-8117-7FFF2FF185ED}"/>
                </c:ext>
              </c:extLst>
            </c:dLbl>
            <c:dLbl>
              <c:idx val="6"/>
              <c:layout>
                <c:manualLayout>
                  <c:x val="-2.7622312175039132E-2"/>
                  <c:y val="-0.133495124142907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BA76-44A0-8117-7FFF2FF185ED}"/>
                </c:ext>
              </c:extLst>
            </c:dLbl>
            <c:dLbl>
              <c:idx val="7"/>
              <c:layout>
                <c:manualLayout>
                  <c:x val="-4.1624016389466403E-2"/>
                  <c:y val="-0.1363059904651874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BA76-44A0-8117-7FFF2FF185ED}"/>
                </c:ext>
              </c:extLst>
            </c:dLbl>
            <c:dLbl>
              <c:idx val="8"/>
              <c:layout>
                <c:manualLayout>
                  <c:x val="-3.3845291825895844E-2"/>
                  <c:y val="-6.88451987304622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BA76-44A0-8117-7FFF2FF185ED}"/>
                </c:ext>
              </c:extLst>
            </c:dLbl>
            <c:dLbl>
              <c:idx val="9"/>
              <c:layout>
                <c:manualLayout>
                  <c:x val="-2.718670359947923E-2"/>
                  <c:y val="-0.1081973272423853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BA76-44A0-8117-7FFF2FF185ED}"/>
                </c:ext>
              </c:extLst>
            </c:dLbl>
            <c:dLbl>
              <c:idx val="10"/>
              <c:layout>
                <c:manualLayout>
                  <c:x val="-5.7181465516607757E-2"/>
                  <c:y val="-5.760173344134137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BA76-44A0-8117-7FFF2FF185ED}"/>
                </c:ext>
              </c:extLst>
            </c:dLbl>
            <c:dLbl>
              <c:idx val="11"/>
              <c:layout>
                <c:manualLayout>
                  <c:x val="-3.8512526564038134E-2"/>
                  <c:y val="-6.041259976362163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BA76-44A0-8117-7FFF2FF185ED}"/>
                </c:ext>
              </c:extLst>
            </c:dLbl>
            <c:dLbl>
              <c:idx val="12"/>
              <c:layout>
                <c:manualLayout>
                  <c:x val="-8.5177646469097191E-3"/>
                  <c:y val="-9.133212930870394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BA76-44A0-8117-7FFF2FF185ED}"/>
                </c:ext>
              </c:extLst>
            </c:dLbl>
            <c:dLbl>
              <c:idx val="13"/>
              <c:layout>
                <c:manualLayout>
                  <c:x val="-4.0068271476752272E-2"/>
                  <c:y val="-0.1419277231097477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BA76-44A0-8117-7FFF2FF185ED}"/>
                </c:ext>
              </c:extLst>
            </c:dLbl>
            <c:dLbl>
              <c:idx val="14"/>
              <c:layout>
                <c:manualLayout>
                  <c:x val="-4.940274095303708E-2"/>
                  <c:y val="-3.51148028630997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BA76-44A0-8117-7FFF2FF185ED}"/>
                </c:ext>
              </c:extLst>
            </c:dLbl>
            <c:spPr>
              <a:solidFill>
                <a:srgbClr val="6600FF"/>
              </a:solidFill>
              <a:ln>
                <a:solidFill>
                  <a:sysClr val="windowText" lastClr="00000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Sheet1!$Y$4:$Y$18</c:f>
              <c:numCache>
                <c:formatCode>0.00</c:formatCode>
                <c:ptCount val="15"/>
                <c:pt idx="0">
                  <c:v>0</c:v>
                </c:pt>
                <c:pt idx="1">
                  <c:v>12.47467</c:v>
                </c:pt>
                <c:pt idx="2">
                  <c:v>7.4350199999999997</c:v>
                </c:pt>
                <c:pt idx="3">
                  <c:v>16.960940000000001</c:v>
                </c:pt>
                <c:pt idx="4">
                  <c:v>16.885349999999999</c:v>
                </c:pt>
                <c:pt idx="5">
                  <c:v>29.788540000000001</c:v>
                </c:pt>
                <c:pt idx="6">
                  <c:v>10.42549</c:v>
                </c:pt>
                <c:pt idx="7">
                  <c:v>16.878070000000001</c:v>
                </c:pt>
                <c:pt idx="8">
                  <c:v>20.305140000000002</c:v>
                </c:pt>
                <c:pt idx="9">
                  <c:v>6.5834999999999999</c:v>
                </c:pt>
                <c:pt idx="10">
                  <c:v>24.09524</c:v>
                </c:pt>
                <c:pt idx="11">
                  <c:v>34.489620000000002</c:v>
                </c:pt>
                <c:pt idx="12">
                  <c:v>8.6793499999999995</c:v>
                </c:pt>
                <c:pt idx="13">
                  <c:v>12.091939999999999</c:v>
                </c:pt>
                <c:pt idx="14">
                  <c:v>40.138460000000002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76-44A0-8117-7FFF2FF185E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869708776"/>
        <c:axId val="869711728"/>
      </c:lineChart>
      <c:catAx>
        <c:axId val="869708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Sections</a:t>
                </a:r>
                <a:r>
                  <a:rPr lang="en-GB" sz="1200" baseline="0"/>
                  <a:t> of the track (1-14)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0.42766587840414982"/>
              <c:y val="0.905746197585256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9711728"/>
        <c:crosses val="autoZero"/>
        <c:auto val="1"/>
        <c:lblAlgn val="ctr"/>
        <c:lblOffset val="100"/>
        <c:noMultiLvlLbl val="0"/>
      </c:catAx>
      <c:valAx>
        <c:axId val="869711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Power</a:t>
                </a:r>
                <a:r>
                  <a:rPr lang="en-GB" sz="1200" baseline="0"/>
                  <a:t> required along the track (kw)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1.8592744201726456E-2"/>
              <c:y val="0.2442054101430221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9708776"/>
        <c:crosses val="autoZero"/>
        <c:crossBetween val="between"/>
      </c:valAx>
      <c:spPr>
        <a:solidFill>
          <a:schemeClr val="tx1">
            <a:lumMod val="75000"/>
            <a:lumOff val="25000"/>
          </a:schemeClr>
        </a:solidFill>
        <a:ln>
          <a:solidFill>
            <a:schemeClr val="tx1">
              <a:lumMod val="75000"/>
              <a:lumOff val="2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 sz="2000">
                <a:solidFill>
                  <a:srgbClr val="00FFFF"/>
                </a:solidFill>
              </a:rPr>
              <a:t>Residual power (kw)</a:t>
            </a:r>
          </a:p>
        </c:rich>
      </c:tx>
      <c:layout>
        <c:manualLayout>
          <c:xMode val="edge"/>
          <c:yMode val="edge"/>
          <c:x val="0.37632640241025977"/>
          <c:y val="4.566495318218653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4244235528599063E-2"/>
          <c:y val="0.19718697595982923"/>
          <c:w val="0.86477283877814226"/>
          <c:h val="0.64812793917572054"/>
        </c:manualLayout>
      </c:layout>
      <c:lineChart>
        <c:grouping val="standard"/>
        <c:varyColors val="0"/>
        <c:ser>
          <c:idx val="0"/>
          <c:order val="0"/>
          <c:tx>
            <c:strRef>
              <c:f>Sheet1!$AA$3</c:f>
              <c:strCache>
                <c:ptCount val="1"/>
                <c:pt idx="0">
                  <c:v>Residual power (kw)</c:v>
                </c:pt>
              </c:strCache>
            </c:strRef>
          </c:tx>
          <c:spPr>
            <a:ln w="22225" cap="rnd">
              <a:solidFill>
                <a:srgbClr val="00FFFF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8496368839806887E-2"/>
                  <c:y val="-2.5723476099283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2281-49B6-895B-7C0849264FC6}"/>
                </c:ext>
              </c:extLst>
            </c:dLbl>
            <c:dLbl>
              <c:idx val="1"/>
              <c:layout>
                <c:manualLayout>
                  <c:x val="-5.4129078941019079E-2"/>
                  <c:y val="8.538111520673408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2281-49B6-895B-7C0849264FC6}"/>
                </c:ext>
              </c:extLst>
            </c:dLbl>
            <c:dLbl>
              <c:idx val="2"/>
              <c:layout>
                <c:manualLayout>
                  <c:x val="-3.9347956160495474E-2"/>
                  <c:y val="-5.282215690562937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2281-49B6-895B-7C0849264FC6}"/>
                </c:ext>
              </c:extLst>
            </c:dLbl>
            <c:dLbl>
              <c:idx val="3"/>
              <c:layout>
                <c:manualLayout>
                  <c:x val="-5.4129078941019079E-2"/>
                  <c:y val="5.01528301584846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2281-49B6-895B-7C0849264FC6}"/>
                </c:ext>
              </c:extLst>
            </c:dLbl>
            <c:dLbl>
              <c:idx val="4"/>
              <c:layout>
                <c:manualLayout>
                  <c:x val="-4.8046312364671911E-2"/>
                  <c:y val="-6.09517611475331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2281-49B6-895B-7C0849264FC6}"/>
                </c:ext>
              </c:extLst>
            </c:dLbl>
            <c:dLbl>
              <c:idx val="5"/>
              <c:layout>
                <c:manualLayout>
                  <c:x val="-4.6525620720585123E-2"/>
                  <c:y val="6.37021705616575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2281-49B6-895B-7C0849264FC6}"/>
                </c:ext>
              </c:extLst>
            </c:dLbl>
            <c:dLbl>
              <c:idx val="6"/>
              <c:layout>
                <c:manualLayout>
                  <c:x val="-6.2158330821797329E-2"/>
                  <c:y val="-5.55320249862639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2281-49B6-895B-7C0849264FC6}"/>
                </c:ext>
              </c:extLst>
            </c:dLbl>
            <c:dLbl>
              <c:idx val="7"/>
              <c:layout>
                <c:manualLayout>
                  <c:x val="-2.6756629347456845E-2"/>
                  <c:y val="-6.3661629228167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2281-49B6-895B-7C0849264FC6}"/>
                </c:ext>
              </c:extLst>
            </c:dLbl>
            <c:dLbl>
              <c:idx val="8"/>
              <c:layout>
                <c:manualLayout>
                  <c:x val="-5.7170462229192767E-2"/>
                  <c:y val="5.01528301584846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2281-49B6-895B-7C0849264FC6}"/>
                </c:ext>
              </c:extLst>
            </c:dLbl>
            <c:dLbl>
              <c:idx val="10"/>
              <c:layout>
                <c:manualLayout>
                  <c:x val="-8.6063603466841679E-2"/>
                  <c:y val="3.11837535940425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2281-49B6-895B-7C0849264FC6}"/>
                </c:ext>
              </c:extLst>
            </c:dLbl>
            <c:dLbl>
              <c:idx val="11"/>
              <c:layout>
                <c:manualLayout>
                  <c:x val="-7.6939453602321045E-2"/>
                  <c:y val="4.20232259165808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2281-49B6-895B-7C0849264FC6}"/>
                </c:ext>
              </c:extLst>
            </c:dLbl>
            <c:dLbl>
              <c:idx val="12"/>
              <c:layout>
                <c:manualLayout>
                  <c:x val="-5.9116947533623752E-2"/>
                  <c:y val="-4.74024207443602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2281-49B6-895B-7C0849264FC6}"/>
                </c:ext>
              </c:extLst>
            </c:dLbl>
            <c:dLbl>
              <c:idx val="13"/>
              <c:layout>
                <c:manualLayout>
                  <c:x val="-6.6294612093713512E-2"/>
                  <c:y val="8.538111520673408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2281-49B6-895B-7C0849264FC6}"/>
                </c:ext>
              </c:extLst>
            </c:dLbl>
            <c:dLbl>
              <c:idx val="14"/>
              <c:layout>
                <c:manualLayout>
                  <c:x val="-7.3898070314147357E-2"/>
                  <c:y val="5.01528301584846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2281-49B6-895B-7C0849264FC6}"/>
                </c:ext>
              </c:extLst>
            </c:dLbl>
            <c:spPr>
              <a:solidFill>
                <a:srgbClr val="00FFFF"/>
              </a:solidFill>
              <a:ln>
                <a:solidFill>
                  <a:sysClr val="windowText" lastClr="00000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Sheet1!$M$4:$M$18</c:f>
              <c:numCache>
                <c:formatCode>General</c:formatCode>
                <c:ptCount val="15"/>
                <c:pt idx="0">
                  <c:v>0</c:v>
                </c:pt>
                <c:pt idx="1">
                  <c:v>5</c:v>
                </c:pt>
                <c:pt idx="2">
                  <c:v>12</c:v>
                </c:pt>
                <c:pt idx="3">
                  <c:v>17</c:v>
                </c:pt>
                <c:pt idx="4">
                  <c:v>20</c:v>
                </c:pt>
                <c:pt idx="5">
                  <c:v>32</c:v>
                </c:pt>
                <c:pt idx="6">
                  <c:v>39</c:v>
                </c:pt>
                <c:pt idx="7">
                  <c:v>44</c:v>
                </c:pt>
                <c:pt idx="8">
                  <c:v>53</c:v>
                </c:pt>
                <c:pt idx="9">
                  <c:v>59</c:v>
                </c:pt>
                <c:pt idx="10">
                  <c:v>64</c:v>
                </c:pt>
                <c:pt idx="11">
                  <c:v>71</c:v>
                </c:pt>
                <c:pt idx="12">
                  <c:v>76</c:v>
                </c:pt>
                <c:pt idx="13">
                  <c:v>80</c:v>
                </c:pt>
                <c:pt idx="14">
                  <c:v>87</c:v>
                </c:pt>
              </c:numCache>
            </c:numRef>
          </c:cat>
          <c:val>
            <c:numRef>
              <c:f>Sheet1!$AA$4:$AA$18</c:f>
              <c:numCache>
                <c:formatCode>General</c:formatCode>
                <c:ptCount val="15"/>
                <c:pt idx="0">
                  <c:v>111.855</c:v>
                </c:pt>
                <c:pt idx="1">
                  <c:v>99.380330000000001</c:v>
                </c:pt>
                <c:pt idx="2">
                  <c:v>104.41998</c:v>
                </c:pt>
                <c:pt idx="3">
                  <c:v>94.894059999999996</c:v>
                </c:pt>
                <c:pt idx="4">
                  <c:v>94.969650000000001</c:v>
                </c:pt>
                <c:pt idx="5">
                  <c:v>82.066460000000006</c:v>
                </c:pt>
                <c:pt idx="6">
                  <c:v>101.42950999999999</c:v>
                </c:pt>
                <c:pt idx="7">
                  <c:v>94.976929999999996</c:v>
                </c:pt>
                <c:pt idx="8">
                  <c:v>91.549859999999995</c:v>
                </c:pt>
                <c:pt idx="9">
                  <c:v>105.2715</c:v>
                </c:pt>
                <c:pt idx="10">
                  <c:v>87.75976</c:v>
                </c:pt>
                <c:pt idx="11">
                  <c:v>77.365380000000002</c:v>
                </c:pt>
                <c:pt idx="12">
                  <c:v>103.17565</c:v>
                </c:pt>
                <c:pt idx="13">
                  <c:v>99.763059999999996</c:v>
                </c:pt>
                <c:pt idx="14">
                  <c:v>71.716539999999995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81-49B6-895B-7C0849264F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66653312"/>
        <c:axId val="766651016"/>
      </c:lineChart>
      <c:catAx>
        <c:axId val="766653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</a:t>
                </a:r>
                <a:r>
                  <a:rPr lang="en-GB" sz="1200" baseline="0"/>
                  <a:t> along a lap (s)</a:t>
                </a:r>
                <a:endParaRPr lang="en-GB" sz="12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6651016"/>
        <c:crosses val="autoZero"/>
        <c:auto val="1"/>
        <c:lblAlgn val="ctr"/>
        <c:lblOffset val="100"/>
        <c:noMultiLvlLbl val="0"/>
      </c:catAx>
      <c:valAx>
        <c:axId val="766651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Unused</a:t>
                </a:r>
                <a:r>
                  <a:rPr lang="en-GB" sz="1200" baseline="0"/>
                  <a:t>(available power along the track (kw)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2.6514635818897837E-2"/>
              <c:y val="0.203217488251014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6653312"/>
        <c:crosses val="autoZero"/>
        <c:crossBetween val="between"/>
      </c:valAx>
      <c:spPr>
        <a:solidFill>
          <a:schemeClr val="tx1">
            <a:lumMod val="75000"/>
            <a:lumOff val="25000"/>
          </a:schemeClr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image" Target="../media/image1.jpeg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1148</xdr:colOff>
      <xdr:row>25</xdr:row>
      <xdr:rowOff>186120</xdr:rowOff>
    </xdr:from>
    <xdr:to>
      <xdr:col>13</xdr:col>
      <xdr:colOff>864914</xdr:colOff>
      <xdr:row>50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1499914</xdr:colOff>
      <xdr:row>25</xdr:row>
      <xdr:rowOff>186119</xdr:rowOff>
    </xdr:from>
    <xdr:to>
      <xdr:col>19</xdr:col>
      <xdr:colOff>1806466</xdr:colOff>
      <xdr:row>49</xdr:row>
      <xdr:rowOff>186119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1716663</xdr:colOff>
      <xdr:row>25</xdr:row>
      <xdr:rowOff>184389</xdr:rowOff>
    </xdr:from>
    <xdr:to>
      <xdr:col>25</xdr:col>
      <xdr:colOff>1314862</xdr:colOff>
      <xdr:row>50</xdr:row>
      <xdr:rowOff>12550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609907</xdr:colOff>
      <xdr:row>55</xdr:row>
      <xdr:rowOff>190755</xdr:rowOff>
    </xdr:from>
    <xdr:to>
      <xdr:col>14</xdr:col>
      <xdr:colOff>0</xdr:colOff>
      <xdr:row>80</xdr:row>
      <xdr:rowOff>10702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1341</xdr:colOff>
      <xdr:row>55</xdr:row>
      <xdr:rowOff>184597</xdr:rowOff>
    </xdr:from>
    <xdr:to>
      <xdr:col>19</xdr:col>
      <xdr:colOff>1797676</xdr:colOff>
      <xdr:row>79</xdr:row>
      <xdr:rowOff>174402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21</xdr:col>
      <xdr:colOff>1340</xdr:colOff>
      <xdr:row>55</xdr:row>
      <xdr:rowOff>184596</xdr:rowOff>
    </xdr:from>
    <xdr:to>
      <xdr:col>25</xdr:col>
      <xdr:colOff>1346638</xdr:colOff>
      <xdr:row>80</xdr:row>
      <xdr:rowOff>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598358</xdr:colOff>
      <xdr:row>85</xdr:row>
      <xdr:rowOff>182176</xdr:rowOff>
    </xdr:from>
    <xdr:to>
      <xdr:col>14</xdr:col>
      <xdr:colOff>-1</xdr:colOff>
      <xdr:row>109</xdr:row>
      <xdr:rowOff>174238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15</xdr:col>
      <xdr:colOff>8131</xdr:colOff>
      <xdr:row>86</xdr:row>
      <xdr:rowOff>10688</xdr:rowOff>
    </xdr:from>
    <xdr:to>
      <xdr:col>19</xdr:col>
      <xdr:colOff>1800456</xdr:colOff>
      <xdr:row>110</xdr:row>
      <xdr:rowOff>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21</xdr:col>
      <xdr:colOff>8131</xdr:colOff>
      <xdr:row>86</xdr:row>
      <xdr:rowOff>10686</xdr:rowOff>
    </xdr:from>
    <xdr:to>
      <xdr:col>25</xdr:col>
      <xdr:colOff>1091889</xdr:colOff>
      <xdr:row>110</xdr:row>
      <xdr:rowOff>0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194374</xdr:colOff>
      <xdr:row>67</xdr:row>
      <xdr:rowOff>145296</xdr:rowOff>
    </xdr:from>
    <xdr:to>
      <xdr:col>5</xdr:col>
      <xdr:colOff>1194660</xdr:colOff>
      <xdr:row>104</xdr:row>
      <xdr:rowOff>105581</xdr:rowOff>
    </xdr:to>
    <xdr:grpSp>
      <xdr:nvGrpSpPr>
        <xdr:cNvPr id="1063" name="Group 39"/>
        <xdr:cNvGrpSpPr>
          <a:grpSpLocks/>
        </xdr:cNvGrpSpPr>
      </xdr:nvGrpSpPr>
      <xdr:grpSpPr bwMode="auto">
        <a:xfrm>
          <a:off x="794863" y="12693448"/>
          <a:ext cx="8185449" cy="6855557"/>
          <a:chOff x="1075445" y="1054591"/>
          <a:chExt cx="56256" cy="59452"/>
        </a:xfrm>
      </xdr:grpSpPr>
      <xdr:sp macro="" textlink="">
        <xdr:nvSpPr>
          <xdr:cNvPr id="1094" name="Freeform 70"/>
          <xdr:cNvSpPr>
            <a:spLocks/>
          </xdr:cNvSpPr>
        </xdr:nvSpPr>
        <xdr:spPr bwMode="auto">
          <a:xfrm>
            <a:off x="1076706" y="1055714"/>
            <a:ext cx="54995" cy="53039"/>
          </a:xfrm>
          <a:custGeom>
            <a:avLst/>
            <a:gdLst>
              <a:gd name="T0" fmla="*/ 4358640 w 5461445"/>
              <a:gd name="T1" fmla="*/ 4963551 h 5275578"/>
              <a:gd name="T2" fmla="*/ 1305951 w 5461445"/>
              <a:gd name="T3" fmla="*/ 4963551 h 5275578"/>
              <a:gd name="T4" fmla="*/ 518160 w 5461445"/>
              <a:gd name="T5" fmla="*/ 5062025 h 5275578"/>
              <a:gd name="T6" fmla="*/ 96129 w 5461445"/>
              <a:gd name="T7" fmla="*/ 4808806 h 5275578"/>
              <a:gd name="T8" fmla="*/ 208671 w 5461445"/>
              <a:gd name="T9" fmla="*/ 4400843 h 5275578"/>
              <a:gd name="T10" fmla="*/ 1348154 w 5461445"/>
              <a:gd name="T11" fmla="*/ 4217963 h 5275578"/>
              <a:gd name="T12" fmla="*/ 1657643 w 5461445"/>
              <a:gd name="T13" fmla="*/ 3528646 h 5275578"/>
              <a:gd name="T14" fmla="*/ 1910862 w 5461445"/>
              <a:gd name="T15" fmla="*/ 982394 h 5275578"/>
              <a:gd name="T16" fmla="*/ 2951871 w 5461445"/>
              <a:gd name="T17" fmla="*/ 67994 h 5275578"/>
              <a:gd name="T18" fmla="*/ 3416105 w 5461445"/>
              <a:gd name="T19" fmla="*/ 574431 h 5275578"/>
              <a:gd name="T20" fmla="*/ 2178148 w 5461445"/>
              <a:gd name="T21" fmla="*/ 3219157 h 5275578"/>
              <a:gd name="T22" fmla="*/ 2487637 w 5461445"/>
              <a:gd name="T23" fmla="*/ 3936609 h 5275578"/>
              <a:gd name="T24" fmla="*/ 3542714 w 5461445"/>
              <a:gd name="T25" fmla="*/ 3486443 h 5275578"/>
              <a:gd name="T26" fmla="*/ 5202702 w 5461445"/>
              <a:gd name="T27" fmla="*/ 4780671 h 5275578"/>
              <a:gd name="T28" fmla="*/ 5095171 w 5461445"/>
              <a:gd name="T29" fmla="*/ 5245098 h 5275578"/>
              <a:gd name="T30" fmla="*/ 4358640 w 5461445"/>
              <a:gd name="T31" fmla="*/ 4963551 h 527557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461445" h="5275578">
                <a:moveTo>
                  <a:pt x="4358640" y="4963551"/>
                </a:moveTo>
                <a:cubicBezTo>
                  <a:pt x="3744351" y="4909625"/>
                  <a:pt x="1946031" y="4947139"/>
                  <a:pt x="1305951" y="4963551"/>
                </a:cubicBezTo>
                <a:cubicBezTo>
                  <a:pt x="665871" y="4979963"/>
                  <a:pt x="719797" y="5087816"/>
                  <a:pt x="518160" y="5062025"/>
                </a:cubicBezTo>
                <a:cubicBezTo>
                  <a:pt x="316523" y="5036234"/>
                  <a:pt x="147710" y="4919003"/>
                  <a:pt x="96129" y="4808806"/>
                </a:cubicBezTo>
                <a:cubicBezTo>
                  <a:pt x="44548" y="4698609"/>
                  <a:pt x="0" y="4499317"/>
                  <a:pt x="208671" y="4400843"/>
                </a:cubicBezTo>
                <a:cubicBezTo>
                  <a:pt x="417342" y="4302369"/>
                  <a:pt x="1106659" y="4363329"/>
                  <a:pt x="1348154" y="4217963"/>
                </a:cubicBezTo>
                <a:cubicBezTo>
                  <a:pt x="1589649" y="4072597"/>
                  <a:pt x="1563858" y="4067907"/>
                  <a:pt x="1657643" y="3528646"/>
                </a:cubicBezTo>
                <a:cubicBezTo>
                  <a:pt x="1751428" y="2989385"/>
                  <a:pt x="1695157" y="1559169"/>
                  <a:pt x="1910862" y="982394"/>
                </a:cubicBezTo>
                <a:cubicBezTo>
                  <a:pt x="2126567" y="405619"/>
                  <a:pt x="2700997" y="135988"/>
                  <a:pt x="2951871" y="67994"/>
                </a:cubicBezTo>
                <a:cubicBezTo>
                  <a:pt x="3202745" y="0"/>
                  <a:pt x="3545059" y="49237"/>
                  <a:pt x="3416105" y="574431"/>
                </a:cubicBezTo>
                <a:cubicBezTo>
                  <a:pt x="3287151" y="1099625"/>
                  <a:pt x="2332893" y="2658794"/>
                  <a:pt x="2178148" y="3219157"/>
                </a:cubicBezTo>
                <a:cubicBezTo>
                  <a:pt x="2023403" y="3779520"/>
                  <a:pt x="2260209" y="3892061"/>
                  <a:pt x="2487637" y="3936609"/>
                </a:cubicBezTo>
                <a:cubicBezTo>
                  <a:pt x="2715065" y="3981157"/>
                  <a:pt x="3090203" y="3345766"/>
                  <a:pt x="3542714" y="3486443"/>
                </a:cubicBezTo>
                <a:cubicBezTo>
                  <a:pt x="3995225" y="3627120"/>
                  <a:pt x="4943959" y="4487562"/>
                  <a:pt x="5202702" y="4780671"/>
                </a:cubicBezTo>
                <a:cubicBezTo>
                  <a:pt x="5461445" y="5073780"/>
                  <a:pt x="5235848" y="5214618"/>
                  <a:pt x="5095171" y="5245098"/>
                </a:cubicBezTo>
                <a:cubicBezTo>
                  <a:pt x="4954494" y="5275578"/>
                  <a:pt x="4512084" y="5022207"/>
                  <a:pt x="4358640" y="4963551"/>
                </a:cubicBezTo>
                <a:close/>
              </a:path>
            </a:pathLst>
          </a:custGeom>
          <a:noFill/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93" name="Oval 69"/>
          <xdr:cNvSpPr>
            <a:spLocks noChangeArrowheads="1"/>
          </xdr:cNvSpPr>
        </xdr:nvSpPr>
        <xdr:spPr bwMode="auto">
          <a:xfrm>
            <a:off x="1128502" y="1103159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92" name="Oval 68"/>
          <xdr:cNvSpPr>
            <a:spLocks noChangeArrowheads="1"/>
          </xdr:cNvSpPr>
        </xdr:nvSpPr>
        <xdr:spPr bwMode="auto">
          <a:xfrm>
            <a:off x="1110397" y="1090296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91" name="Oval 67"/>
          <xdr:cNvSpPr>
            <a:spLocks noChangeArrowheads="1"/>
          </xdr:cNvSpPr>
        </xdr:nvSpPr>
        <xdr:spPr bwMode="auto">
          <a:xfrm>
            <a:off x="1101456" y="1094846"/>
            <a:ext cx="725" cy="716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90" name="Oval 66"/>
          <xdr:cNvSpPr>
            <a:spLocks noChangeArrowheads="1"/>
          </xdr:cNvSpPr>
        </xdr:nvSpPr>
        <xdr:spPr bwMode="auto">
          <a:xfrm>
            <a:off x="1098373" y="1087628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9" name="Oval 65"/>
          <xdr:cNvSpPr>
            <a:spLocks noChangeArrowheads="1"/>
          </xdr:cNvSpPr>
        </xdr:nvSpPr>
        <xdr:spPr bwMode="auto">
          <a:xfrm>
            <a:off x="1108474" y="1055876"/>
            <a:ext cx="725" cy="716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8" name="Oval 64"/>
          <xdr:cNvSpPr>
            <a:spLocks noChangeArrowheads="1"/>
          </xdr:cNvSpPr>
        </xdr:nvSpPr>
        <xdr:spPr bwMode="auto">
          <a:xfrm>
            <a:off x="1096479" y="1063279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7" name="Oval 63"/>
          <xdr:cNvSpPr>
            <a:spLocks noChangeArrowheads="1"/>
          </xdr:cNvSpPr>
        </xdr:nvSpPr>
        <xdr:spPr bwMode="auto">
          <a:xfrm>
            <a:off x="1088111" y="1098383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6" name="Oval 62"/>
          <xdr:cNvSpPr>
            <a:spLocks noChangeArrowheads="1"/>
          </xdr:cNvSpPr>
        </xdr:nvSpPr>
        <xdr:spPr bwMode="auto">
          <a:xfrm>
            <a:off x="1092503" y="1094394"/>
            <a:ext cx="725" cy="716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5" name="Oval 61"/>
          <xdr:cNvSpPr>
            <a:spLocks noChangeArrowheads="1"/>
          </xdr:cNvSpPr>
        </xdr:nvSpPr>
        <xdr:spPr bwMode="auto">
          <a:xfrm>
            <a:off x="1076955" y="1101048"/>
            <a:ext cx="725" cy="716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4" name="Oval 60"/>
          <xdr:cNvSpPr>
            <a:spLocks noChangeArrowheads="1"/>
          </xdr:cNvSpPr>
        </xdr:nvSpPr>
        <xdr:spPr bwMode="auto">
          <a:xfrm>
            <a:off x="1085449" y="1105522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3" name="Oval 59"/>
          <xdr:cNvSpPr>
            <a:spLocks noChangeArrowheads="1"/>
          </xdr:cNvSpPr>
        </xdr:nvSpPr>
        <xdr:spPr bwMode="auto">
          <a:xfrm>
            <a:off x="1110364" y="1062395"/>
            <a:ext cx="726" cy="716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2" name="Oval 58"/>
          <xdr:cNvSpPr>
            <a:spLocks noChangeArrowheads="1"/>
          </xdr:cNvSpPr>
        </xdr:nvSpPr>
        <xdr:spPr bwMode="auto">
          <a:xfrm>
            <a:off x="1119951" y="1105162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1" name="Oval 57"/>
          <xdr:cNvSpPr>
            <a:spLocks noChangeArrowheads="1"/>
          </xdr:cNvSpPr>
        </xdr:nvSpPr>
        <xdr:spPr bwMode="auto">
          <a:xfrm>
            <a:off x="1128208" y="1108038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0" name="AutoShape 56"/>
          <xdr:cNvSpPr>
            <a:spLocks noChangeShapeType="1"/>
          </xdr:cNvSpPr>
        </xdr:nvSpPr>
        <xdr:spPr bwMode="auto">
          <a:xfrm>
            <a:off x="1100623" y="1103757"/>
            <a:ext cx="0" cy="3635"/>
          </a:xfrm>
          <a:prstGeom prst="straightConnector1">
            <a:avLst/>
          </a:prstGeom>
          <a:noFill/>
          <a:ln w="25400">
            <a:solidFill>
              <a:srgbClr val="0C0C0C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9" name="AutoShape 55"/>
          <xdr:cNvSpPr>
            <a:spLocks noChangeShapeType="1"/>
          </xdr:cNvSpPr>
        </xdr:nvSpPr>
        <xdr:spPr bwMode="auto">
          <a:xfrm>
            <a:off x="1100888" y="1103476"/>
            <a:ext cx="0" cy="3634"/>
          </a:xfrm>
          <a:prstGeom prst="straightConnector1">
            <a:avLst/>
          </a:prstGeom>
          <a:noFill/>
          <a:ln w="25400">
            <a:solidFill>
              <a:srgbClr val="0C0C0C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8" name="Text Box 54"/>
          <xdr:cNvSpPr txBox="1">
            <a:spLocks noChangeArrowheads="1"/>
          </xdr:cNvSpPr>
        </xdr:nvSpPr>
        <xdr:spPr bwMode="auto">
          <a:xfrm>
            <a:off x="1085088" y="1105872"/>
            <a:ext cx="1809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1</a:t>
            </a:r>
          </a:p>
        </xdr:txBody>
      </xdr:sp>
      <xdr:sp macro="" textlink="">
        <xdr:nvSpPr>
          <xdr:cNvPr id="1077" name="Text Box 53"/>
          <xdr:cNvSpPr txBox="1">
            <a:spLocks noChangeArrowheads="1"/>
          </xdr:cNvSpPr>
        </xdr:nvSpPr>
        <xdr:spPr bwMode="auto">
          <a:xfrm>
            <a:off x="1075445" y="1100020"/>
            <a:ext cx="1810" cy="247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2</a:t>
            </a:r>
          </a:p>
        </xdr:txBody>
      </xdr:sp>
      <xdr:sp macro="" textlink="">
        <xdr:nvSpPr>
          <xdr:cNvPr id="1076" name="Text Box 52"/>
          <xdr:cNvSpPr txBox="1">
            <a:spLocks noChangeArrowheads="1"/>
          </xdr:cNvSpPr>
        </xdr:nvSpPr>
        <xdr:spPr bwMode="auto">
          <a:xfrm>
            <a:off x="1087469" y="1096097"/>
            <a:ext cx="1810" cy="247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3</a:t>
            </a:r>
          </a:p>
        </xdr:txBody>
      </xdr:sp>
      <xdr:sp macro="" textlink="">
        <xdr:nvSpPr>
          <xdr:cNvPr id="1075" name="Text Box 51"/>
          <xdr:cNvSpPr txBox="1">
            <a:spLocks noChangeArrowheads="1"/>
          </xdr:cNvSpPr>
        </xdr:nvSpPr>
        <xdr:spPr bwMode="auto">
          <a:xfrm>
            <a:off x="1090539" y="1092633"/>
            <a:ext cx="1810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4</a:t>
            </a:r>
          </a:p>
        </xdr:txBody>
      </xdr:sp>
      <xdr:sp macro="" textlink="">
        <xdr:nvSpPr>
          <xdr:cNvPr id="1074" name="Text Box 50"/>
          <xdr:cNvSpPr txBox="1">
            <a:spLocks noChangeArrowheads="1"/>
          </xdr:cNvSpPr>
        </xdr:nvSpPr>
        <xdr:spPr bwMode="auto">
          <a:xfrm>
            <a:off x="1094955" y="1061949"/>
            <a:ext cx="1810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5</a:t>
            </a:r>
          </a:p>
        </xdr:txBody>
      </xdr:sp>
      <xdr:sp macro="" textlink="">
        <xdr:nvSpPr>
          <xdr:cNvPr id="1073" name="Text Box 49"/>
          <xdr:cNvSpPr txBox="1">
            <a:spLocks noChangeArrowheads="1"/>
          </xdr:cNvSpPr>
        </xdr:nvSpPr>
        <xdr:spPr bwMode="auto">
          <a:xfrm>
            <a:off x="1109312" y="1054591"/>
            <a:ext cx="1810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6</a:t>
            </a:r>
          </a:p>
        </xdr:txBody>
      </xdr:sp>
      <xdr:sp macro="" textlink="">
        <xdr:nvSpPr>
          <xdr:cNvPr id="1072" name="Text Box 48"/>
          <xdr:cNvSpPr txBox="1">
            <a:spLocks noChangeArrowheads="1"/>
          </xdr:cNvSpPr>
        </xdr:nvSpPr>
        <xdr:spPr bwMode="auto">
          <a:xfrm>
            <a:off x="1111472" y="1061613"/>
            <a:ext cx="1810" cy="247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7</a:t>
            </a:r>
          </a:p>
        </xdr:txBody>
      </xdr:sp>
      <xdr:sp macro="" textlink="">
        <xdr:nvSpPr>
          <xdr:cNvPr id="1071" name="Text Box 47"/>
          <xdr:cNvSpPr txBox="1">
            <a:spLocks noChangeArrowheads="1"/>
          </xdr:cNvSpPr>
        </xdr:nvSpPr>
        <xdr:spPr bwMode="auto">
          <a:xfrm>
            <a:off x="1099098" y="1086743"/>
            <a:ext cx="1810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8</a:t>
            </a:r>
          </a:p>
        </xdr:txBody>
      </xdr:sp>
      <xdr:sp macro="" textlink="">
        <xdr:nvSpPr>
          <xdr:cNvPr id="1070" name="Text Box 46"/>
          <xdr:cNvSpPr txBox="1">
            <a:spLocks noChangeArrowheads="1"/>
          </xdr:cNvSpPr>
        </xdr:nvSpPr>
        <xdr:spPr bwMode="auto">
          <a:xfrm>
            <a:off x="1101276" y="1092913"/>
            <a:ext cx="1810" cy="247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9</a:t>
            </a:r>
          </a:p>
        </xdr:txBody>
      </xdr:sp>
      <xdr:sp macro="" textlink="">
        <xdr:nvSpPr>
          <xdr:cNvPr id="1069" name="Text Box 45"/>
          <xdr:cNvSpPr txBox="1">
            <a:spLocks noChangeArrowheads="1"/>
          </xdr:cNvSpPr>
        </xdr:nvSpPr>
        <xdr:spPr bwMode="auto">
          <a:xfrm>
            <a:off x="1110397" y="1088223"/>
            <a:ext cx="2477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10</a:t>
            </a:r>
          </a:p>
        </xdr:txBody>
      </xdr:sp>
      <xdr:sp macro="" textlink="">
        <xdr:nvSpPr>
          <xdr:cNvPr id="1068" name="Text Box 44"/>
          <xdr:cNvSpPr txBox="1">
            <a:spLocks noChangeArrowheads="1"/>
          </xdr:cNvSpPr>
        </xdr:nvSpPr>
        <xdr:spPr bwMode="auto">
          <a:xfrm>
            <a:off x="1128208" y="1108753"/>
            <a:ext cx="2476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12</a:t>
            </a:r>
          </a:p>
        </xdr:txBody>
      </xdr:sp>
      <xdr:sp macro="" textlink="">
        <xdr:nvSpPr>
          <xdr:cNvPr id="1067" name="Text Box 43"/>
          <xdr:cNvSpPr txBox="1">
            <a:spLocks noChangeArrowheads="1"/>
          </xdr:cNvSpPr>
        </xdr:nvSpPr>
        <xdr:spPr bwMode="auto">
          <a:xfrm>
            <a:off x="1118580" y="1103159"/>
            <a:ext cx="2477" cy="247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13</a:t>
            </a:r>
          </a:p>
        </xdr:txBody>
      </xdr:sp>
      <xdr:sp macro="" textlink="">
        <xdr:nvSpPr>
          <xdr:cNvPr id="1066" name="Text Box 42"/>
          <xdr:cNvSpPr txBox="1">
            <a:spLocks noChangeArrowheads="1"/>
          </xdr:cNvSpPr>
        </xdr:nvSpPr>
        <xdr:spPr bwMode="auto">
          <a:xfrm>
            <a:off x="1099745" y="1101525"/>
            <a:ext cx="2476" cy="247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14</a:t>
            </a:r>
          </a:p>
        </xdr:txBody>
      </xdr:sp>
      <xdr:sp macro="" textlink="">
        <xdr:nvSpPr>
          <xdr:cNvPr id="1065" name="Text Box 41"/>
          <xdr:cNvSpPr txBox="1">
            <a:spLocks noChangeArrowheads="1"/>
          </xdr:cNvSpPr>
        </xdr:nvSpPr>
        <xdr:spPr bwMode="auto">
          <a:xfrm>
            <a:off x="1100051" y="1106915"/>
            <a:ext cx="2477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0</a:t>
            </a:r>
          </a:p>
        </xdr:txBody>
      </xdr:sp>
      <xdr:sp macro="" textlink="">
        <xdr:nvSpPr>
          <xdr:cNvPr id="1064" name="AutoShape 40"/>
          <xdr:cNvSpPr>
            <a:spLocks noChangeArrowheads="1"/>
          </xdr:cNvSpPr>
        </xdr:nvSpPr>
        <xdr:spPr bwMode="auto">
          <a:xfrm>
            <a:off x="1095470" y="1110043"/>
            <a:ext cx="9942" cy="4001"/>
          </a:xfrm>
          <a:prstGeom prst="leftArrow">
            <a:avLst>
              <a:gd name="adj1" fmla="val 50000"/>
              <a:gd name="adj2" fmla="val 62122"/>
            </a:avLst>
          </a:prstGeom>
          <a:solidFill>
            <a:srgbClr val="C00000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</xdr:col>
      <xdr:colOff>279614</xdr:colOff>
      <xdr:row>20</xdr:row>
      <xdr:rowOff>35194</xdr:rowOff>
    </xdr:from>
    <xdr:to>
      <xdr:col>4</xdr:col>
      <xdr:colOff>3026492</xdr:colOff>
      <xdr:row>53</xdr:row>
      <xdr:rowOff>149494</xdr:rowOff>
    </xdr:to>
    <xdr:pic>
      <xdr:nvPicPr>
        <xdr:cNvPr id="82" name="Picture 81" descr="BEAST buggy Blitzworld 140 bhp FORD Road Legal 1-800x800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130" y="3783742"/>
          <a:ext cx="6879499" cy="619801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22"/>
  <sheetViews>
    <sheetView tabSelected="1" zoomScale="46" zoomScaleNormal="46" workbookViewId="0">
      <selection activeCell="C4" sqref="C4"/>
    </sheetView>
  </sheetViews>
  <sheetFormatPr defaultRowHeight="15" x14ac:dyDescent="0.25"/>
  <cols>
    <col min="2" max="2" width="33" customWidth="1"/>
    <col min="3" max="3" width="21.7109375" customWidth="1"/>
    <col min="4" max="4" width="7.42578125" customWidth="1"/>
    <col min="5" max="5" width="45.5703125" customWidth="1"/>
    <col min="6" max="6" width="26" customWidth="1"/>
    <col min="9" max="9" width="16" customWidth="1"/>
    <col min="10" max="10" width="17.140625" customWidth="1"/>
    <col min="11" max="11" width="34" customWidth="1"/>
    <col min="12" max="12" width="25.140625" customWidth="1"/>
    <col min="13" max="13" width="27.5703125" customWidth="1"/>
    <col min="14" max="14" width="19.85546875" customWidth="1"/>
    <col min="15" max="15" width="27" customWidth="1"/>
    <col min="16" max="16" width="23.5703125" customWidth="1"/>
    <col min="17" max="17" width="19.85546875" customWidth="1"/>
    <col min="18" max="18" width="24" customWidth="1"/>
    <col min="19" max="19" width="28.140625" customWidth="1"/>
    <col min="20" max="20" width="26.5703125" customWidth="1"/>
    <col min="21" max="21" width="25.85546875" customWidth="1"/>
    <col min="22" max="22" width="28.85546875" customWidth="1"/>
    <col min="23" max="23" width="27.7109375" customWidth="1"/>
    <col min="24" max="25" width="26.28515625" customWidth="1"/>
    <col min="26" max="26" width="26.140625" customWidth="1"/>
    <col min="27" max="27" width="26.7109375" customWidth="1"/>
  </cols>
  <sheetData>
    <row r="2" spans="2:27" ht="15.75" thickBot="1" x14ac:dyDescent="0.3"/>
    <row r="3" spans="2:27" ht="16.5" thickTop="1" thickBot="1" x14ac:dyDescent="0.3">
      <c r="B3" s="26" t="s">
        <v>0</v>
      </c>
      <c r="C3" s="26"/>
      <c r="E3" s="27" t="s">
        <v>1</v>
      </c>
      <c r="F3" s="27"/>
      <c r="I3" s="2" t="s">
        <v>2</v>
      </c>
      <c r="J3" s="2" t="s">
        <v>12</v>
      </c>
      <c r="K3" s="2" t="s">
        <v>11</v>
      </c>
      <c r="L3" s="2" t="s">
        <v>8</v>
      </c>
      <c r="M3" s="2" t="s">
        <v>9</v>
      </c>
      <c r="N3" s="2" t="s">
        <v>10</v>
      </c>
      <c r="O3" s="2" t="s">
        <v>13</v>
      </c>
      <c r="P3" s="2" t="s">
        <v>22</v>
      </c>
      <c r="Q3" s="2" t="s">
        <v>23</v>
      </c>
      <c r="R3" s="2" t="s">
        <v>14</v>
      </c>
      <c r="S3" s="2" t="s">
        <v>33</v>
      </c>
      <c r="T3" s="2" t="s">
        <v>4</v>
      </c>
      <c r="U3" s="2" t="s">
        <v>3</v>
      </c>
      <c r="V3" s="2" t="s">
        <v>5</v>
      </c>
      <c r="W3" s="2" t="s">
        <v>6</v>
      </c>
      <c r="X3" s="2" t="s">
        <v>7</v>
      </c>
      <c r="Y3" s="2" t="s">
        <v>24</v>
      </c>
      <c r="Z3" s="2" t="s">
        <v>15</v>
      </c>
      <c r="AA3" s="2" t="s">
        <v>25</v>
      </c>
    </row>
    <row r="4" spans="2:27" ht="15.75" thickTop="1" x14ac:dyDescent="0.25">
      <c r="B4" s="9" t="s">
        <v>34</v>
      </c>
      <c r="C4" s="10">
        <v>2000</v>
      </c>
      <c r="E4" s="8" t="s">
        <v>40</v>
      </c>
      <c r="F4" s="4">
        <v>9.81</v>
      </c>
      <c r="I4" s="6">
        <v>0</v>
      </c>
      <c r="J4" s="6">
        <v>0</v>
      </c>
      <c r="K4" s="6">
        <f>J4</f>
        <v>0</v>
      </c>
      <c r="L4" s="6">
        <v>0</v>
      </c>
      <c r="M4" s="7">
        <f>L4</f>
        <v>0</v>
      </c>
      <c r="N4" s="19">
        <v>10</v>
      </c>
      <c r="O4" s="19">
        <f>0</f>
        <v>0</v>
      </c>
      <c r="P4" s="20">
        <v>0</v>
      </c>
      <c r="Q4" s="21">
        <f>P4*0.44704</f>
        <v>0</v>
      </c>
      <c r="R4" s="14">
        <f>0</f>
        <v>0</v>
      </c>
      <c r="S4" s="17">
        <v>0</v>
      </c>
      <c r="T4" s="18">
        <f t="shared" ref="T4:T18" si="0">$C$10*$F$4*$F$5</f>
        <v>676.89</v>
      </c>
      <c r="U4" s="15">
        <f t="shared" ref="U4:U18" si="1">$C$10*$F$4*SIN(RADIANS(S4))</f>
        <v>0</v>
      </c>
      <c r="V4" s="15">
        <f t="shared" ref="V4:V18" si="2">0.5*$C$13*$C$14*$F$6*Q4*Q4</f>
        <v>0</v>
      </c>
      <c r="W4" s="16">
        <f t="shared" ref="W4:W18" si="3">U4+T4+V4</f>
        <v>676.89</v>
      </c>
      <c r="X4" s="5">
        <f t="shared" ref="X4:X18" si="4">W4*Q4</f>
        <v>0</v>
      </c>
      <c r="Y4" s="5">
        <v>0</v>
      </c>
      <c r="Z4" s="22">
        <v>111855</v>
      </c>
      <c r="AA4" s="23">
        <v>111.855</v>
      </c>
    </row>
    <row r="5" spans="2:27" x14ac:dyDescent="0.25">
      <c r="B5" s="9" t="s">
        <v>35</v>
      </c>
      <c r="C5" s="10">
        <v>150</v>
      </c>
      <c r="E5" s="8" t="s">
        <v>43</v>
      </c>
      <c r="F5" s="4">
        <v>0.12</v>
      </c>
      <c r="I5" s="6">
        <v>1</v>
      </c>
      <c r="J5" s="6">
        <v>105</v>
      </c>
      <c r="K5" s="6">
        <f t="shared" ref="K5:K18" si="5">K4+J5</f>
        <v>105</v>
      </c>
      <c r="L5" s="6">
        <v>5</v>
      </c>
      <c r="M5" s="7">
        <f t="shared" ref="M5:M18" si="6">L5+M4</f>
        <v>5</v>
      </c>
      <c r="N5" s="19">
        <v>5</v>
      </c>
      <c r="O5" s="19">
        <f>-N4+N5</f>
        <v>-5</v>
      </c>
      <c r="P5" s="20">
        <f>Q5/0.44704</f>
        <v>46.97566213314245</v>
      </c>
      <c r="Q5" s="21">
        <f t="shared" ref="Q5:Q18" si="7">J5/L5</f>
        <v>21</v>
      </c>
      <c r="R5" s="14">
        <f t="shared" ref="R5:R18" si="8">(Q5-Q4)/L5</f>
        <v>4.2</v>
      </c>
      <c r="S5" s="17">
        <f t="shared" ref="S5:S18" si="9">DEGREES(ASIN(O5/J5))</f>
        <v>-2.7294026367786963</v>
      </c>
      <c r="T5" s="18">
        <f t="shared" si="0"/>
        <v>676.89</v>
      </c>
      <c r="U5" s="15">
        <f t="shared" si="1"/>
        <v>-268.60714285714283</v>
      </c>
      <c r="V5" s="15">
        <f t="shared" si="2"/>
        <v>185.7492</v>
      </c>
      <c r="W5" s="16">
        <f t="shared" si="3"/>
        <v>594.03205714285718</v>
      </c>
      <c r="X5" s="5">
        <f t="shared" si="4"/>
        <v>12474.673200000001</v>
      </c>
      <c r="Y5" s="5">
        <v>12.47467</v>
      </c>
      <c r="Z5" s="24">
        <f>111855-X5</f>
        <v>99380.326799999995</v>
      </c>
      <c r="AA5" s="23">
        <v>99.380330000000001</v>
      </c>
    </row>
    <row r="6" spans="2:27" x14ac:dyDescent="0.25">
      <c r="B6" s="9" t="s">
        <v>36</v>
      </c>
      <c r="C6" s="10">
        <v>174</v>
      </c>
      <c r="E6" s="8" t="s">
        <v>39</v>
      </c>
      <c r="F6" s="4">
        <v>1.2</v>
      </c>
      <c r="I6" s="6">
        <v>2</v>
      </c>
      <c r="J6" s="6">
        <v>92</v>
      </c>
      <c r="K6" s="6">
        <f t="shared" si="5"/>
        <v>197</v>
      </c>
      <c r="L6" s="6">
        <v>7</v>
      </c>
      <c r="M6" s="7">
        <f t="shared" si="6"/>
        <v>12</v>
      </c>
      <c r="N6" s="19">
        <v>2</v>
      </c>
      <c r="O6" s="19">
        <f t="shared" ref="O6:O18" si="10">-N5+N6</f>
        <v>-3</v>
      </c>
      <c r="P6" s="20">
        <f t="shared" ref="P6:P18" si="11">Q6/0.44704</f>
        <v>29.399734124143571</v>
      </c>
      <c r="Q6" s="21">
        <f t="shared" si="7"/>
        <v>13.142857142857142</v>
      </c>
      <c r="R6" s="14">
        <f t="shared" si="8"/>
        <v>-1.1224489795918369</v>
      </c>
      <c r="S6" s="17">
        <f t="shared" si="9"/>
        <v>-1.8686719043487812</v>
      </c>
      <c r="T6" s="18">
        <f t="shared" si="0"/>
        <v>676.89</v>
      </c>
      <c r="U6" s="15">
        <f t="shared" si="1"/>
        <v>-183.9375</v>
      </c>
      <c r="V6" s="15">
        <f t="shared" si="2"/>
        <v>72.755853061224485</v>
      </c>
      <c r="W6" s="16">
        <f t="shared" si="3"/>
        <v>565.70835306122444</v>
      </c>
      <c r="X6" s="5">
        <f t="shared" si="4"/>
        <v>7435.0240688046642</v>
      </c>
      <c r="Y6" s="5">
        <v>7.4350199999999997</v>
      </c>
      <c r="Z6" s="24">
        <f t="shared" ref="Z6:Z18" si="12">111855-X6</f>
        <v>104419.97593119534</v>
      </c>
      <c r="AA6" s="23">
        <v>104.41998</v>
      </c>
    </row>
    <row r="7" spans="2:27" x14ac:dyDescent="0.25">
      <c r="B7" s="11" t="s">
        <v>37</v>
      </c>
      <c r="C7" s="12">
        <v>4</v>
      </c>
      <c r="I7" s="6">
        <v>3</v>
      </c>
      <c r="J7" s="6">
        <v>85</v>
      </c>
      <c r="K7" s="6">
        <f t="shared" si="5"/>
        <v>282</v>
      </c>
      <c r="L7" s="6">
        <v>5</v>
      </c>
      <c r="M7" s="7">
        <f t="shared" si="6"/>
        <v>17</v>
      </c>
      <c r="N7" s="19">
        <v>5</v>
      </c>
      <c r="O7" s="19">
        <f t="shared" si="10"/>
        <v>3</v>
      </c>
      <c r="P7" s="20">
        <f t="shared" si="11"/>
        <v>38.027916964924842</v>
      </c>
      <c r="Q7" s="21">
        <f t="shared" si="7"/>
        <v>17</v>
      </c>
      <c r="R7" s="14">
        <f t="shared" si="8"/>
        <v>0.77142857142857157</v>
      </c>
      <c r="S7" s="17">
        <f t="shared" si="9"/>
        <v>2.0226240530661204</v>
      </c>
      <c r="T7" s="18">
        <f t="shared" si="0"/>
        <v>676.89</v>
      </c>
      <c r="U7" s="15">
        <f t="shared" si="1"/>
        <v>199.08529411764709</v>
      </c>
      <c r="V7" s="15">
        <f t="shared" si="2"/>
        <v>121.7268</v>
      </c>
      <c r="W7" s="16">
        <f t="shared" si="3"/>
        <v>997.70209411764711</v>
      </c>
      <c r="X7" s="5">
        <f t="shared" si="4"/>
        <v>16960.935600000001</v>
      </c>
      <c r="Y7" s="5">
        <v>16.960940000000001</v>
      </c>
      <c r="Z7" s="24">
        <f t="shared" si="12"/>
        <v>94894.064400000003</v>
      </c>
      <c r="AA7" s="23">
        <v>94.894059999999996</v>
      </c>
    </row>
    <row r="8" spans="2:27" x14ac:dyDescent="0.25">
      <c r="B8" s="8" t="s">
        <v>38</v>
      </c>
      <c r="C8" s="4">
        <v>6.7055999999999996</v>
      </c>
      <c r="I8" s="6">
        <v>4</v>
      </c>
      <c r="J8" s="6">
        <v>55</v>
      </c>
      <c r="K8" s="6">
        <f t="shared" si="5"/>
        <v>337</v>
      </c>
      <c r="L8" s="6">
        <v>3</v>
      </c>
      <c r="M8" s="7">
        <f t="shared" si="6"/>
        <v>20</v>
      </c>
      <c r="N8" s="19">
        <v>6</v>
      </c>
      <c r="O8" s="19">
        <f t="shared" si="10"/>
        <v>1</v>
      </c>
      <c r="P8" s="20">
        <f t="shared" si="11"/>
        <v>41.01049868766404</v>
      </c>
      <c r="Q8" s="21">
        <f t="shared" si="7"/>
        <v>18.333333333333332</v>
      </c>
      <c r="R8" s="14">
        <f t="shared" si="8"/>
        <v>0.44444444444444403</v>
      </c>
      <c r="S8" s="17">
        <f t="shared" si="9"/>
        <v>1.0417988504552707</v>
      </c>
      <c r="T8" s="18">
        <f t="shared" si="0"/>
        <v>676.89</v>
      </c>
      <c r="U8" s="15">
        <f t="shared" si="1"/>
        <v>102.55909090909093</v>
      </c>
      <c r="V8" s="15">
        <f t="shared" si="2"/>
        <v>141.57</v>
      </c>
      <c r="W8" s="16">
        <f t="shared" si="3"/>
        <v>921.01909090909089</v>
      </c>
      <c r="X8" s="5">
        <f t="shared" si="4"/>
        <v>16885.349999999999</v>
      </c>
      <c r="Y8" s="5">
        <v>16.885349999999999</v>
      </c>
      <c r="Z8" s="24">
        <f t="shared" si="12"/>
        <v>94969.65</v>
      </c>
      <c r="AA8" s="23">
        <v>94.969650000000001</v>
      </c>
    </row>
    <row r="9" spans="2:27" x14ac:dyDescent="0.25">
      <c r="B9" s="8" t="s">
        <v>18</v>
      </c>
      <c r="C9" s="4">
        <v>500</v>
      </c>
      <c r="I9" s="6">
        <v>5</v>
      </c>
      <c r="J9" s="6">
        <v>327</v>
      </c>
      <c r="K9" s="6">
        <f t="shared" si="5"/>
        <v>664</v>
      </c>
      <c r="L9" s="6">
        <v>12</v>
      </c>
      <c r="M9" s="7">
        <f t="shared" si="6"/>
        <v>32</v>
      </c>
      <c r="N9" s="19">
        <v>12</v>
      </c>
      <c r="O9" s="19">
        <f>-N8+N9</f>
        <v>6</v>
      </c>
      <c r="P9" s="20">
        <f t="shared" si="11"/>
        <v>60.956513958482461</v>
      </c>
      <c r="Q9" s="21">
        <f t="shared" si="7"/>
        <v>27.25</v>
      </c>
      <c r="R9" s="14">
        <f t="shared" si="8"/>
        <v>0.74305555555555569</v>
      </c>
      <c r="S9" s="17">
        <f t="shared" si="9"/>
        <v>1.0513577060736068</v>
      </c>
      <c r="T9" s="18">
        <f t="shared" si="0"/>
        <v>676.89</v>
      </c>
      <c r="U9" s="15">
        <f t="shared" si="1"/>
        <v>103.5</v>
      </c>
      <c r="V9" s="15">
        <f t="shared" si="2"/>
        <v>312.76732500000003</v>
      </c>
      <c r="W9" s="16">
        <f t="shared" si="3"/>
        <v>1093.1573250000001</v>
      </c>
      <c r="X9" s="5">
        <f t="shared" si="4"/>
        <v>29788.537106250005</v>
      </c>
      <c r="Y9" s="5">
        <v>29.788540000000001</v>
      </c>
      <c r="Z9" s="24">
        <f>111855-X9</f>
        <v>82066.462893749995</v>
      </c>
      <c r="AA9" s="23">
        <v>82.066460000000006</v>
      </c>
    </row>
    <row r="10" spans="2:27" x14ac:dyDescent="0.25">
      <c r="B10" s="8" t="s">
        <v>19</v>
      </c>
      <c r="C10" s="4">
        <v>575</v>
      </c>
      <c r="I10" s="6">
        <v>6</v>
      </c>
      <c r="J10" s="6">
        <v>114</v>
      </c>
      <c r="K10" s="6">
        <f t="shared" si="5"/>
        <v>778</v>
      </c>
      <c r="L10" s="6">
        <v>7</v>
      </c>
      <c r="M10" s="7">
        <f t="shared" si="6"/>
        <v>39</v>
      </c>
      <c r="N10" s="19">
        <v>9</v>
      </c>
      <c r="O10" s="19">
        <f t="shared" si="10"/>
        <v>-3</v>
      </c>
      <c r="P10" s="20">
        <f t="shared" si="11"/>
        <v>36.430105327743121</v>
      </c>
      <c r="Q10" s="21">
        <f t="shared" si="7"/>
        <v>16.285714285714285</v>
      </c>
      <c r="R10" s="14">
        <f t="shared" si="8"/>
        <v>-1.5663265306122451</v>
      </c>
      <c r="S10" s="17">
        <f t="shared" si="9"/>
        <v>-1.5079577542388192</v>
      </c>
      <c r="T10" s="18">
        <f t="shared" si="0"/>
        <v>676.89</v>
      </c>
      <c r="U10" s="15">
        <f t="shared" si="1"/>
        <v>-148.44078947368419</v>
      </c>
      <c r="V10" s="15">
        <f t="shared" si="2"/>
        <v>111.71255510204081</v>
      </c>
      <c r="W10" s="16">
        <f t="shared" si="3"/>
        <v>640.16176562835665</v>
      </c>
      <c r="X10" s="5">
        <f t="shared" si="4"/>
        <v>10425.491611661808</v>
      </c>
      <c r="Y10" s="5">
        <v>10.42549</v>
      </c>
      <c r="Z10" s="24">
        <f t="shared" si="12"/>
        <v>101429.50838833819</v>
      </c>
      <c r="AA10" s="23">
        <v>101.42950999999999</v>
      </c>
    </row>
    <row r="11" spans="2:27" x14ac:dyDescent="0.25">
      <c r="B11" s="8" t="s">
        <v>20</v>
      </c>
      <c r="C11" s="4">
        <v>1500</v>
      </c>
      <c r="I11" s="6">
        <v>7</v>
      </c>
      <c r="J11" s="6">
        <v>95</v>
      </c>
      <c r="K11" s="6">
        <f t="shared" si="5"/>
        <v>873</v>
      </c>
      <c r="L11" s="6">
        <v>5</v>
      </c>
      <c r="M11" s="7">
        <f t="shared" si="6"/>
        <v>44</v>
      </c>
      <c r="N11" s="19">
        <v>10</v>
      </c>
      <c r="O11" s="19">
        <f t="shared" si="10"/>
        <v>1</v>
      </c>
      <c r="P11" s="20">
        <f t="shared" si="11"/>
        <v>42.501789549033646</v>
      </c>
      <c r="Q11" s="21">
        <f t="shared" si="7"/>
        <v>19</v>
      </c>
      <c r="R11" s="14">
        <f t="shared" si="8"/>
        <v>0.54285714285714304</v>
      </c>
      <c r="S11" s="17">
        <f t="shared" si="9"/>
        <v>0.60312460694366765</v>
      </c>
      <c r="T11" s="18">
        <f t="shared" si="0"/>
        <v>676.89</v>
      </c>
      <c r="U11" s="15">
        <f t="shared" si="1"/>
        <v>59.376315789473672</v>
      </c>
      <c r="V11" s="15">
        <f t="shared" si="2"/>
        <v>152.0532</v>
      </c>
      <c r="W11" s="16">
        <f t="shared" si="3"/>
        <v>888.3195157894736</v>
      </c>
      <c r="X11" s="5">
        <f t="shared" si="4"/>
        <v>16878.070799999998</v>
      </c>
      <c r="Y11" s="5">
        <v>16.878070000000001</v>
      </c>
      <c r="Z11" s="24">
        <f t="shared" si="12"/>
        <v>94976.929199999999</v>
      </c>
      <c r="AA11" s="23">
        <v>94.976929999999996</v>
      </c>
    </row>
    <row r="12" spans="2:27" x14ac:dyDescent="0.25">
      <c r="B12" s="8" t="s">
        <v>21</v>
      </c>
      <c r="C12" s="4">
        <v>1600</v>
      </c>
      <c r="I12" s="6">
        <v>8</v>
      </c>
      <c r="J12" s="6">
        <v>182</v>
      </c>
      <c r="K12" s="6">
        <f t="shared" si="5"/>
        <v>1055</v>
      </c>
      <c r="L12" s="6">
        <v>9</v>
      </c>
      <c r="M12" s="7">
        <f t="shared" si="6"/>
        <v>53</v>
      </c>
      <c r="N12" s="19">
        <v>15</v>
      </c>
      <c r="O12" s="19">
        <f t="shared" si="10"/>
        <v>5</v>
      </c>
      <c r="P12" s="20">
        <f t="shared" si="11"/>
        <v>45.235822794877912</v>
      </c>
      <c r="Q12" s="21">
        <f t="shared" si="7"/>
        <v>20.222222222222221</v>
      </c>
      <c r="R12" s="14">
        <f t="shared" si="8"/>
        <v>0.13580246913580238</v>
      </c>
      <c r="S12" s="17">
        <f t="shared" si="9"/>
        <v>1.5742579449413212</v>
      </c>
      <c r="T12" s="18">
        <f t="shared" si="0"/>
        <v>676.89</v>
      </c>
      <c r="U12" s="15">
        <f t="shared" si="1"/>
        <v>154.96565934065933</v>
      </c>
      <c r="V12" s="15">
        <f t="shared" si="2"/>
        <v>172.2448</v>
      </c>
      <c r="W12" s="16">
        <f t="shared" si="3"/>
        <v>1004.1004593406592</v>
      </c>
      <c r="X12" s="5">
        <f t="shared" si="4"/>
        <v>20305.142622222218</v>
      </c>
      <c r="Y12" s="5">
        <v>20.305140000000002</v>
      </c>
      <c r="Z12" s="24">
        <f t="shared" si="12"/>
        <v>91549.857377777778</v>
      </c>
      <c r="AA12" s="23">
        <v>91.549859999999995</v>
      </c>
    </row>
    <row r="13" spans="2:27" x14ac:dyDescent="0.25">
      <c r="B13" s="8" t="s">
        <v>16</v>
      </c>
      <c r="C13" s="4">
        <v>0.45</v>
      </c>
      <c r="I13" s="6">
        <v>9</v>
      </c>
      <c r="J13" s="6">
        <v>94</v>
      </c>
      <c r="K13" s="6">
        <f t="shared" si="5"/>
        <v>1149</v>
      </c>
      <c r="L13" s="6">
        <v>6</v>
      </c>
      <c r="M13" s="7">
        <f t="shared" si="6"/>
        <v>59</v>
      </c>
      <c r="N13" s="19">
        <v>9</v>
      </c>
      <c r="O13" s="19">
        <f t="shared" si="10"/>
        <v>-6</v>
      </c>
      <c r="P13" s="20">
        <f t="shared" si="11"/>
        <v>35.045335242185637</v>
      </c>
      <c r="Q13" s="21">
        <f t="shared" si="7"/>
        <v>15.666666666666666</v>
      </c>
      <c r="R13" s="14">
        <f t="shared" si="8"/>
        <v>-0.75925925925925919</v>
      </c>
      <c r="S13" s="17">
        <f t="shared" si="9"/>
        <v>-3.6596653506469337</v>
      </c>
      <c r="T13" s="18">
        <f t="shared" si="0"/>
        <v>676.89</v>
      </c>
      <c r="U13" s="15">
        <f t="shared" si="1"/>
        <v>-360.04787234042556</v>
      </c>
      <c r="V13" s="15">
        <f t="shared" si="2"/>
        <v>103.38119999999999</v>
      </c>
      <c r="W13" s="16">
        <f t="shared" si="3"/>
        <v>420.22332765957441</v>
      </c>
      <c r="X13" s="5">
        <f t="shared" si="4"/>
        <v>6583.4987999999985</v>
      </c>
      <c r="Y13" s="5">
        <v>6.5834999999999999</v>
      </c>
      <c r="Z13" s="24">
        <f t="shared" si="12"/>
        <v>105271.5012</v>
      </c>
      <c r="AA13" s="23">
        <v>105.2715</v>
      </c>
    </row>
    <row r="14" spans="2:27" x14ac:dyDescent="0.25">
      <c r="B14" s="8" t="s">
        <v>17</v>
      </c>
      <c r="C14" s="4">
        <v>1.56</v>
      </c>
      <c r="I14" s="6">
        <v>10</v>
      </c>
      <c r="J14" s="6">
        <v>127</v>
      </c>
      <c r="K14" s="6">
        <f t="shared" si="5"/>
        <v>1276</v>
      </c>
      <c r="L14" s="6">
        <v>5</v>
      </c>
      <c r="M14" s="7">
        <f t="shared" si="6"/>
        <v>64</v>
      </c>
      <c r="N14" s="19">
        <v>9</v>
      </c>
      <c r="O14" s="19">
        <f t="shared" si="10"/>
        <v>0</v>
      </c>
      <c r="P14" s="20">
        <f t="shared" si="11"/>
        <v>56.818181818181813</v>
      </c>
      <c r="Q14" s="21">
        <f t="shared" si="7"/>
        <v>25.4</v>
      </c>
      <c r="R14" s="14">
        <f t="shared" si="8"/>
        <v>1.9466666666666665</v>
      </c>
      <c r="S14" s="17">
        <f t="shared" si="9"/>
        <v>0</v>
      </c>
      <c r="T14" s="18">
        <f t="shared" si="0"/>
        <v>676.89</v>
      </c>
      <c r="U14" s="15">
        <f t="shared" si="1"/>
        <v>0</v>
      </c>
      <c r="V14" s="15">
        <f t="shared" si="2"/>
        <v>271.74139199999996</v>
      </c>
      <c r="W14" s="16">
        <f t="shared" si="3"/>
        <v>948.63139200000001</v>
      </c>
      <c r="X14" s="5">
        <f t="shared" si="4"/>
        <v>24095.2373568</v>
      </c>
      <c r="Y14" s="5">
        <v>24.09524</v>
      </c>
      <c r="Z14" s="24">
        <f t="shared" si="12"/>
        <v>87759.762643199996</v>
      </c>
      <c r="AA14" s="23">
        <v>87.75976</v>
      </c>
    </row>
    <row r="15" spans="2:27" x14ac:dyDescent="0.25">
      <c r="B15" s="8" t="s">
        <v>26</v>
      </c>
      <c r="C15" s="3" t="s">
        <v>27</v>
      </c>
      <c r="I15" s="6">
        <v>11</v>
      </c>
      <c r="J15" s="6">
        <v>202</v>
      </c>
      <c r="K15" s="6">
        <f t="shared" si="5"/>
        <v>1478</v>
      </c>
      <c r="L15" s="6">
        <v>7</v>
      </c>
      <c r="M15" s="7">
        <f t="shared" si="6"/>
        <v>71</v>
      </c>
      <c r="N15" s="19">
        <v>15</v>
      </c>
      <c r="O15" s="19">
        <f t="shared" si="10"/>
        <v>6</v>
      </c>
      <c r="P15" s="20">
        <f t="shared" si="11"/>
        <v>64.551590142141322</v>
      </c>
      <c r="Q15" s="21">
        <f t="shared" si="7"/>
        <v>28.857142857142858</v>
      </c>
      <c r="R15" s="14">
        <f t="shared" si="8"/>
        <v>0.49387755102040842</v>
      </c>
      <c r="S15" s="17">
        <f t="shared" si="9"/>
        <v>1.7021051846639939</v>
      </c>
      <c r="T15" s="18">
        <f t="shared" si="0"/>
        <v>676.89</v>
      </c>
      <c r="U15" s="15">
        <f t="shared" si="1"/>
        <v>167.54702970297026</v>
      </c>
      <c r="V15" s="15">
        <f t="shared" si="2"/>
        <v>350.74785306122453</v>
      </c>
      <c r="W15" s="16">
        <f t="shared" si="3"/>
        <v>1195.1848827641948</v>
      </c>
      <c r="X15" s="5">
        <f t="shared" si="4"/>
        <v>34489.620902623908</v>
      </c>
      <c r="Y15" s="5">
        <v>34.489620000000002</v>
      </c>
      <c r="Z15" s="24">
        <f t="shared" si="12"/>
        <v>77365.379097376092</v>
      </c>
      <c r="AA15" s="23">
        <v>77.365380000000002</v>
      </c>
    </row>
    <row r="16" spans="2:27" x14ac:dyDescent="0.25">
      <c r="B16" s="8" t="s">
        <v>28</v>
      </c>
      <c r="C16" s="3" t="s">
        <v>29</v>
      </c>
      <c r="I16" s="6">
        <v>12</v>
      </c>
      <c r="J16" s="6">
        <v>59</v>
      </c>
      <c r="K16" s="6">
        <f t="shared" si="5"/>
        <v>1537</v>
      </c>
      <c r="L16" s="6">
        <v>5</v>
      </c>
      <c r="M16" s="7">
        <f t="shared" si="6"/>
        <v>76</v>
      </c>
      <c r="N16" s="19">
        <v>15</v>
      </c>
      <c r="O16" s="19">
        <f t="shared" si="10"/>
        <v>0</v>
      </c>
      <c r="P16" s="20">
        <f t="shared" si="11"/>
        <v>26.39584824624195</v>
      </c>
      <c r="Q16" s="21">
        <f t="shared" si="7"/>
        <v>11.8</v>
      </c>
      <c r="R16" s="14">
        <f t="shared" si="8"/>
        <v>-3.4114285714285715</v>
      </c>
      <c r="S16" s="17">
        <f t="shared" si="9"/>
        <v>0</v>
      </c>
      <c r="T16" s="18">
        <f t="shared" si="0"/>
        <v>676.89</v>
      </c>
      <c r="U16" s="15">
        <f t="shared" si="1"/>
        <v>0</v>
      </c>
      <c r="V16" s="15">
        <f t="shared" si="2"/>
        <v>58.647888000000016</v>
      </c>
      <c r="W16" s="16">
        <f t="shared" si="3"/>
        <v>735.53788799999995</v>
      </c>
      <c r="X16" s="5">
        <f t="shared" si="4"/>
        <v>8679.3470784000001</v>
      </c>
      <c r="Y16" s="5">
        <v>8.6793499999999995</v>
      </c>
      <c r="Z16" s="24">
        <f t="shared" si="12"/>
        <v>103175.65292160001</v>
      </c>
      <c r="AA16" s="23">
        <v>103.17565</v>
      </c>
    </row>
    <row r="17" spans="9:27" x14ac:dyDescent="0.25">
      <c r="I17" s="6">
        <v>13</v>
      </c>
      <c r="J17" s="6">
        <v>78</v>
      </c>
      <c r="K17" s="6">
        <f t="shared" si="5"/>
        <v>1615</v>
      </c>
      <c r="L17" s="6">
        <v>4</v>
      </c>
      <c r="M17" s="7">
        <f t="shared" si="6"/>
        <v>80</v>
      </c>
      <c r="N17" s="19">
        <v>12</v>
      </c>
      <c r="O17" s="19">
        <f t="shared" si="10"/>
        <v>-3</v>
      </c>
      <c r="P17" s="20">
        <f t="shared" si="11"/>
        <v>43.620257695060843</v>
      </c>
      <c r="Q17" s="21">
        <f t="shared" si="7"/>
        <v>19.5</v>
      </c>
      <c r="R17" s="14">
        <f t="shared" si="8"/>
        <v>1.9249999999999998</v>
      </c>
      <c r="S17" s="17">
        <f t="shared" si="9"/>
        <v>-2.2042275039720307</v>
      </c>
      <c r="T17" s="18">
        <f t="shared" si="0"/>
        <v>676.89</v>
      </c>
      <c r="U17" s="15">
        <f t="shared" si="1"/>
        <v>-216.95192307692309</v>
      </c>
      <c r="V17" s="15">
        <f t="shared" si="2"/>
        <v>160.16130000000001</v>
      </c>
      <c r="W17" s="16">
        <f t="shared" si="3"/>
        <v>620.09937692307687</v>
      </c>
      <c r="X17" s="5">
        <f t="shared" si="4"/>
        <v>12091.937849999998</v>
      </c>
      <c r="Y17" s="5">
        <v>12.091939999999999</v>
      </c>
      <c r="Z17" s="24">
        <f t="shared" si="12"/>
        <v>99763.062149999998</v>
      </c>
      <c r="AA17" s="23">
        <v>99.763059999999996</v>
      </c>
    </row>
    <row r="18" spans="9:27" x14ac:dyDescent="0.25">
      <c r="I18" s="6">
        <v>14</v>
      </c>
      <c r="J18" s="6">
        <v>245</v>
      </c>
      <c r="K18" s="6">
        <f t="shared" si="5"/>
        <v>1860</v>
      </c>
      <c r="L18" s="6">
        <v>7</v>
      </c>
      <c r="M18" s="7">
        <f t="shared" si="6"/>
        <v>87</v>
      </c>
      <c r="N18" s="19">
        <v>10</v>
      </c>
      <c r="O18" s="19">
        <f t="shared" si="10"/>
        <v>-2</v>
      </c>
      <c r="P18" s="20">
        <f t="shared" si="11"/>
        <v>78.292770221904078</v>
      </c>
      <c r="Q18" s="21">
        <f t="shared" si="7"/>
        <v>35</v>
      </c>
      <c r="R18" s="14">
        <f t="shared" si="8"/>
        <v>2.2142857142857144</v>
      </c>
      <c r="S18" s="17">
        <f t="shared" si="9"/>
        <v>-0.46772584397379902</v>
      </c>
      <c r="T18" s="18">
        <f t="shared" si="0"/>
        <v>676.89</v>
      </c>
      <c r="U18" s="15">
        <f t="shared" si="1"/>
        <v>-46.046938775510206</v>
      </c>
      <c r="V18" s="15">
        <f t="shared" si="2"/>
        <v>515.97</v>
      </c>
      <c r="W18" s="16">
        <f t="shared" si="3"/>
        <v>1146.81306122449</v>
      </c>
      <c r="X18" s="5">
        <f t="shared" si="4"/>
        <v>40138.457142857151</v>
      </c>
      <c r="Y18" s="5">
        <v>40.138460000000002</v>
      </c>
      <c r="Z18" s="24">
        <f t="shared" si="12"/>
        <v>71716.542857142849</v>
      </c>
      <c r="AA18" s="23">
        <v>71.716539999999995</v>
      </c>
    </row>
    <row r="20" spans="9:27" x14ac:dyDescent="0.25">
      <c r="L20" s="13" t="s">
        <v>32</v>
      </c>
      <c r="M20" s="13">
        <f>SUM(O4:O18)</f>
        <v>0</v>
      </c>
      <c r="X20" s="25" t="s">
        <v>41</v>
      </c>
      <c r="Y20" s="25">
        <v>40.138460000000002</v>
      </c>
    </row>
    <row r="21" spans="9:27" x14ac:dyDescent="0.25">
      <c r="L21" s="13" t="s">
        <v>31</v>
      </c>
      <c r="M21" s="13">
        <f>O7+O8+O9+O11+O12+O14+O15+O16</f>
        <v>22</v>
      </c>
      <c r="X21" s="25" t="s">
        <v>42</v>
      </c>
      <c r="Y21" s="25">
        <v>18.373670000000001</v>
      </c>
    </row>
    <row r="22" spans="9:27" x14ac:dyDescent="0.25">
      <c r="L22" s="13" t="s">
        <v>30</v>
      </c>
      <c r="M22" s="13">
        <f>K18/M18</f>
        <v>21.379310344827587</v>
      </c>
    </row>
  </sheetData>
  <mergeCells count="2">
    <mergeCell ref="B3:C3"/>
    <mergeCell ref="E3:F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19"/>
  <sheetViews>
    <sheetView workbookViewId="0">
      <selection sqref="A1:XFD1048576"/>
    </sheetView>
  </sheetViews>
  <sheetFormatPr defaultRowHeight="15" x14ac:dyDescent="0.25"/>
  <cols>
    <col min="17" max="17" width="9.140625" customWidth="1"/>
    <col min="18" max="18" width="12.28515625" customWidth="1"/>
    <col min="19" max="19" width="18" customWidth="1"/>
    <col min="20" max="20" width="19.7109375" customWidth="1"/>
    <col min="21" max="21" width="12.5703125" customWidth="1"/>
    <col min="22" max="22" width="15" customWidth="1"/>
    <col min="23" max="23" width="15.140625" customWidth="1"/>
    <col min="24" max="24" width="15" customWidth="1"/>
    <col min="25" max="25" width="14.85546875" customWidth="1"/>
  </cols>
  <sheetData>
    <row r="1" spans="2:25" x14ac:dyDescent="0.25">
      <c r="B1" s="28"/>
      <c r="C1" s="28"/>
      <c r="E1" s="28"/>
      <c r="F1" s="28"/>
    </row>
    <row r="2" spans="2:25" x14ac:dyDescent="0.25">
      <c r="P2" s="1"/>
      <c r="Q2" s="1"/>
      <c r="R2" s="1"/>
      <c r="S2" s="1"/>
      <c r="T2" s="1"/>
      <c r="U2" s="1"/>
      <c r="V2" s="1"/>
      <c r="W2" s="1"/>
      <c r="X2" s="1"/>
    </row>
    <row r="3" spans="2:25" x14ac:dyDescent="0.25">
      <c r="P3" s="1"/>
      <c r="Q3" s="1"/>
      <c r="R3" s="1"/>
      <c r="S3" s="1"/>
      <c r="T3" s="1"/>
      <c r="U3" s="1"/>
      <c r="V3" s="1"/>
      <c r="W3" s="1"/>
      <c r="X3" s="1"/>
      <c r="Y3" s="1"/>
    </row>
    <row r="4" spans="2:25" x14ac:dyDescent="0.25">
      <c r="P4" s="1"/>
      <c r="Q4" s="1"/>
      <c r="R4" s="1"/>
      <c r="S4" s="1"/>
      <c r="T4" s="1"/>
      <c r="U4" s="1"/>
      <c r="V4" s="1"/>
      <c r="W4" s="1"/>
      <c r="X4" s="1"/>
      <c r="Y4" s="1"/>
    </row>
    <row r="5" spans="2:25" x14ac:dyDescent="0.25">
      <c r="P5" s="1"/>
      <c r="Q5" s="1"/>
      <c r="R5" s="1"/>
      <c r="S5" s="1"/>
      <c r="T5" s="1"/>
      <c r="U5" s="1"/>
      <c r="V5" s="1"/>
      <c r="W5" s="1"/>
      <c r="X5" s="1"/>
      <c r="Y5" s="1"/>
    </row>
    <row r="6" spans="2:25" x14ac:dyDescent="0.25">
      <c r="P6" s="1"/>
      <c r="Q6" s="1"/>
      <c r="R6" s="1"/>
      <c r="S6" s="1"/>
      <c r="T6" s="1"/>
      <c r="U6" s="1"/>
      <c r="V6" s="1"/>
      <c r="W6" s="1"/>
      <c r="X6" s="1"/>
      <c r="Y6" s="1"/>
    </row>
    <row r="7" spans="2:25" x14ac:dyDescent="0.25">
      <c r="P7" s="1"/>
      <c r="Q7" s="1"/>
      <c r="R7" s="1"/>
      <c r="S7" s="1"/>
      <c r="T7" s="1"/>
      <c r="U7" s="1"/>
      <c r="V7" s="1"/>
      <c r="W7" s="1"/>
      <c r="X7" s="1"/>
      <c r="Y7" s="1"/>
    </row>
    <row r="8" spans="2:25" x14ac:dyDescent="0.25">
      <c r="P8" s="1"/>
      <c r="Q8" s="1"/>
      <c r="R8" s="1"/>
      <c r="S8" s="1"/>
      <c r="T8" s="1"/>
      <c r="U8" s="1"/>
      <c r="V8" s="1"/>
      <c r="W8" s="1"/>
      <c r="X8" s="1"/>
      <c r="Y8" s="1"/>
    </row>
    <row r="9" spans="2:25" x14ac:dyDescent="0.25">
      <c r="P9" s="1"/>
      <c r="Q9" s="1"/>
      <c r="R9" s="1"/>
      <c r="S9" s="1"/>
      <c r="T9" s="1"/>
      <c r="U9" s="1"/>
      <c r="V9" s="1"/>
      <c r="W9" s="1"/>
      <c r="X9" s="1"/>
      <c r="Y9" s="1"/>
    </row>
    <row r="10" spans="2:25" x14ac:dyDescent="0.25"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2:25" x14ac:dyDescent="0.25"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2:25" x14ac:dyDescent="0.25"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2:25" x14ac:dyDescent="0.25"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2:25" x14ac:dyDescent="0.25"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2:25" x14ac:dyDescent="0.25"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2:25" x14ac:dyDescent="0.25">
      <c r="P16" s="1"/>
      <c r="Q16" s="1"/>
      <c r="R16" s="1"/>
      <c r="S16" s="1"/>
      <c r="T16" s="1"/>
      <c r="U16" s="1"/>
      <c r="V16" s="1"/>
      <c r="W16" s="1"/>
      <c r="X16" s="1"/>
      <c r="Y16" s="1"/>
    </row>
    <row r="18" spans="24:24" x14ac:dyDescent="0.25">
      <c r="X18" s="1"/>
    </row>
    <row r="19" spans="24:24" x14ac:dyDescent="0.25">
      <c r="X19" s="1"/>
    </row>
  </sheetData>
  <mergeCells count="2">
    <mergeCell ref="B1:C1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Cunniffe (P148021)</dc:creator>
  <cp:lastModifiedBy>Michael Cunniffe (P148021)</cp:lastModifiedBy>
  <dcterms:created xsi:type="dcterms:W3CDTF">2019-12-01T17:19:29Z</dcterms:created>
  <dcterms:modified xsi:type="dcterms:W3CDTF">2019-12-02T06:48:34Z</dcterms:modified>
</cp:coreProperties>
</file>