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S:\Funded Projects\Dysgu seiliedig ar waith\GWLAD\StephanieMeyer_Restricted\Modules\Research Methods\Level 6\Teaching Materials\Day 3\In Class Activity Day 3\"/>
    </mc:Choice>
  </mc:AlternateContent>
  <bookViews>
    <workbookView xWindow="0" yWindow="0" windowWidth="28800" windowHeight="12435" firstSheet="9" activeTab="14"/>
  </bookViews>
  <sheets>
    <sheet name="Cleaning up Data" sheetId="10" r:id="rId1"/>
    <sheet name="Counting and Percentages" sheetId="1" r:id="rId2"/>
    <sheet name="Mean, Median, and Mode" sheetId="2" r:id="rId3"/>
    <sheet name="Pie Charts" sheetId="4" r:id="rId4"/>
    <sheet name="Bar Charts" sheetId="5" r:id="rId5"/>
    <sheet name="Scatter Graphs" sheetId="7" r:id="rId6"/>
    <sheet name="Line Graphs" sheetId="13" r:id="rId7"/>
    <sheet name="Frequency Tables" sheetId="8" r:id="rId8"/>
    <sheet name="Results Tables" sheetId="9" r:id="rId9"/>
    <sheet name="Standard Deviation" sheetId="14" r:id="rId10"/>
    <sheet name="F-Tests" sheetId="20" r:id="rId11"/>
    <sheet name="T-Tests" sheetId="15" r:id="rId12"/>
    <sheet name="ANOVA Tests" sheetId="17" r:id="rId13"/>
    <sheet name="Chi-Squared Tests" sheetId="16" r:id="rId14"/>
    <sheet name="Correlation and Regression" sheetId="19" r:id="rId15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6" l="1"/>
  <c r="E247" i="14"/>
  <c r="E245" i="14"/>
  <c r="E216" i="14"/>
  <c r="E214" i="14"/>
  <c r="F214" i="14"/>
  <c r="F215" i="14"/>
  <c r="F216" i="14"/>
  <c r="F217" i="14"/>
  <c r="F218" i="14"/>
  <c r="F219" i="14"/>
  <c r="F220" i="14"/>
  <c r="J16" i="14"/>
  <c r="J14" i="14"/>
  <c r="E16" i="14"/>
  <c r="E14" i="14"/>
  <c r="F8" i="14"/>
  <c r="F7" i="14"/>
  <c r="K35" i="16"/>
  <c r="K34" i="16"/>
  <c r="K33" i="16"/>
  <c r="J35" i="16"/>
  <c r="J34" i="16"/>
  <c r="J33" i="16"/>
  <c r="I11" i="16"/>
  <c r="J12" i="16"/>
  <c r="J11" i="16"/>
  <c r="E11" i="16"/>
  <c r="D12" i="16"/>
  <c r="E10" i="16"/>
  <c r="F245" i="14"/>
  <c r="F246" i="14"/>
  <c r="F247" i="14"/>
  <c r="F248" i="14"/>
  <c r="F249" i="14"/>
  <c r="F250" i="14"/>
  <c r="F251" i="14"/>
  <c r="F14" i="14"/>
  <c r="F15" i="14"/>
  <c r="F16" i="14"/>
  <c r="F17" i="14"/>
  <c r="F18" i="14"/>
  <c r="F19" i="14"/>
  <c r="F20" i="14"/>
  <c r="K14" i="14"/>
  <c r="K15" i="14"/>
  <c r="K16" i="14"/>
  <c r="K17" i="14"/>
  <c r="K18" i="14"/>
  <c r="K19" i="14"/>
  <c r="K20" i="14"/>
  <c r="C39" i="16"/>
  <c r="J10" i="16"/>
  <c r="C17" i="16"/>
  <c r="O7" i="4"/>
  <c r="O8" i="4"/>
  <c r="O9" i="4"/>
  <c r="I18" i="4"/>
  <c r="D18" i="4"/>
  <c r="J18" i="4"/>
  <c r="G18" i="4"/>
  <c r="H18" i="4"/>
  <c r="E18" i="4"/>
  <c r="F18" i="4"/>
  <c r="J17" i="4"/>
  <c r="H17" i="4"/>
  <c r="F17" i="4"/>
  <c r="J16" i="4"/>
  <c r="H16" i="4"/>
  <c r="F16" i="4"/>
  <c r="J15" i="4"/>
  <c r="H15" i="4"/>
  <c r="F15" i="4"/>
  <c r="J14" i="4"/>
  <c r="H14" i="4"/>
  <c r="F14" i="4"/>
  <c r="J13" i="4"/>
  <c r="H13" i="4"/>
  <c r="F13" i="4"/>
  <c r="J12" i="4"/>
  <c r="H12" i="4"/>
  <c r="F12" i="4"/>
  <c r="J11" i="4"/>
  <c r="H11" i="4"/>
  <c r="F11" i="4"/>
  <c r="J10" i="4"/>
  <c r="H10" i="4"/>
  <c r="F10" i="4"/>
  <c r="J9" i="4"/>
  <c r="H9" i="4"/>
  <c r="F9" i="4"/>
  <c r="J8" i="4"/>
  <c r="H8" i="4"/>
  <c r="F8" i="4"/>
  <c r="J7" i="4"/>
  <c r="H7" i="4"/>
  <c r="F7" i="4"/>
  <c r="J6" i="4"/>
  <c r="H6" i="4"/>
  <c r="F6" i="4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21" i="10"/>
  <c r="D67" i="2"/>
  <c r="D45" i="2"/>
  <c r="D23" i="2"/>
  <c r="D101" i="1"/>
  <c r="L100" i="1"/>
  <c r="I100" i="1"/>
  <c r="F100" i="1"/>
  <c r="L99" i="1"/>
  <c r="I99" i="1"/>
  <c r="F99" i="1"/>
  <c r="L98" i="1"/>
  <c r="I98" i="1"/>
  <c r="F98" i="1"/>
  <c r="L97" i="1"/>
  <c r="I97" i="1"/>
  <c r="F97" i="1"/>
  <c r="L96" i="1"/>
  <c r="I96" i="1"/>
  <c r="F96" i="1"/>
  <c r="L95" i="1"/>
  <c r="I95" i="1"/>
  <c r="F95" i="1"/>
  <c r="L94" i="1"/>
  <c r="I94" i="1"/>
  <c r="F94" i="1"/>
  <c r="L93" i="1"/>
  <c r="I93" i="1"/>
  <c r="F93" i="1"/>
  <c r="L92" i="1"/>
  <c r="I92" i="1"/>
  <c r="F92" i="1"/>
  <c r="L91" i="1"/>
  <c r="I91" i="1"/>
  <c r="F91" i="1"/>
  <c r="L90" i="1"/>
  <c r="I90" i="1"/>
  <c r="F90" i="1"/>
  <c r="L89" i="1"/>
  <c r="I89" i="1"/>
  <c r="F89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06" i="1"/>
  <c r="H72" i="1"/>
  <c r="H73" i="1"/>
  <c r="H74" i="1"/>
  <c r="H75" i="1"/>
  <c r="H76" i="1"/>
  <c r="H77" i="1"/>
  <c r="H78" i="1"/>
  <c r="H79" i="1"/>
  <c r="H80" i="1"/>
  <c r="H81" i="1"/>
  <c r="H82" i="1"/>
  <c r="H71" i="1"/>
  <c r="F72" i="1"/>
  <c r="F73" i="1"/>
  <c r="F74" i="1"/>
  <c r="F75" i="1"/>
  <c r="F76" i="1"/>
  <c r="F77" i="1"/>
  <c r="F78" i="1"/>
  <c r="F79" i="1"/>
  <c r="F80" i="1"/>
  <c r="F81" i="1"/>
  <c r="F82" i="1"/>
  <c r="F71" i="1"/>
  <c r="E23" i="1"/>
  <c r="I52" i="1"/>
  <c r="I51" i="1"/>
  <c r="J51" i="1"/>
  <c r="I50" i="1"/>
  <c r="G89" i="1"/>
  <c r="G97" i="1"/>
  <c r="G93" i="1"/>
  <c r="J89" i="1"/>
  <c r="J97" i="1"/>
  <c r="J93" i="1"/>
  <c r="G100" i="1"/>
  <c r="G96" i="1"/>
  <c r="G92" i="1"/>
  <c r="J100" i="1"/>
  <c r="J96" i="1"/>
  <c r="J92" i="1"/>
  <c r="G99" i="1"/>
  <c r="G95" i="1"/>
  <c r="G91" i="1"/>
  <c r="J99" i="1"/>
  <c r="J95" i="1"/>
  <c r="J91" i="1"/>
  <c r="G98" i="1"/>
  <c r="G94" i="1"/>
  <c r="G90" i="1"/>
  <c r="J98" i="1"/>
  <c r="J94" i="1"/>
  <c r="J90" i="1"/>
  <c r="J50" i="1"/>
  <c r="J52" i="1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12" i="10"/>
  <c r="D45" i="1"/>
  <c r="E45" i="1"/>
  <c r="D23" i="1"/>
</calcChain>
</file>

<file path=xl/sharedStrings.xml><?xml version="1.0" encoding="utf-8"?>
<sst xmlns="http://schemas.openxmlformats.org/spreadsheetml/2006/main" count="1391" uniqueCount="347">
  <si>
    <t>How to use Excel to run counts and percentages of data</t>
  </si>
  <si>
    <t>Name</t>
  </si>
  <si>
    <t>Test Score</t>
  </si>
  <si>
    <t>Mary</t>
  </si>
  <si>
    <t>Jane</t>
  </si>
  <si>
    <t>Sarah</t>
  </si>
  <si>
    <t>Alex</t>
  </si>
  <si>
    <t>Michael</t>
  </si>
  <si>
    <t>Pete</t>
  </si>
  <si>
    <t>Steven</t>
  </si>
  <si>
    <t>Beth</t>
  </si>
  <si>
    <t>Emma</t>
  </si>
  <si>
    <t>Christopher</t>
  </si>
  <si>
    <t>Ashley</t>
  </si>
  <si>
    <t>Nicholas</t>
  </si>
  <si>
    <t>Ben</t>
  </si>
  <si>
    <t>Max</t>
  </si>
  <si>
    <t>Laura</t>
  </si>
  <si>
    <t>Kelly</t>
  </si>
  <si>
    <t>Will</t>
  </si>
  <si>
    <t>Gender</t>
  </si>
  <si>
    <t>F</t>
  </si>
  <si>
    <t>M</t>
  </si>
  <si>
    <t>*Don't forget that if your criteria is anything other than a number, it must be in quotation marks " "</t>
  </si>
  <si>
    <t>*Don't forget to put brackets around your entire formula</t>
  </si>
  <si>
    <t>How to 'clean up' data in an Excel sheet</t>
  </si>
  <si>
    <t>Organise your data in the ways that make the most sense to you using the 'Sort &amp; Filter' button</t>
  </si>
  <si>
    <t>*Remember to grab your entire data set, otherwise some cells may become mismatched by column or row and skew your results</t>
  </si>
  <si>
    <t>Focus only on the columns that you need to for a given analysis using the 'hide' function</t>
  </si>
  <si>
    <t>Age</t>
  </si>
  <si>
    <t>Hometown</t>
  </si>
  <si>
    <t>Carmarthen</t>
  </si>
  <si>
    <t>Swansea</t>
  </si>
  <si>
    <t>Neath</t>
  </si>
  <si>
    <t>Port Talbot</t>
  </si>
  <si>
    <t>Ammanford</t>
  </si>
  <si>
    <t>Aberystwyth</t>
  </si>
  <si>
    <t>Good data is readable data. Most of the 'cleaning up' that will occur, especially with data taken from a download like Google Forms, will involve:</t>
  </si>
  <si>
    <t>Giving proper column headers</t>
  </si>
  <si>
    <t>Putting in lines, dividers, colours, etc. to make your sheets easier to read</t>
  </si>
  <si>
    <t>Ensuring all cells contain information in a way that it can be manipulated/analysed (eliminating columns, changing to numbers, coding, etc.)</t>
  </si>
  <si>
    <t>Merge the contents of two cells to make analysis/sorting of things like names easier</t>
  </si>
  <si>
    <t>Surname</t>
  </si>
  <si>
    <t>Roberts</t>
  </si>
  <si>
    <t>James</t>
  </si>
  <si>
    <t>Edwards</t>
  </si>
  <si>
    <t>Smith</t>
  </si>
  <si>
    <t>Williams</t>
  </si>
  <si>
    <t>Davies</t>
  </si>
  <si>
    <t>Olsen</t>
  </si>
  <si>
    <t>Wilson</t>
  </si>
  <si>
    <t>Bennett</t>
  </si>
  <si>
    <t>Cameron</t>
  </si>
  <si>
    <t>Osborne</t>
  </si>
  <si>
    <t>Marling</t>
  </si>
  <si>
    <t>Clark</t>
  </si>
  <si>
    <t>Thomas</t>
  </si>
  <si>
    <t>Full Name</t>
  </si>
  <si>
    <t>*This is a fussy formula, make sure you check it for accuracy!</t>
  </si>
  <si>
    <t>Split a cell to make analysis/sorting of things like names easier</t>
  </si>
  <si>
    <t>Mary Roberts</t>
  </si>
  <si>
    <t>Jane James</t>
  </si>
  <si>
    <t>Sarah Edwards</t>
  </si>
  <si>
    <t>Alex Smith</t>
  </si>
  <si>
    <t>Michael Williams</t>
  </si>
  <si>
    <t>Pete Davies</t>
  </si>
  <si>
    <t>Steven Williams</t>
  </si>
  <si>
    <t>Beth Olsen</t>
  </si>
  <si>
    <t>Emma Wilson</t>
  </si>
  <si>
    <t>Christopher Williams</t>
  </si>
  <si>
    <t>Ashley Davies</t>
  </si>
  <si>
    <t>Nicholas Bennett</t>
  </si>
  <si>
    <t>Ben Cameron</t>
  </si>
  <si>
    <t>Max Osborne</t>
  </si>
  <si>
    <t>Kelly Clark</t>
  </si>
  <si>
    <t>Will Thomas</t>
  </si>
  <si>
    <t>Martin</t>
  </si>
  <si>
    <t>Laura Martin</t>
  </si>
  <si>
    <t>First Name</t>
  </si>
  <si>
    <t>*Don't forget that with names there may be middle names, double names, etc. - don't forget to go through and clean up your data!</t>
  </si>
  <si>
    <t xml:space="preserve">1. Create as many columns to the right of your data as you will need </t>
  </si>
  <si>
    <t>2. Highlight and copy the data you want to split, and paste it into the first new column</t>
  </si>
  <si>
    <t>3. Under the 'Data' tab, select the 'Text to Columns' button and follow the instructions to split</t>
  </si>
  <si>
    <t>Male</t>
  </si>
  <si>
    <t>Female</t>
  </si>
  <si>
    <t>Total</t>
  </si>
  <si>
    <r>
      <t xml:space="preserve">*If you are counting non-numerical values you will need to use </t>
    </r>
    <r>
      <rPr>
        <b/>
        <sz val="11"/>
        <color theme="1"/>
        <rFont val="Calibri"/>
        <family val="2"/>
        <scheme val="minor"/>
      </rPr>
      <t>=counta</t>
    </r>
  </si>
  <si>
    <t>Percent</t>
  </si>
  <si>
    <t>*If you want your data to show as percentages, click the % in the 'Number' section of the 'Home' tab</t>
  </si>
  <si>
    <t>Number</t>
  </si>
  <si>
    <t>You can find the percentage something is of a total using simple division</t>
  </si>
  <si>
    <t>Month</t>
  </si>
  <si>
    <t>Total Sales</t>
  </si>
  <si>
    <t>Sales Toys</t>
  </si>
  <si>
    <t>Sales Clothes</t>
  </si>
  <si>
    <t>Sales Furniture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</si>
  <si>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</si>
  <si>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</si>
  <si>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</si>
  <si>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</si>
  <si>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</si>
  <si>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</si>
  <si>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</si>
  <si>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</si>
  <si>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</si>
  <si>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</si>
  <si>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</si>
  <si>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</si>
  <si>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*Don't forget to click the % in the 'Number' section of the 'Home' tab to show your data as percentages</t>
  </si>
  <si>
    <t>Test Score 1</t>
  </si>
  <si>
    <t>Test Score 2</t>
  </si>
  <si>
    <t>Percent Change in Score</t>
  </si>
  <si>
    <t>You can use a simple formula to find the percent change between two numbers</t>
  </si>
  <si>
    <t>2. Divide your second number by your first number and subtract 1 (=E89/D89-1)</t>
  </si>
  <si>
    <t xml:space="preserve">Annual Total </t>
  </si>
  <si>
    <t>Percent of Annual Total</t>
  </si>
  <si>
    <t>You can also find percentages of a fixed number using the $ sign.</t>
  </si>
  <si>
    <t>You can work out the percentage of a specific thing in a list using a second results table, and the =count and =countif formulas and dividing</t>
  </si>
  <si>
    <t>You can also count the total number of a specific thing in a list using the formula =countif</t>
  </si>
  <si>
    <t>Count the total number of something in a list using the formula =count or =counta</t>
  </si>
  <si>
    <t>How to use Excel to find the Mean, Median, and Mode of a data set</t>
  </si>
  <si>
    <t>Mean Score</t>
  </si>
  <si>
    <t>Find the mean using the formula =average</t>
  </si>
  <si>
    <t>Find the median using the formula =median</t>
  </si>
  <si>
    <t>Median Score</t>
  </si>
  <si>
    <t>Find the mode using the formula =mode</t>
  </si>
  <si>
    <t>Mode Score</t>
  </si>
  <si>
    <t>Gender Code</t>
  </si>
  <si>
    <t>Passed?</t>
  </si>
  <si>
    <t>Y</t>
  </si>
  <si>
    <t>N</t>
  </si>
  <si>
    <t>Passed Code</t>
  </si>
  <si>
    <t>Hometown Code</t>
  </si>
  <si>
    <t>Create numerical coding for your text-based data such as gender or yes/no questions using small charts and the formula =vlookup</t>
  </si>
  <si>
    <t>*Make sure you use the $ symbol in your formula to ensure your chart stays the same</t>
  </si>
  <si>
    <t>*Make sure you include the word 'FALSE' at the end of your formula, to ensure an exact match</t>
  </si>
  <si>
    <t>Create a pie chart to visiually represent data</t>
  </si>
  <si>
    <t>Annual Sales</t>
  </si>
  <si>
    <t>Toys</t>
  </si>
  <si>
    <t>Clothes</t>
  </si>
  <si>
    <t>Furniture</t>
  </si>
  <si>
    <t>Create a bar chart to visually represent data</t>
  </si>
  <si>
    <t xml:space="preserve">Annual </t>
  </si>
  <si>
    <t>Height (Inches)</t>
  </si>
  <si>
    <t>Weight (Pounds)</t>
  </si>
  <si>
    <t>Months</t>
  </si>
  <si>
    <t>Normal</t>
  </si>
  <si>
    <t>Warmest</t>
  </si>
  <si>
    <t>Coldest</t>
  </si>
  <si>
    <t>NOW YOU TRY!</t>
  </si>
  <si>
    <t>Attended Tutorial?</t>
  </si>
  <si>
    <t>Atteded Code?</t>
  </si>
  <si>
    <t>Passed</t>
  </si>
  <si>
    <t>Failed</t>
  </si>
  <si>
    <t>Test Score 3</t>
  </si>
  <si>
    <t>Percent Change 1 to 3</t>
  </si>
  <si>
    <t xml:space="preserve">1. Make sure to convert your cells to percentages, by clicking the % symbol in the 'Number section of the 'Home' tab. </t>
  </si>
  <si>
    <t xml:space="preserve">A pie chart can be especially useful for visually representing things like percentages or proportions. </t>
  </si>
  <si>
    <t xml:space="preserve">Bar charts are especially useful for showing change across categories or over time or for comparing different categories. </t>
  </si>
  <si>
    <t>Create a scatter graph to visually represent data.</t>
  </si>
  <si>
    <t xml:space="preserve">Scatter graphs are particularly useful for large quantities of numerical data for which you expect to see a trend or a relationship. </t>
  </si>
  <si>
    <t xml:space="preserve">Create a line chart to visually represent data. </t>
  </si>
  <si>
    <t xml:space="preserve">Line charts are a very easy way to show data trends over time, or to compare different trends over the same period of time. </t>
  </si>
  <si>
    <t xml:space="preserve">It can be useful to add a 'trend line' to your scatter plot in order to help illustrate the relationship more clearly. </t>
  </si>
  <si>
    <t>Year</t>
  </si>
  <si>
    <t>Use of phosphate</t>
  </si>
  <si>
    <t>Price of Phosphate</t>
  </si>
  <si>
    <t xml:space="preserve">Create a frequency table to provide a 'headcount' of occurances or things. </t>
  </si>
  <si>
    <t xml:space="preserve">Frequency tables can be especially useful for representing qualitative or observational data in a more numerically meaningful way. </t>
  </si>
  <si>
    <t>Mark</t>
  </si>
  <si>
    <t>Tally</t>
  </si>
  <si>
    <t>Freq</t>
  </si>
  <si>
    <t>xxxxx</t>
  </si>
  <si>
    <t>xx</t>
  </si>
  <si>
    <t>xxx</t>
  </si>
  <si>
    <t>x</t>
  </si>
  <si>
    <t>*It often helps, especially if you are using a frequency table to make numerical representations of qualitative data, to define your parameters in advance and count them.</t>
  </si>
  <si>
    <t xml:space="preserve">i.e. 'I will tally every time an interview participant uses the words 'happy', 'joyful', 'ecstatic', or 'delighted'. </t>
  </si>
  <si>
    <t xml:space="preserve">Results tables are a great way to record the outcomes of trials, experiments, etc. </t>
  </si>
  <si>
    <t xml:space="preserve">Create a results table to… show results. </t>
  </si>
  <si>
    <t>100m Race results</t>
  </si>
  <si>
    <t>Participant</t>
  </si>
  <si>
    <t>Race 1</t>
  </si>
  <si>
    <t>Race 2</t>
  </si>
  <si>
    <t>Race 3</t>
  </si>
  <si>
    <t>Race 4</t>
  </si>
  <si>
    <t>Times</t>
  </si>
  <si>
    <t>How to use Excel to run T-Tests</t>
  </si>
  <si>
    <t>NoScent</t>
  </si>
  <si>
    <t>Scent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</si>
  <si>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</si>
  <si>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</si>
  <si>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</si>
  <si>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</si>
  <si>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</si>
  <si>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</si>
  <si>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</si>
  <si>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</si>
  <si>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</si>
  <si>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</si>
  <si>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How to use Excel to run Chi-Squared Tests</t>
  </si>
  <si>
    <t>Male/Female</t>
  </si>
  <si>
    <t>Eye colour</t>
  </si>
  <si>
    <t>f</t>
  </si>
  <si>
    <t>m</t>
  </si>
  <si>
    <t>Br</t>
  </si>
  <si>
    <t>Bl</t>
  </si>
  <si>
    <t>G</t>
  </si>
  <si>
    <t>How to use Excel to run ANOVA Tests</t>
  </si>
  <si>
    <t>Group</t>
  </si>
  <si>
    <t>Reaction Time (sec)</t>
  </si>
  <si>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</si>
  <si>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</si>
  <si>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</si>
  <si>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</si>
  <si>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</si>
  <si>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</si>
  <si>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</si>
  <si>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</si>
  <si>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</si>
  <si>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ANOVA</t>
  </si>
  <si>
    <t>Source of Variation</t>
  </si>
  <si>
    <t>SS</t>
  </si>
  <si>
    <t>MS</t>
  </si>
  <si>
    <t>P-value</t>
  </si>
  <si>
    <t>F crit</t>
  </si>
  <si>
    <t>Between Groups</t>
  </si>
  <si>
    <t>Within Groups</t>
  </si>
  <si>
    <t>t-Test: Paired Two Sample for Means</t>
  </si>
  <si>
    <t>Pearson Correlation</t>
  </si>
  <si>
    <t>One-Way ANOVA - multiple groups, one variable</t>
  </si>
  <si>
    <t>Two-way ANOVA with Replication - multiple groups, multiple variables</t>
  </si>
  <si>
    <t>Anova: Two-Factor With Replication</t>
  </si>
  <si>
    <t>Sample</t>
  </si>
  <si>
    <t>Columns</t>
  </si>
  <si>
    <t>Interaction</t>
  </si>
  <si>
    <t>Within</t>
  </si>
  <si>
    <t>Student</t>
  </si>
  <si>
    <t>Math Test</t>
  </si>
  <si>
    <t>English Test</t>
  </si>
  <si>
    <t>Spanish Test</t>
  </si>
  <si>
    <t>Anova: Two-Factor Without Replication</t>
  </si>
  <si>
    <t>Rows</t>
  </si>
  <si>
    <t>Error</t>
  </si>
  <si>
    <t>Paired T-Test - before/after situation</t>
  </si>
  <si>
    <t>NoScent Males</t>
  </si>
  <si>
    <t>NoScent Females</t>
  </si>
  <si>
    <t>SUMMARY OUTPUT</t>
  </si>
  <si>
    <t>Regression Statistics</t>
  </si>
  <si>
    <t>Multiple R</t>
  </si>
  <si>
    <t>R Square</t>
  </si>
  <si>
    <t>Adjusted R Square</t>
  </si>
  <si>
    <t>Standard Error</t>
  </si>
  <si>
    <t>Regression</t>
  </si>
  <si>
    <t>Residual</t>
  </si>
  <si>
    <t>Intercept</t>
  </si>
  <si>
    <t>Significance F</t>
  </si>
  <si>
    <t>Coefficients</t>
  </si>
  <si>
    <t>Lower 95%</t>
  </si>
  <si>
    <t>Upper 95%</t>
  </si>
  <si>
    <t>Lower 95.0%</t>
  </si>
  <si>
    <t>Upper 95.0%</t>
  </si>
  <si>
    <t>There is some correlation between height and weight</t>
  </si>
  <si>
    <t xml:space="preserve">Alternate hypothesis: There is a difference in times between "scent" and "no scent" trials. </t>
  </si>
  <si>
    <t>Null hypothesis: There is no difference in times between "scent" and "no scent" trials.</t>
  </si>
  <si>
    <t>Violent Crimes</t>
  </si>
  <si>
    <t>Non-violent Crimes</t>
  </si>
  <si>
    <t>Total Crimes</t>
  </si>
  <si>
    <t>Under-18 Crime</t>
  </si>
  <si>
    <t>Over-18 Crime</t>
  </si>
  <si>
    <t>All Ages Crime</t>
  </si>
  <si>
    <t>Actual Values</t>
  </si>
  <si>
    <t>Expected Values</t>
  </si>
  <si>
    <t>p=</t>
  </si>
  <si>
    <t>Brown</t>
  </si>
  <si>
    <t>Blue</t>
  </si>
  <si>
    <t>Green</t>
  </si>
  <si>
    <t>Totals</t>
  </si>
  <si>
    <t>Independent T-Test - two different groups</t>
  </si>
  <si>
    <t>Null hypothesis: There is no difference between the "no scent" times of males and females.</t>
  </si>
  <si>
    <t>Alternate hypothesis: There is a difference between the "no scent" times of males and females.</t>
  </si>
  <si>
    <t>Null hypothesis: There is no difference between the "scent" times of males and females.</t>
  </si>
  <si>
    <t>Alternate hypothesis: There is a difference between the "scent" times of males and females.</t>
  </si>
  <si>
    <t>Scent Males</t>
  </si>
  <si>
    <t>Scent Females</t>
  </si>
  <si>
    <t>t-Test: Two-Sample Assuming Unequal Variances</t>
  </si>
  <si>
    <t xml:space="preserve">Violent and non-violent crimes committed by adults and children in New York State. </t>
  </si>
  <si>
    <t xml:space="preserve">* Before we can run a chi squared test in Excel, we must calculate the expected values </t>
  </si>
  <si>
    <t xml:space="preserve">Eye colour of male and female students in a class. </t>
  </si>
  <si>
    <t>Null hypothesis: Eye colour is equally distributed across male and female students.</t>
  </si>
  <si>
    <t xml:space="preserve">Alternate hypothesis: Eye colour is unequally distributed across male and female students. </t>
  </si>
  <si>
    <t xml:space="preserve">Null hypothesis: Children and adults are responsible for shares of violent crime expected based upon their share of overall crime. </t>
  </si>
  <si>
    <t xml:space="preserve">Alternate hypothesis: Children and adults are not responsible for shares of violent crime expected based upon their share of overall crime.  </t>
  </si>
  <si>
    <t>Do we accept or reject the null hypothesis? What does this mean?</t>
  </si>
  <si>
    <t xml:space="preserve">Time taken to navigate a maze by male and female candidates. One trial is run with a "guiding scent" from the centre of the maze, and one trial without. </t>
  </si>
  <si>
    <t xml:space="preserve">Reaction time a three different groups of individuals. </t>
  </si>
  <si>
    <t xml:space="preserve">Null hypothesis: There is no difference in reaction times between the three groups. </t>
  </si>
  <si>
    <t xml:space="preserve">Alternate hypothesis: There is a difference in reaction times between the three groups. </t>
  </si>
  <si>
    <t>Two-way ANOVA without replication - multiple individuals, multiple variables</t>
  </si>
  <si>
    <t>Do we accept our null hypothesis? What does this mean?</t>
  </si>
  <si>
    <t>What do these different numbers represent?</t>
  </si>
  <si>
    <t>IQ</t>
  </si>
  <si>
    <t xml:space="preserve">Null hypothesis: There is no difference in test scores across students or subjects. </t>
  </si>
  <si>
    <t xml:space="preserve">Alternate hypothesis: There is a difference in test scores across students or subjects. </t>
  </si>
  <si>
    <t xml:space="preserve">Test scores for 10 different students in three subjects. </t>
  </si>
  <si>
    <t>How to use Excel to run correlation and regression analysis</t>
  </si>
  <si>
    <t>Correlation - is there a relationship between height and weight?</t>
  </si>
  <si>
    <t>Regression - how much of a dependent variable (weight) can be determined by an independent variable (height)?</t>
  </si>
  <si>
    <t>*Remember that your dependent variable must be your "Y" input for regression</t>
  </si>
  <si>
    <t>31% of the variation we see in weight can be explained by height</t>
  </si>
  <si>
    <t>How significant is this result?</t>
  </si>
  <si>
    <t xml:space="preserve">Height (in inches) and weight (in pounds) of 200 participants. </t>
  </si>
  <si>
    <t xml:space="preserve">Year, price of phosphate fertilizer, and use of phosphate fertiliser by US farmers. </t>
  </si>
  <si>
    <t>Correlation - is there a relationship between the year, the price, and the use?</t>
  </si>
  <si>
    <t>There is a reasonably strong correlation between the year and the price of phosphate</t>
  </si>
  <si>
    <t>There is not much correlation between the year and the use of phosphate</t>
  </si>
  <si>
    <t xml:space="preserve">There is not much correlation between the price and use of phosphate. </t>
  </si>
  <si>
    <t>Regression -can the price of phosphate (dependent variable) be determined by the year (independent variable)?</t>
  </si>
  <si>
    <t>Regression - can the use of phosphate (dependent variable) be determined by the year (independent variable)?</t>
  </si>
  <si>
    <t>For every unit increase in year, the price increases 7.8</t>
  </si>
  <si>
    <t>For each unit increase in height, weight increases 3.4</t>
  </si>
  <si>
    <t>4% of the variation in use can be explained by the variation in year</t>
  </si>
  <si>
    <t>63% of the variation in price can be explained by the variation in year</t>
  </si>
  <si>
    <t>For every unit increase in year, the use increases 8.7</t>
  </si>
  <si>
    <t>*How meaningful is this, given the R square and significance?</t>
  </si>
  <si>
    <t>Regression - can the use of phosphate (dependent variable) be determined by the price of phosphate (independent variable)?</t>
  </si>
  <si>
    <t>How to find Standard Deviation, create Bell Curves, and determine whether your data is parametric</t>
  </si>
  <si>
    <t>Standard Deviation of Height</t>
  </si>
  <si>
    <t>Standard Deviation of Weight</t>
  </si>
  <si>
    <t xml:space="preserve">Bin </t>
  </si>
  <si>
    <t>Histogram</t>
  </si>
  <si>
    <t>StDev</t>
  </si>
  <si>
    <t>Height</t>
  </si>
  <si>
    <t>Bin</t>
  </si>
  <si>
    <t>More</t>
  </si>
  <si>
    <t>Frequency</t>
  </si>
  <si>
    <t>Weight</t>
  </si>
  <si>
    <t>St.Dev</t>
  </si>
  <si>
    <t xml:space="preserve">Reaction time and IQ in three different groups. </t>
  </si>
  <si>
    <t xml:space="preserve">Null hypothesis: There is no difference in reaction times or IQs between the three groups. </t>
  </si>
  <si>
    <t xml:space="preserve">Alternate hypothesis: There is a difference in reaction times or IQs between the three groups. </t>
  </si>
  <si>
    <t>What do these numbers mean?</t>
  </si>
  <si>
    <t>*Find Standard Deviation (the variation in your data set) using the formula =STDEV</t>
  </si>
  <si>
    <t xml:space="preserve">*To create a histogram (and view our data's distribution) we must first create a list of "bins". Standard practice is to create a list from 3 standard deviations below the mean to three standard deviations above the mean. </t>
  </si>
  <si>
    <t>How to use Excel to run F-Tests</t>
  </si>
  <si>
    <t>Null hypothesis: The variance of the two groups of data is equal.</t>
  </si>
  <si>
    <t xml:space="preserve">Alternate hypothesis: The variance of the two groups of data is not equal.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</si>
</sst>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indexed="18"/>
      </bottom>
      <diagonal/>
    </border>
    <border>
      <left/>
      <right/>
      <top style="medium">
        <color auto="1"/>
      </top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 applyBorder="1" applyAlignment="1"/>
    <xf numFmtId="9" fontId="0" fillId="0" borderId="0" xfId="1" applyFont="1"/>
    <xf numFmtId="0" fontId="2" fillId="0" borderId="1" xfId="0" applyFont="1" applyFill="1" applyBorder="1"/>
    <xf numFmtId="9" fontId="0" fillId="0" borderId="1" xfId="1" applyFont="1" applyBorder="1"/>
    <xf numFmtId="9" fontId="0" fillId="0" borderId="1" xfId="0" applyNumberFormat="1" applyBorder="1"/>
    <xf numFmtId="3" fontId="0" fillId="0" borderId="0" xfId="0" applyNumberFormat="1"/>
    <xf numFmtId="9" fontId="0" fillId="0" borderId="0" xfId="0" applyNumberFormat="1"/>
    <xf numFmtId="3" fontId="0" fillId="0" borderId="1" xfId="0" applyNumberFormat="1" applyBorder="1"/>
    <xf numFmtId="3" fontId="2" fillId="0" borderId="1" xfId="0" applyNumberFormat="1" applyFont="1" applyBorder="1"/>
    <xf numFmtId="0" fontId="0" fillId="0" borderId="1" xfId="0" applyFill="1" applyBorder="1"/>
    <xf numFmtId="0" fontId="4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2" fillId="4" borderId="0" xfId="0" applyFont="1" applyFill="1"/>
    <xf numFmtId="0" fontId="0" fillId="0" borderId="1" xfId="1" applyNumberFormat="1" applyFont="1" applyBorder="1"/>
    <xf numFmtId="9" fontId="0" fillId="0" borderId="0" xfId="1" applyFont="1" applyFill="1" applyBorder="1"/>
    <xf numFmtId="0" fontId="7" fillId="0" borderId="0" xfId="0" applyFont="1" applyBorder="1" applyAlignment="1" applyProtection="1">
      <alignment horizontal="left"/>
    </xf>
    <xf numFmtId="0" fontId="7" fillId="0" borderId="0" xfId="0" applyFont="1" applyBorder="1" applyAlignment="1">
      <alignment horizontal="left"/>
    </xf>
    <xf numFmtId="165" fontId="7" fillId="0" borderId="0" xfId="0" applyNumberFormat="1" applyFont="1" applyFill="1" applyBorder="1" applyProtection="1"/>
    <xf numFmtId="3" fontId="7" fillId="0" borderId="0" xfId="0" applyNumberFormat="1" applyFont="1" applyBorder="1" applyProtection="1"/>
    <xf numFmtId="3" fontId="7" fillId="0" borderId="0" xfId="2" applyNumberFormat="1" applyFont="1" applyBorder="1"/>
    <xf numFmtId="3" fontId="7" fillId="0" borderId="0" xfId="0" applyNumberFormat="1" applyFont="1" applyBorder="1" applyAlignment="1" applyProtection="1">
      <alignment horizontal="right"/>
    </xf>
    <xf numFmtId="3" fontId="7" fillId="0" borderId="0" xfId="0" applyNumberFormat="1" applyFont="1"/>
    <xf numFmtId="0" fontId="7" fillId="0" borderId="1" xfId="0" applyFont="1" applyBorder="1" applyAlignment="1" applyProtection="1">
      <alignment horizontal="left"/>
    </xf>
    <xf numFmtId="165" fontId="7" fillId="0" borderId="1" xfId="0" applyNumberFormat="1" applyFont="1" applyFill="1" applyBorder="1" applyProtection="1"/>
    <xf numFmtId="3" fontId="7" fillId="0" borderId="1" xfId="0" applyNumberFormat="1" applyFont="1" applyBorder="1" applyProtection="1"/>
    <xf numFmtId="0" fontId="7" fillId="0" borderId="1" xfId="0" applyFont="1" applyBorder="1" applyAlignment="1">
      <alignment horizontal="left"/>
    </xf>
    <xf numFmtId="3" fontId="7" fillId="0" borderId="1" xfId="2" applyNumberFormat="1" applyFont="1" applyBorder="1"/>
    <xf numFmtId="3" fontId="7" fillId="0" borderId="1" xfId="0" applyNumberFormat="1" applyFont="1" applyBorder="1" applyAlignment="1" applyProtection="1">
      <alignment horizontal="right"/>
    </xf>
    <xf numFmtId="3" fontId="7" fillId="0" borderId="1" xfId="0" applyNumberFormat="1" applyFont="1" applyBorder="1"/>
    <xf numFmtId="0" fontId="9" fillId="0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2" fillId="0" borderId="0" xfId="0" applyFont="1"/>
    <xf numFmtId="0" fontId="0" fillId="0" borderId="0" xfId="0"/>
    <xf numFmtId="0" fontId="0" fillId="0" borderId="5" xfId="0" applyBorder="1"/>
    <xf numFmtId="0" fontId="2" fillId="5" borderId="4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6" xfId="0" applyFill="1" applyBorder="1" applyAlignment="1"/>
    <xf numFmtId="0" fontId="10" fillId="0" borderId="7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right"/>
    </xf>
    <xf numFmtId="0" fontId="2" fillId="6" borderId="1" xfId="0" applyFont="1" applyFill="1" applyBorder="1"/>
    <xf numFmtId="0" fontId="0" fillId="4" borderId="6" xfId="0" applyFill="1" applyBorder="1" applyAlignment="1"/>
    <xf numFmtId="0" fontId="10" fillId="0" borderId="7" xfId="0" applyFont="1" applyFill="1" applyBorder="1" applyAlignment="1">
      <alignment horizontal="centerContinuous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/>
    <xf numFmtId="0" fontId="2" fillId="5" borderId="0" xfId="0" applyFont="1" applyFill="1" applyBorder="1"/>
    <xf numFmtId="0" fontId="2" fillId="5" borderId="0" xfId="0" applyFont="1" applyFill="1"/>
    <xf numFmtId="0" fontId="12" fillId="5" borderId="0" xfId="0" applyFont="1" applyFill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4" borderId="0" xfId="0" applyFill="1"/>
    <xf numFmtId="0" fontId="0" fillId="4" borderId="0" xfId="0" applyNumberFormat="1" applyFill="1"/>
    <xf numFmtId="0" fontId="0" fillId="0" borderId="0" xfId="0" applyFont="1" applyAlignment="1"/>
    <xf numFmtId="0" fontId="2" fillId="0" borderId="0" xfId="0" applyFont="1" applyBorder="1"/>
    <xf numFmtId="0" fontId="0" fillId="0" borderId="0" xfId="0" applyNumberFormat="1" applyFill="1" applyBorder="1" applyAlignment="1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Font="1"/>
    <xf numFmtId="0" fontId="0" fillId="0" borderId="0" xfId="0" applyFont="1" applyAlignment="1"/>
    <xf numFmtId="0" fontId="2" fillId="0" borderId="0" xfId="0" applyFont="1" applyAlignment="1"/>
    <xf numFmtId="0" fontId="0" fillId="0" borderId="0" xfId="0"/>
    <xf numFmtId="0" fontId="0" fillId="0" borderId="0" xfId="0" applyFont="1" applyFill="1" applyBorder="1"/>
    <xf numFmtId="0" fontId="2" fillId="0" borderId="0" xfId="0" applyFont="1"/>
    <xf numFmtId="0" fontId="0" fillId="0" borderId="0" xfId="0" applyFont="1" applyFill="1" applyBorder="1" applyAlignment="1"/>
    <xf numFmtId="0" fontId="0" fillId="0" borderId="0" xfId="0" applyFont="1"/>
    <xf numFmtId="0" fontId="2" fillId="4" borderId="0" xfId="0" applyFont="1" applyFill="1"/>
    <xf numFmtId="0" fontId="3" fillId="0" borderId="0" xfId="0" applyFont="1"/>
    <xf numFmtId="0" fontId="3" fillId="0" borderId="0" xfId="0" applyFont="1" applyAlignment="1"/>
    <xf numFmtId="0" fontId="2" fillId="4" borderId="3" xfId="0" applyFont="1" applyFill="1" applyBorder="1"/>
    <xf numFmtId="0" fontId="0" fillId="0" borderId="0" xfId="1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Border="1"/>
    <xf numFmtId="0" fontId="2" fillId="0" borderId="9" xfId="0" applyFont="1" applyBorder="1"/>
    <xf numFmtId="0" fontId="2" fillId="0" borderId="0" xfId="0" applyFont="1" applyBorder="1"/>
  </cellXfs>
  <cellStyles count="9">
    <cellStyle name="Comma 2 2" xfId="2"/>
    <cellStyle name="Followed Hyperlink" xfId="4" builtinId="9" hidden="1"/>
    <cellStyle name="Followed Hyperlink" xfId="6" builtinId="9" hidden="1"/>
    <cellStyle name="Followed Hyperlink" xfId="8" builtinId="9" hidden="1"/>
    <cellStyle name="Hyperlink" xfId="3" builtinId="8" hidden="1"/>
    <cellStyle name="Hyperlink" xfId="5" builtinId="8" hidden="1"/>
    <cellStyle name="Hyperlink" xfId="7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Annual</a:t>
            </a:r>
            <a:r>
              <a:rPr lang="en-GB" baseline="0"/>
              <a:t> Sales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'Pie Charts'!$N$7:$N$9</c:f>
              <c:strCache>
                <c:ptCount val="3"/>
                <c:pt idx="0">
                  <c:v>Toys</c:v>
                </c:pt>
                <c:pt idx="1">
                  <c:v>Clothes</c:v>
                </c:pt>
                <c:pt idx="2">
                  <c:v>Furniture</c:v>
                </c:pt>
              </c:strCache>
            </c:strRef>
          </c:cat>
          <c:val>
            <c:numRef>
              <c:f>'Pie Charts'!$O$7:$O$9</c:f>
              <c:numCache>
                <c:formatCode>#,##0</c:formatCode>
                <c:ptCount val="3"/>
                <c:pt idx="0">
                  <c:v>3775000</c:v>
                </c:pt>
                <c:pt idx="1">
                  <c:v>2570000</c:v>
                </c:pt>
                <c:pt idx="2">
                  <c:v>2155000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Toy Sales</a:t>
            </a:r>
            <a:r>
              <a:rPr lang="en-GB" baseline="0"/>
              <a:t> by Month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'Pie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'Pie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Sales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Charts'!$D$6:$D$17</c:f>
              <c:numCache>
                <c:formatCode>#,##0</c:formatCode>
                <c:ptCount val="12"/>
                <c:pt idx="0">
                  <c:v>500000</c:v>
                </c:pt>
                <c:pt idx="1">
                  <c:v>850000</c:v>
                </c:pt>
                <c:pt idx="2">
                  <c:v>675000</c:v>
                </c:pt>
                <c:pt idx="3">
                  <c:v>680000</c:v>
                </c:pt>
                <c:pt idx="4">
                  <c:v>720000</c:v>
                </c:pt>
                <c:pt idx="5">
                  <c:v>650000</c:v>
                </c:pt>
                <c:pt idx="6">
                  <c:v>525000</c:v>
                </c:pt>
                <c:pt idx="7">
                  <c:v>550000</c:v>
                </c:pt>
                <c:pt idx="8">
                  <c:v>825000</c:v>
                </c:pt>
                <c:pt idx="9">
                  <c:v>550000</c:v>
                </c:pt>
                <c:pt idx="10">
                  <c:v>975000</c:v>
                </c:pt>
                <c:pt idx="11">
                  <c:v>1200000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8379968"/>
        <c:axId val="487805520"/>
      </c:barChart>
      <c:catAx>
        <c:axId val="488379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5520"/>
        <c:crosses val="autoZero"/>
        <c:auto val="1"/>
        <c:lblAlgn val="ctr"/>
        <c:lblOffset val="100"/>
        <c:noMultiLvlLbl val="0"/>
      </c:catAx>
      <c:valAx>
        <c:axId val="48780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37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Charts'!$D$5</c:f>
              <c:strCache>
                <c:ptCount val="1"/>
                <c:pt idx="0">
                  <c:v>Total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Charts'!$D$6:$D$17</c:f>
              <c:numCache>
                <c:formatCode>#,##0</c:formatCode>
                <c:ptCount val="12"/>
                <c:pt idx="0">
                  <c:v>500000</c:v>
                </c:pt>
                <c:pt idx="1">
                  <c:v>850000</c:v>
                </c:pt>
                <c:pt idx="2">
                  <c:v>675000</c:v>
                </c:pt>
                <c:pt idx="3">
                  <c:v>680000</c:v>
                </c:pt>
                <c:pt idx="4">
                  <c:v>720000</c:v>
                </c:pt>
                <c:pt idx="5">
                  <c:v>650000</c:v>
                </c:pt>
                <c:pt idx="6">
                  <c:v>525000</c:v>
                </c:pt>
                <c:pt idx="7">
                  <c:v>550000</c:v>
                </c:pt>
                <c:pt idx="8">
                  <c:v>825000</c:v>
                </c:pt>
                <c:pt idx="9">
                  <c:v>550000</c:v>
                </c:pt>
                <c:pt idx="10">
                  <c:v>975000</c:v>
                </c:pt>
                <c:pt idx="11">
                  <c:v>1200000</c:v>
                </c:pt>
              </c:numCache>
            </c:numRef>
          </c:val>
        </c:ser>
        <c:ser>
          <c:idx val="1"/>
          <c:order val="1"/>
          <c:tx>
            <c:strRef>
              <c:f>'Bar Charts'!$E$5</c:f>
              <c:strCache>
                <c:ptCount val="1"/>
                <c:pt idx="0">
                  <c:v>Sales Toys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ser>
          <c:idx val="2"/>
          <c:order val="2"/>
          <c:tx>
            <c:strRef>
              <c:f>'Bar Charts'!$F$5</c:f>
              <c:strCache>
                <c:ptCount val="1"/>
                <c:pt idx="0">
                  <c:v>Sales Clothes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Charts'!$F$6:$F$17</c:f>
              <c:numCache>
                <c:formatCode>#,##0</c:formatCode>
                <c:ptCount val="12"/>
                <c:pt idx="0">
                  <c:v>150000</c:v>
                </c:pt>
                <c:pt idx="1">
                  <c:v>150000</c:v>
                </c:pt>
                <c:pt idx="2">
                  <c:v>100000</c:v>
                </c:pt>
                <c:pt idx="3">
                  <c:v>150000</c:v>
                </c:pt>
                <c:pt idx="4">
                  <c:v>320000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500000</c:v>
                </c:pt>
                <c:pt idx="9">
                  <c:v>150000</c:v>
                </c:pt>
                <c:pt idx="10">
                  <c:v>175000</c:v>
                </c:pt>
                <c:pt idx="11">
                  <c:v>250000</c:v>
                </c:pt>
              </c:numCache>
            </c:numRef>
          </c:val>
        </c:ser>
        <c:ser>
          <c:idx val="3"/>
          <c:order val="3"/>
          <c:tx>
            <c:strRef>
              <c:f>'Bar Charts'!$G$5</c:f>
              <c:strCache>
                <c:ptCount val="1"/>
                <c:pt idx="0">
                  <c:v>Sales Furniture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Charts'!$G$6:$G$17</c:f>
              <c:numCache>
                <c:formatCode>#,##0</c:formatCode>
                <c:ptCount val="12"/>
                <c:pt idx="0">
                  <c:v>250000</c:v>
                </c:pt>
                <c:pt idx="1">
                  <c:v>300000</c:v>
                </c:pt>
                <c:pt idx="2">
                  <c:v>200000</c:v>
                </c:pt>
                <c:pt idx="3">
                  <c:v>155000</c:v>
                </c:pt>
                <c:pt idx="4">
                  <c:v>100000</c:v>
                </c:pt>
                <c:pt idx="5">
                  <c:v>250000</c:v>
                </c:pt>
                <c:pt idx="6">
                  <c:v>125000</c:v>
                </c:pt>
                <c:pt idx="7">
                  <c:v>100000</c:v>
                </c:pt>
                <c:pt idx="8">
                  <c:v>75000</c:v>
                </c:pt>
                <c:pt idx="9">
                  <c:v>300000</c:v>
                </c:pt>
                <c:pt idx="10">
                  <c:v>200000</c:v>
                </c:pt>
                <c:pt idx="11">
                  <c:v>100000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7804736"/>
        <c:axId val="487803168"/>
      </c:barChart>
      <c:catAx>
        <c:axId val="48780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3168"/>
        <c:crosses val="autoZero"/>
        <c:auto val="1"/>
        <c:lblAlgn val="ctr"/>
        <c:lblOffset val="100"/>
        <c:noMultiLvlLbl val="0"/>
      </c:catAx>
      <c:valAx>
        <c:axId val="48780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4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'Bar Charts'!$E$5</c:f>
              <c:strCache>
                <c:ptCount val="1"/>
                <c:pt idx="0">
                  <c:v>Sales Toys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ser>
          <c:idx val="1"/>
          <c:order val="1"/>
          <c:tx>
            <c:strRef>
              <c:f>'Bar Charts'!$F$5</c:f>
              <c:strCache>
                <c:ptCount val="1"/>
                <c:pt idx="0">
                  <c:v>Sales Clothes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Charts'!$F$6:$F$17</c:f>
              <c:numCache>
                <c:formatCode>#,##0</c:formatCode>
                <c:ptCount val="12"/>
                <c:pt idx="0">
                  <c:v>150000</c:v>
                </c:pt>
                <c:pt idx="1">
                  <c:v>150000</c:v>
                </c:pt>
                <c:pt idx="2">
                  <c:v>100000</c:v>
                </c:pt>
                <c:pt idx="3">
                  <c:v>150000</c:v>
                </c:pt>
                <c:pt idx="4">
                  <c:v>320000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500000</c:v>
                </c:pt>
                <c:pt idx="9">
                  <c:v>150000</c:v>
                </c:pt>
                <c:pt idx="10">
                  <c:v>175000</c:v>
                </c:pt>
                <c:pt idx="11">
                  <c:v>250000</c:v>
                </c:pt>
              </c:numCache>
            </c:numRef>
          </c:val>
        </c:ser>
        <c:ser>
          <c:idx val="2"/>
          <c:order val="2"/>
          <c:tx>
            <c:strRef>
              <c:f>'Bar Charts'!$G$5</c:f>
              <c:strCache>
                <c:ptCount val="1"/>
                <c:pt idx="0">
                  <c:v>Sales Furniture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Charts'!$G$6:$G$17</c:f>
              <c:numCache>
                <c:formatCode>#,##0</c:formatCode>
                <c:ptCount val="12"/>
                <c:pt idx="0">
                  <c:v>250000</c:v>
                </c:pt>
                <c:pt idx="1">
                  <c:v>300000</c:v>
                </c:pt>
                <c:pt idx="2">
                  <c:v>200000</c:v>
                </c:pt>
                <c:pt idx="3">
                  <c:v>155000</c:v>
                </c:pt>
                <c:pt idx="4">
                  <c:v>100000</c:v>
                </c:pt>
                <c:pt idx="5">
                  <c:v>250000</c:v>
                </c:pt>
                <c:pt idx="6">
                  <c:v>125000</c:v>
                </c:pt>
                <c:pt idx="7">
                  <c:v>100000</c:v>
                </c:pt>
                <c:pt idx="8">
                  <c:v>75000</c:v>
                </c:pt>
                <c:pt idx="9">
                  <c:v>300000</c:v>
                </c:pt>
                <c:pt idx="10">
                  <c:v>200000</c:v>
                </c:pt>
                <c:pt idx="11">
                  <c:v>100000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7711408"/>
        <c:axId val="487711016"/>
      </c:barChart>
      <c:catAx>
        <c:axId val="48771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016"/>
        <c:crosses val="autoZero"/>
        <c:auto val="1"/>
        <c:lblAlgn val="ctr"/>
        <c:lblOffset val="100"/>
        <c:noMultiLvlLbl val="0"/>
      </c:catAx>
      <c:valAx>
        <c:axId val="487711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Charts'!$C$6</c:f>
              <c:strCache>
                <c:ptCount val="1"/>
                <c:pt idx="0">
                  <c:v>January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Charts'!$D$5:$G$5</c:f>
              <c:strCache>
                <c:ptCount val="4"/>
                <c:pt idx="0">
                  <c:v>Total Sales</c:v>
                </c:pt>
                <c:pt idx="1">
                  <c:v>Sales Toys</c:v>
                </c:pt>
                <c:pt idx="2">
                  <c:v>Sales Clothes</c:v>
                </c:pt>
                <c:pt idx="3">
                  <c:v>Sales Furniture</c:v>
                </c:pt>
              </c:strCache>
            </c:strRef>
          </c:cat>
          <c:val>
            <c:numRef>
              <c:f>'Bar Charts'!$D$6:$G$6</c:f>
              <c:numCache>
                <c:formatCode>#,##0</c:formatCode>
                <c:ptCount val="4"/>
                <c:pt idx="0">
                  <c:v>500000</c:v>
                </c:pt>
                <c:pt idx="1">
                  <c:v>100000</c:v>
                </c:pt>
                <c:pt idx="2">
                  <c:v>150000</c:v>
                </c:pt>
                <c:pt idx="3">
                  <c:v>250000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7712192"/>
        <c:axId val="487711800"/>
      </c:barChart>
      <c:catAx>
        <c:axId val="48771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800"/>
        <c:crosses val="autoZero"/>
        <c:auto val="1"/>
        <c:lblAlgn val="ctr"/>
        <c:lblOffset val="100"/>
        <c:noMultiLvlLbl val="0"/>
      </c:catAx>
      <c:valAx>
        <c:axId val="48771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Height vs. 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Graphs'!$D$5</c:f>
              <c:strCache>
                <c:ptCount val="1"/>
                <c:pt idx="0">
                  <c:v>Weight (Pounds)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'Scatter Graphs'!$C$6:$C$205</c:f>
              <c:numCache>
                <c:formatCode>General</c:formatCode>
                <c:ptCount val="200"/>
                <c:pt idx="0">
                  <c:v>65.78</c:v>
                </c:pt>
                <c:pt idx="1">
                  <c:v>71.52</c:v>
                </c:pt>
                <c:pt idx="2">
                  <c:v>69.400000000000006</c:v>
                </c:pt>
                <c:pt idx="3">
                  <c:v>68.22</c:v>
                </c:pt>
                <c:pt idx="4">
                  <c:v>67.790000000000006</c:v>
                </c:pt>
                <c:pt idx="5">
                  <c:v>68.7</c:v>
                </c:pt>
                <c:pt idx="6">
                  <c:v>69.8</c:v>
                </c:pt>
                <c:pt idx="7">
                  <c:v>70.010000000000005</c:v>
                </c:pt>
                <c:pt idx="8">
                  <c:v>67.900000000000006</c:v>
                </c:pt>
                <c:pt idx="9">
                  <c:v>66.78</c:v>
                </c:pt>
                <c:pt idx="10">
                  <c:v>66.489999999999995</c:v>
                </c:pt>
                <c:pt idx="11">
                  <c:v>67.62</c:v>
                </c:pt>
                <c:pt idx="12">
                  <c:v>68.3</c:v>
                </c:pt>
                <c:pt idx="13">
                  <c:v>67.12</c:v>
                </c:pt>
                <c:pt idx="14">
                  <c:v>68.28</c:v>
                </c:pt>
                <c:pt idx="15">
                  <c:v>71.09</c:v>
                </c:pt>
                <c:pt idx="16">
                  <c:v>66.459999999999994</c:v>
                </c:pt>
                <c:pt idx="17">
                  <c:v>68.650000000000006</c:v>
                </c:pt>
                <c:pt idx="18">
                  <c:v>71.23</c:v>
                </c:pt>
                <c:pt idx="19">
                  <c:v>67.13</c:v>
                </c:pt>
                <c:pt idx="20">
                  <c:v>67.83</c:v>
                </c:pt>
                <c:pt idx="21">
                  <c:v>68.88</c:v>
                </c:pt>
                <c:pt idx="22">
                  <c:v>63.48</c:v>
                </c:pt>
                <c:pt idx="23">
                  <c:v>68.42</c:v>
                </c:pt>
                <c:pt idx="24">
                  <c:v>67.63</c:v>
                </c:pt>
                <c:pt idx="25">
                  <c:v>67.209999999999994</c:v>
                </c:pt>
                <c:pt idx="26">
                  <c:v>70.84</c:v>
                </c:pt>
                <c:pt idx="27">
                  <c:v>67.489999999999995</c:v>
                </c:pt>
                <c:pt idx="28">
                  <c:v>66.53</c:v>
                </c:pt>
                <c:pt idx="29">
                  <c:v>65.44</c:v>
                </c:pt>
                <c:pt idx="30">
                  <c:v>69.52</c:v>
                </c:pt>
                <c:pt idx="31">
                  <c:v>65.81</c:v>
                </c:pt>
                <c:pt idx="32">
                  <c:v>67.819999999999993</c:v>
                </c:pt>
                <c:pt idx="33">
                  <c:v>70.599999999999994</c:v>
                </c:pt>
                <c:pt idx="34">
                  <c:v>71.8</c:v>
                </c:pt>
                <c:pt idx="35">
                  <c:v>69.209999999999994</c:v>
                </c:pt>
                <c:pt idx="36">
                  <c:v>66.8</c:v>
                </c:pt>
                <c:pt idx="37">
                  <c:v>67.66</c:v>
                </c:pt>
                <c:pt idx="38">
                  <c:v>67.81</c:v>
                </c:pt>
                <c:pt idx="39">
                  <c:v>64.05</c:v>
                </c:pt>
                <c:pt idx="40">
                  <c:v>68.569999999999993</c:v>
                </c:pt>
                <c:pt idx="41">
                  <c:v>65.180000000000007</c:v>
                </c:pt>
                <c:pt idx="42">
                  <c:v>69.66</c:v>
                </c:pt>
                <c:pt idx="43">
                  <c:v>67.97</c:v>
                </c:pt>
                <c:pt idx="44">
                  <c:v>65.98</c:v>
                </c:pt>
                <c:pt idx="45">
                  <c:v>68.67</c:v>
                </c:pt>
                <c:pt idx="46">
                  <c:v>66.88</c:v>
                </c:pt>
                <c:pt idx="47">
                  <c:v>67.7</c:v>
                </c:pt>
                <c:pt idx="48">
                  <c:v>69.819999999999993</c:v>
                </c:pt>
                <c:pt idx="49">
                  <c:v>69.09</c:v>
                </c:pt>
                <c:pt idx="50">
                  <c:v>69.91</c:v>
                </c:pt>
                <c:pt idx="51">
                  <c:v>67.33</c:v>
                </c:pt>
                <c:pt idx="52">
                  <c:v>70.27</c:v>
                </c:pt>
                <c:pt idx="53">
                  <c:v>69.099999999999994</c:v>
                </c:pt>
                <c:pt idx="54">
                  <c:v>65.38</c:v>
                </c:pt>
                <c:pt idx="55">
                  <c:v>70.180000000000007</c:v>
                </c:pt>
                <c:pt idx="56">
                  <c:v>70.41</c:v>
                </c:pt>
                <c:pt idx="57">
                  <c:v>66.540000000000006</c:v>
                </c:pt>
                <c:pt idx="58">
                  <c:v>66.36</c:v>
                </c:pt>
                <c:pt idx="59">
                  <c:v>67.540000000000006</c:v>
                </c:pt>
                <c:pt idx="60">
                  <c:v>66.5</c:v>
                </c:pt>
                <c:pt idx="61">
                  <c:v>69</c:v>
                </c:pt>
                <c:pt idx="62">
                  <c:v>68.3</c:v>
                </c:pt>
                <c:pt idx="63">
                  <c:v>67.010000000000005</c:v>
                </c:pt>
                <c:pt idx="64">
                  <c:v>70.81</c:v>
                </c:pt>
                <c:pt idx="65">
                  <c:v>68.22</c:v>
                </c:pt>
                <c:pt idx="66">
                  <c:v>69.06</c:v>
                </c:pt>
                <c:pt idx="67">
                  <c:v>67.73</c:v>
                </c:pt>
                <c:pt idx="68">
                  <c:v>67.22</c:v>
                </c:pt>
                <c:pt idx="69">
                  <c:v>67.37</c:v>
                </c:pt>
                <c:pt idx="70">
                  <c:v>65.27</c:v>
                </c:pt>
                <c:pt idx="71">
                  <c:v>70.84</c:v>
                </c:pt>
                <c:pt idx="72">
                  <c:v>69.92</c:v>
                </c:pt>
                <c:pt idx="73">
                  <c:v>64.290000000000006</c:v>
                </c:pt>
                <c:pt idx="74">
                  <c:v>68.25</c:v>
                </c:pt>
                <c:pt idx="75">
                  <c:v>66.36</c:v>
                </c:pt>
                <c:pt idx="76">
                  <c:v>68.36</c:v>
                </c:pt>
                <c:pt idx="77">
                  <c:v>65.48</c:v>
                </c:pt>
                <c:pt idx="78">
                  <c:v>69.72</c:v>
                </c:pt>
                <c:pt idx="79">
                  <c:v>67.73</c:v>
                </c:pt>
                <c:pt idx="80">
                  <c:v>68.64</c:v>
                </c:pt>
                <c:pt idx="81">
                  <c:v>66.78</c:v>
                </c:pt>
                <c:pt idx="82">
                  <c:v>70.05</c:v>
                </c:pt>
                <c:pt idx="83">
                  <c:v>66.28</c:v>
                </c:pt>
                <c:pt idx="84">
                  <c:v>69.2</c:v>
                </c:pt>
                <c:pt idx="85">
                  <c:v>69.13</c:v>
                </c:pt>
                <c:pt idx="86">
                  <c:v>67.36</c:v>
                </c:pt>
                <c:pt idx="87">
                  <c:v>70.09</c:v>
                </c:pt>
                <c:pt idx="88">
                  <c:v>70.180000000000007</c:v>
                </c:pt>
                <c:pt idx="89">
                  <c:v>68.23</c:v>
                </c:pt>
                <c:pt idx="90">
                  <c:v>68.13</c:v>
                </c:pt>
                <c:pt idx="91">
                  <c:v>70.239999999999995</c:v>
                </c:pt>
                <c:pt idx="92">
                  <c:v>71.489999999999995</c:v>
                </c:pt>
                <c:pt idx="93">
                  <c:v>69.2</c:v>
                </c:pt>
                <c:pt idx="94">
                  <c:v>70.06</c:v>
                </c:pt>
                <c:pt idx="95">
                  <c:v>70.56</c:v>
                </c:pt>
                <c:pt idx="96">
                  <c:v>66.290000000000006</c:v>
                </c:pt>
                <c:pt idx="97">
                  <c:v>63.43</c:v>
                </c:pt>
                <c:pt idx="98">
                  <c:v>66.77</c:v>
                </c:pt>
                <c:pt idx="99">
                  <c:v>68.89</c:v>
                </c:pt>
                <c:pt idx="100">
                  <c:v>64.87</c:v>
                </c:pt>
                <c:pt idx="101">
                  <c:v>67.09</c:v>
                </c:pt>
                <c:pt idx="102">
                  <c:v>68.349999999999994</c:v>
                </c:pt>
                <c:pt idx="103">
                  <c:v>65.61</c:v>
                </c:pt>
                <c:pt idx="104">
                  <c:v>67.760000000000005</c:v>
                </c:pt>
                <c:pt idx="105">
                  <c:v>68.02</c:v>
                </c:pt>
                <c:pt idx="106">
                  <c:v>67.66</c:v>
                </c:pt>
                <c:pt idx="107">
                  <c:v>66.31</c:v>
                </c:pt>
                <c:pt idx="108">
                  <c:v>69.44</c:v>
                </c:pt>
                <c:pt idx="109">
                  <c:v>63.84</c:v>
                </c:pt>
                <c:pt idx="110">
                  <c:v>67.72</c:v>
                </c:pt>
                <c:pt idx="111">
                  <c:v>70.05</c:v>
                </c:pt>
                <c:pt idx="112">
                  <c:v>70.19</c:v>
                </c:pt>
                <c:pt idx="113">
                  <c:v>65.95</c:v>
                </c:pt>
                <c:pt idx="114">
                  <c:v>70.010000000000005</c:v>
                </c:pt>
                <c:pt idx="115">
                  <c:v>68.61</c:v>
                </c:pt>
                <c:pt idx="116">
                  <c:v>68.81</c:v>
                </c:pt>
                <c:pt idx="117">
                  <c:v>69.760000000000005</c:v>
                </c:pt>
                <c:pt idx="118">
                  <c:v>65.459999999999994</c:v>
                </c:pt>
                <c:pt idx="119">
                  <c:v>68.83</c:v>
                </c:pt>
                <c:pt idx="120">
                  <c:v>65.8</c:v>
                </c:pt>
                <c:pt idx="121">
                  <c:v>67.209999999999994</c:v>
                </c:pt>
                <c:pt idx="122">
                  <c:v>69.42</c:v>
                </c:pt>
                <c:pt idx="123">
                  <c:v>68.94</c:v>
                </c:pt>
                <c:pt idx="124">
                  <c:v>67.94</c:v>
                </c:pt>
                <c:pt idx="125">
                  <c:v>65.63</c:v>
                </c:pt>
                <c:pt idx="126">
                  <c:v>66.5</c:v>
                </c:pt>
                <c:pt idx="127">
                  <c:v>67.930000000000007</c:v>
                </c:pt>
                <c:pt idx="128">
                  <c:v>68.89</c:v>
                </c:pt>
                <c:pt idx="129">
                  <c:v>70.239999999999995</c:v>
                </c:pt>
                <c:pt idx="130">
                  <c:v>68.27</c:v>
                </c:pt>
                <c:pt idx="131">
                  <c:v>71.23</c:v>
                </c:pt>
                <c:pt idx="132">
                  <c:v>69.099999999999994</c:v>
                </c:pt>
                <c:pt idx="133">
                  <c:v>64.400000000000006</c:v>
                </c:pt>
                <c:pt idx="134">
                  <c:v>71.099999999999994</c:v>
                </c:pt>
                <c:pt idx="135">
                  <c:v>68.22</c:v>
                </c:pt>
                <c:pt idx="136">
                  <c:v>65.92</c:v>
                </c:pt>
                <c:pt idx="137">
                  <c:v>67.44</c:v>
                </c:pt>
                <c:pt idx="138">
                  <c:v>73.900000000000006</c:v>
                </c:pt>
                <c:pt idx="139">
                  <c:v>69.98</c:v>
                </c:pt>
                <c:pt idx="140">
                  <c:v>69.52</c:v>
                </c:pt>
                <c:pt idx="141">
                  <c:v>65.180000000000007</c:v>
                </c:pt>
                <c:pt idx="142">
                  <c:v>68.010000000000005</c:v>
                </c:pt>
                <c:pt idx="143">
                  <c:v>68.34</c:v>
                </c:pt>
                <c:pt idx="144">
                  <c:v>65.180000000000007</c:v>
                </c:pt>
                <c:pt idx="145">
                  <c:v>68.260000000000005</c:v>
                </c:pt>
                <c:pt idx="146">
                  <c:v>68.569999999999993</c:v>
                </c:pt>
                <c:pt idx="147">
                  <c:v>64.5</c:v>
                </c:pt>
                <c:pt idx="148">
                  <c:v>68.709999999999994</c:v>
                </c:pt>
                <c:pt idx="149">
                  <c:v>68.89</c:v>
                </c:pt>
                <c:pt idx="150">
                  <c:v>69.540000000000006</c:v>
                </c:pt>
                <c:pt idx="151">
                  <c:v>67.400000000000006</c:v>
                </c:pt>
                <c:pt idx="152">
                  <c:v>66.48</c:v>
                </c:pt>
                <c:pt idx="153">
                  <c:v>66.010000000000005</c:v>
                </c:pt>
                <c:pt idx="154">
                  <c:v>72.44</c:v>
                </c:pt>
                <c:pt idx="155">
                  <c:v>64.13</c:v>
                </c:pt>
                <c:pt idx="156">
                  <c:v>70.98</c:v>
                </c:pt>
                <c:pt idx="157">
                  <c:v>67.5</c:v>
                </c:pt>
                <c:pt idx="158">
                  <c:v>72.02</c:v>
                </c:pt>
                <c:pt idx="159">
                  <c:v>65.31</c:v>
                </c:pt>
                <c:pt idx="160">
                  <c:v>67.08</c:v>
                </c:pt>
                <c:pt idx="161">
                  <c:v>64.39</c:v>
                </c:pt>
                <c:pt idx="162">
                  <c:v>69.37</c:v>
                </c:pt>
                <c:pt idx="163">
                  <c:v>68.38</c:v>
                </c:pt>
                <c:pt idx="164">
                  <c:v>65.31</c:v>
                </c:pt>
                <c:pt idx="165">
                  <c:v>67.14</c:v>
                </c:pt>
                <c:pt idx="166">
                  <c:v>68.39</c:v>
                </c:pt>
                <c:pt idx="167">
                  <c:v>66.290000000000006</c:v>
                </c:pt>
                <c:pt idx="168">
                  <c:v>67.19</c:v>
                </c:pt>
                <c:pt idx="169">
                  <c:v>65.989999999999995</c:v>
                </c:pt>
                <c:pt idx="170">
                  <c:v>69.430000000000007</c:v>
                </c:pt>
                <c:pt idx="171">
                  <c:v>67.97</c:v>
                </c:pt>
                <c:pt idx="172">
                  <c:v>67.760000000000005</c:v>
                </c:pt>
                <c:pt idx="173">
                  <c:v>65.28</c:v>
                </c:pt>
                <c:pt idx="174">
                  <c:v>73.83</c:v>
                </c:pt>
                <c:pt idx="175">
                  <c:v>66.81</c:v>
                </c:pt>
                <c:pt idx="176">
                  <c:v>66.89</c:v>
                </c:pt>
                <c:pt idx="177">
                  <c:v>65.739999999999995</c:v>
                </c:pt>
                <c:pt idx="178">
                  <c:v>65.98</c:v>
                </c:pt>
                <c:pt idx="179">
                  <c:v>66.58</c:v>
                </c:pt>
                <c:pt idx="180">
                  <c:v>67.11</c:v>
                </c:pt>
                <c:pt idx="181">
                  <c:v>65.87</c:v>
                </c:pt>
                <c:pt idx="182">
                  <c:v>66.78</c:v>
                </c:pt>
                <c:pt idx="183">
                  <c:v>68.739999999999995</c:v>
                </c:pt>
                <c:pt idx="184">
                  <c:v>66.23</c:v>
                </c:pt>
                <c:pt idx="185">
                  <c:v>65.959999999999994</c:v>
                </c:pt>
                <c:pt idx="186">
                  <c:v>68.58</c:v>
                </c:pt>
                <c:pt idx="187">
                  <c:v>66.59</c:v>
                </c:pt>
                <c:pt idx="188">
                  <c:v>66.97</c:v>
                </c:pt>
                <c:pt idx="189">
                  <c:v>68.08</c:v>
                </c:pt>
                <c:pt idx="190">
                  <c:v>70.19</c:v>
                </c:pt>
                <c:pt idx="191">
                  <c:v>65.52</c:v>
                </c:pt>
                <c:pt idx="192">
                  <c:v>67.459999999999994</c:v>
                </c:pt>
                <c:pt idx="193">
                  <c:v>67.41</c:v>
                </c:pt>
                <c:pt idx="194">
                  <c:v>69.66</c:v>
                </c:pt>
                <c:pt idx="195">
                  <c:v>65.8</c:v>
                </c:pt>
                <c:pt idx="196">
                  <c:v>66.11</c:v>
                </c:pt>
                <c:pt idx="197">
                  <c:v>68.239999999999995</c:v>
                </c:pt>
                <c:pt idx="198">
                  <c:v>68.02</c:v>
                </c:pt>
                <c:pt idx="199">
                  <c:v>71.39</c:v>
                </c:pt>
              </c:numCache>
            </c:numRef>
          </c:xVal>
          <c:yVal>
            <c:numRef>
              <c:f>'Scatter Graphs'!$D$6:$D$205</c:f>
              <c:numCache>
                <c:formatCode>General</c:formatCode>
                <c:ptCount val="200"/>
                <c:pt idx="0">
                  <c:v>112.99</c:v>
                </c:pt>
                <c:pt idx="1">
                  <c:v>136.49</c:v>
                </c:pt>
                <c:pt idx="2">
                  <c:v>153.03</c:v>
                </c:pt>
                <c:pt idx="3">
                  <c:v>142.34</c:v>
                </c:pt>
                <c:pt idx="4">
                  <c:v>144.30000000000001</c:v>
                </c:pt>
                <c:pt idx="5">
                  <c:v>123.3</c:v>
                </c:pt>
                <c:pt idx="6">
                  <c:v>141.49</c:v>
                </c:pt>
                <c:pt idx="7">
                  <c:v>136.46</c:v>
                </c:pt>
                <c:pt idx="8">
                  <c:v>112.37</c:v>
                </c:pt>
                <c:pt idx="9">
                  <c:v>120.67</c:v>
                </c:pt>
                <c:pt idx="10">
                  <c:v>127.45</c:v>
                </c:pt>
                <c:pt idx="11">
                  <c:v>114.14</c:v>
                </c:pt>
                <c:pt idx="12">
                  <c:v>125.61</c:v>
                </c:pt>
                <c:pt idx="13">
                  <c:v>122.46</c:v>
                </c:pt>
                <c:pt idx="14">
                  <c:v>116.09</c:v>
                </c:pt>
                <c:pt idx="15">
                  <c:v>140</c:v>
                </c:pt>
                <c:pt idx="16">
                  <c:v>129.5</c:v>
                </c:pt>
                <c:pt idx="17">
                  <c:v>142.97</c:v>
                </c:pt>
                <c:pt idx="18">
                  <c:v>137.9</c:v>
                </c:pt>
                <c:pt idx="19">
                  <c:v>124.04</c:v>
                </c:pt>
                <c:pt idx="20">
                  <c:v>141.28</c:v>
                </c:pt>
                <c:pt idx="21">
                  <c:v>143.54</c:v>
                </c:pt>
                <c:pt idx="22">
                  <c:v>97.9</c:v>
                </c:pt>
                <c:pt idx="23">
                  <c:v>129.5</c:v>
                </c:pt>
                <c:pt idx="24">
                  <c:v>141.85</c:v>
                </c:pt>
                <c:pt idx="25">
                  <c:v>129.72</c:v>
                </c:pt>
                <c:pt idx="26">
                  <c:v>142.41999999999999</c:v>
                </c:pt>
                <c:pt idx="27">
                  <c:v>131.55000000000001</c:v>
                </c:pt>
                <c:pt idx="28">
                  <c:v>108.33</c:v>
                </c:pt>
                <c:pt idx="29">
                  <c:v>113.89</c:v>
                </c:pt>
                <c:pt idx="30">
                  <c:v>103.3</c:v>
                </c:pt>
                <c:pt idx="31">
                  <c:v>120.75</c:v>
                </c:pt>
                <c:pt idx="32">
                  <c:v>125.79</c:v>
                </c:pt>
                <c:pt idx="33">
                  <c:v>136.22</c:v>
                </c:pt>
                <c:pt idx="34">
                  <c:v>140.1</c:v>
                </c:pt>
                <c:pt idx="35">
                  <c:v>128.75</c:v>
                </c:pt>
                <c:pt idx="36">
                  <c:v>141.80000000000001</c:v>
                </c:pt>
                <c:pt idx="37">
                  <c:v>121.23</c:v>
                </c:pt>
                <c:pt idx="38">
                  <c:v>131.35</c:v>
                </c:pt>
                <c:pt idx="39">
                  <c:v>106.71</c:v>
                </c:pt>
                <c:pt idx="40">
                  <c:v>124.36</c:v>
                </c:pt>
                <c:pt idx="41">
                  <c:v>124.86</c:v>
                </c:pt>
                <c:pt idx="42">
                  <c:v>139.66999999999999</c:v>
                </c:pt>
                <c:pt idx="43">
                  <c:v>137.37</c:v>
                </c:pt>
                <c:pt idx="44">
                  <c:v>106.45</c:v>
                </c:pt>
                <c:pt idx="45">
                  <c:v>128.76</c:v>
                </c:pt>
                <c:pt idx="46">
                  <c:v>145.68</c:v>
                </c:pt>
                <c:pt idx="47">
                  <c:v>116.82</c:v>
                </c:pt>
                <c:pt idx="48">
                  <c:v>143.62</c:v>
                </c:pt>
                <c:pt idx="49">
                  <c:v>134.93</c:v>
                </c:pt>
                <c:pt idx="50">
                  <c:v>147.02000000000001</c:v>
                </c:pt>
                <c:pt idx="51">
                  <c:v>126.33</c:v>
                </c:pt>
                <c:pt idx="52">
                  <c:v>125.48</c:v>
                </c:pt>
                <c:pt idx="53">
                  <c:v>115.71</c:v>
                </c:pt>
                <c:pt idx="54">
                  <c:v>123.49</c:v>
                </c:pt>
                <c:pt idx="55">
                  <c:v>147.88999999999999</c:v>
                </c:pt>
                <c:pt idx="56">
                  <c:v>155.9</c:v>
                </c:pt>
                <c:pt idx="57">
                  <c:v>128.07</c:v>
                </c:pt>
                <c:pt idx="58">
                  <c:v>119.37</c:v>
                </c:pt>
                <c:pt idx="59">
                  <c:v>133.81</c:v>
                </c:pt>
                <c:pt idx="60">
                  <c:v>128.72999999999999</c:v>
                </c:pt>
                <c:pt idx="61">
                  <c:v>137.55000000000001</c:v>
                </c:pt>
                <c:pt idx="62">
                  <c:v>129.76</c:v>
                </c:pt>
                <c:pt idx="63">
                  <c:v>128.82</c:v>
                </c:pt>
                <c:pt idx="64">
                  <c:v>135.32</c:v>
                </c:pt>
                <c:pt idx="65">
                  <c:v>109.61</c:v>
                </c:pt>
                <c:pt idx="66">
                  <c:v>142.47</c:v>
                </c:pt>
                <c:pt idx="67">
                  <c:v>132.75</c:v>
                </c:pt>
                <c:pt idx="68">
                  <c:v>103.53</c:v>
                </c:pt>
                <c:pt idx="69">
                  <c:v>124.73</c:v>
                </c:pt>
                <c:pt idx="70">
                  <c:v>129.31</c:v>
                </c:pt>
                <c:pt idx="71">
                  <c:v>134.02000000000001</c:v>
                </c:pt>
                <c:pt idx="72">
                  <c:v>140.4</c:v>
                </c:pt>
                <c:pt idx="73">
                  <c:v>102.84</c:v>
                </c:pt>
                <c:pt idx="74">
                  <c:v>128.52000000000001</c:v>
                </c:pt>
                <c:pt idx="75">
                  <c:v>120.3</c:v>
                </c:pt>
                <c:pt idx="76">
                  <c:v>138.6</c:v>
                </c:pt>
                <c:pt idx="77">
                  <c:v>132.96</c:v>
                </c:pt>
                <c:pt idx="78">
                  <c:v>115.62</c:v>
                </c:pt>
                <c:pt idx="79">
                  <c:v>122.52</c:v>
                </c:pt>
                <c:pt idx="80">
                  <c:v>134.63</c:v>
                </c:pt>
                <c:pt idx="81">
                  <c:v>121.9</c:v>
                </c:pt>
                <c:pt idx="82">
                  <c:v>155.38</c:v>
                </c:pt>
                <c:pt idx="83">
                  <c:v>128.94</c:v>
                </c:pt>
                <c:pt idx="84">
                  <c:v>129.1</c:v>
                </c:pt>
                <c:pt idx="85">
                  <c:v>139.47</c:v>
                </c:pt>
                <c:pt idx="86">
                  <c:v>140.88999999999999</c:v>
                </c:pt>
                <c:pt idx="87">
                  <c:v>131.59</c:v>
                </c:pt>
                <c:pt idx="88">
                  <c:v>121.12</c:v>
                </c:pt>
                <c:pt idx="89">
                  <c:v>131.51</c:v>
                </c:pt>
                <c:pt idx="90">
                  <c:v>136.55000000000001</c:v>
                </c:pt>
                <c:pt idx="91">
                  <c:v>141.49</c:v>
                </c:pt>
                <c:pt idx="92">
                  <c:v>140.61000000000001</c:v>
                </c:pt>
                <c:pt idx="93">
                  <c:v>112.14</c:v>
                </c:pt>
                <c:pt idx="94">
                  <c:v>133.46</c:v>
                </c:pt>
                <c:pt idx="95">
                  <c:v>131.80000000000001</c:v>
                </c:pt>
                <c:pt idx="96">
                  <c:v>120.03</c:v>
                </c:pt>
                <c:pt idx="97">
                  <c:v>123.1</c:v>
                </c:pt>
                <c:pt idx="98">
                  <c:v>128.13999999999999</c:v>
                </c:pt>
                <c:pt idx="99">
                  <c:v>115.48</c:v>
                </c:pt>
                <c:pt idx="100">
                  <c:v>102.09</c:v>
                </c:pt>
                <c:pt idx="101">
                  <c:v>130.35</c:v>
                </c:pt>
                <c:pt idx="102">
                  <c:v>134.18</c:v>
                </c:pt>
                <c:pt idx="103">
                  <c:v>98.64</c:v>
                </c:pt>
                <c:pt idx="104">
                  <c:v>114.56</c:v>
                </c:pt>
                <c:pt idx="105">
                  <c:v>123.49</c:v>
                </c:pt>
                <c:pt idx="106">
                  <c:v>123.05</c:v>
                </c:pt>
                <c:pt idx="107">
                  <c:v>126.48</c:v>
                </c:pt>
                <c:pt idx="108">
                  <c:v>128.41999999999999</c:v>
                </c:pt>
                <c:pt idx="109">
                  <c:v>127.19</c:v>
                </c:pt>
                <c:pt idx="110">
                  <c:v>122.06</c:v>
                </c:pt>
                <c:pt idx="111">
                  <c:v>127.61</c:v>
                </c:pt>
                <c:pt idx="112">
                  <c:v>131.63999999999999</c:v>
                </c:pt>
                <c:pt idx="113">
                  <c:v>111.9</c:v>
                </c:pt>
                <c:pt idx="114">
                  <c:v>122.04</c:v>
                </c:pt>
                <c:pt idx="115">
                  <c:v>128.55000000000001</c:v>
                </c:pt>
                <c:pt idx="116">
                  <c:v>132.68</c:v>
                </c:pt>
                <c:pt idx="117">
                  <c:v>136.06</c:v>
                </c:pt>
                <c:pt idx="118">
                  <c:v>115.94</c:v>
                </c:pt>
                <c:pt idx="119">
                  <c:v>136.9</c:v>
                </c:pt>
                <c:pt idx="120">
                  <c:v>119.88</c:v>
                </c:pt>
                <c:pt idx="121">
                  <c:v>109.01</c:v>
                </c:pt>
                <c:pt idx="122">
                  <c:v>128.27000000000001</c:v>
                </c:pt>
                <c:pt idx="123">
                  <c:v>135.29</c:v>
                </c:pt>
                <c:pt idx="124">
                  <c:v>106.86</c:v>
                </c:pt>
                <c:pt idx="125">
                  <c:v>123.29</c:v>
                </c:pt>
                <c:pt idx="126">
                  <c:v>109.51</c:v>
                </c:pt>
                <c:pt idx="127">
                  <c:v>119.31</c:v>
                </c:pt>
                <c:pt idx="128">
                  <c:v>140.24</c:v>
                </c:pt>
                <c:pt idx="129">
                  <c:v>133.97999999999999</c:v>
                </c:pt>
                <c:pt idx="130">
                  <c:v>132.58000000000001</c:v>
                </c:pt>
                <c:pt idx="131">
                  <c:v>130.69999999999999</c:v>
                </c:pt>
                <c:pt idx="132">
                  <c:v>115.56</c:v>
                </c:pt>
                <c:pt idx="133">
                  <c:v>123.79</c:v>
                </c:pt>
                <c:pt idx="134">
                  <c:v>128.13999999999999</c:v>
                </c:pt>
                <c:pt idx="135">
                  <c:v>135.96</c:v>
                </c:pt>
                <c:pt idx="136">
                  <c:v>116.63</c:v>
                </c:pt>
                <c:pt idx="137">
                  <c:v>126.82</c:v>
                </c:pt>
                <c:pt idx="138">
                  <c:v>151.38999999999999</c:v>
                </c:pt>
                <c:pt idx="139">
                  <c:v>130.4</c:v>
                </c:pt>
                <c:pt idx="140">
                  <c:v>136.21</c:v>
                </c:pt>
                <c:pt idx="141">
                  <c:v>113.4</c:v>
                </c:pt>
                <c:pt idx="142">
                  <c:v>125.33</c:v>
                </c:pt>
                <c:pt idx="143">
                  <c:v>127.58</c:v>
                </c:pt>
                <c:pt idx="144">
                  <c:v>107.16</c:v>
                </c:pt>
                <c:pt idx="145">
                  <c:v>116.46</c:v>
                </c:pt>
                <c:pt idx="146">
                  <c:v>133.84</c:v>
                </c:pt>
                <c:pt idx="147">
                  <c:v>112.89</c:v>
                </c:pt>
                <c:pt idx="148">
                  <c:v>130.76</c:v>
                </c:pt>
                <c:pt idx="149">
                  <c:v>137.76</c:v>
                </c:pt>
                <c:pt idx="150">
                  <c:v>125.4</c:v>
                </c:pt>
                <c:pt idx="151">
                  <c:v>138.47</c:v>
                </c:pt>
                <c:pt idx="152">
                  <c:v>120.82</c:v>
                </c:pt>
                <c:pt idx="153">
                  <c:v>140.15</c:v>
                </c:pt>
                <c:pt idx="154">
                  <c:v>136.74</c:v>
                </c:pt>
                <c:pt idx="155">
                  <c:v>106.11</c:v>
                </c:pt>
                <c:pt idx="156">
                  <c:v>158.96</c:v>
                </c:pt>
                <c:pt idx="157">
                  <c:v>108.79</c:v>
                </c:pt>
                <c:pt idx="158">
                  <c:v>138.78</c:v>
                </c:pt>
                <c:pt idx="159">
                  <c:v>115.91</c:v>
                </c:pt>
                <c:pt idx="160">
                  <c:v>146.29</c:v>
                </c:pt>
                <c:pt idx="161">
                  <c:v>109.88</c:v>
                </c:pt>
                <c:pt idx="162">
                  <c:v>139.05000000000001</c:v>
                </c:pt>
                <c:pt idx="163">
                  <c:v>119.9</c:v>
                </c:pt>
                <c:pt idx="164">
                  <c:v>128.31</c:v>
                </c:pt>
                <c:pt idx="165">
                  <c:v>127.24</c:v>
                </c:pt>
                <c:pt idx="166">
                  <c:v>115.23</c:v>
                </c:pt>
                <c:pt idx="167">
                  <c:v>124.8</c:v>
                </c:pt>
                <c:pt idx="168">
                  <c:v>126.95</c:v>
                </c:pt>
                <c:pt idx="169">
                  <c:v>111.27</c:v>
                </c:pt>
                <c:pt idx="170">
                  <c:v>122.61</c:v>
                </c:pt>
                <c:pt idx="171">
                  <c:v>124.21</c:v>
                </c:pt>
                <c:pt idx="172">
                  <c:v>124.65</c:v>
                </c:pt>
                <c:pt idx="173">
                  <c:v>119.52</c:v>
                </c:pt>
                <c:pt idx="174">
                  <c:v>139.30000000000001</c:v>
                </c:pt>
                <c:pt idx="175">
                  <c:v>104.83</c:v>
                </c:pt>
                <c:pt idx="176">
                  <c:v>123.04</c:v>
                </c:pt>
                <c:pt idx="177">
                  <c:v>118.89</c:v>
                </c:pt>
                <c:pt idx="178">
                  <c:v>121.49</c:v>
                </c:pt>
                <c:pt idx="179">
                  <c:v>119.25</c:v>
                </c:pt>
                <c:pt idx="180">
                  <c:v>135.02000000000001</c:v>
                </c:pt>
                <c:pt idx="181">
                  <c:v>116.23</c:v>
                </c:pt>
                <c:pt idx="182">
                  <c:v>109.17</c:v>
                </c:pt>
                <c:pt idx="183">
                  <c:v>124.22</c:v>
                </c:pt>
                <c:pt idx="184">
                  <c:v>141.16</c:v>
                </c:pt>
                <c:pt idx="185">
                  <c:v>129.15</c:v>
                </c:pt>
                <c:pt idx="186">
                  <c:v>127.87</c:v>
                </c:pt>
                <c:pt idx="187">
                  <c:v>120.92</c:v>
                </c:pt>
                <c:pt idx="188">
                  <c:v>127.65</c:v>
                </c:pt>
                <c:pt idx="189">
                  <c:v>101.47</c:v>
                </c:pt>
                <c:pt idx="190">
                  <c:v>144.99</c:v>
                </c:pt>
                <c:pt idx="191">
                  <c:v>110.95</c:v>
                </c:pt>
                <c:pt idx="192">
                  <c:v>132.86000000000001</c:v>
                </c:pt>
                <c:pt idx="193">
                  <c:v>146.34</c:v>
                </c:pt>
                <c:pt idx="194">
                  <c:v>145.59</c:v>
                </c:pt>
                <c:pt idx="195">
                  <c:v>120.84</c:v>
                </c:pt>
                <c:pt idx="196">
                  <c:v>115.78</c:v>
                </c:pt>
                <c:pt idx="197">
                  <c:v>128.30000000000001</c:v>
                </c:pt>
                <c:pt idx="198">
                  <c:v>127.47</c:v>
                </c:pt>
                <c:pt idx="199">
                  <c:v>127.88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826568"/>
        <c:axId val="487830096"/>
      </c:scatterChart>
      <c:valAx>
        <c:axId val="48782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30096"/>
        <c:crosses val="autoZero"/>
        <c:crossBetween val="midCat"/>
      </c:valAx>
      <c:valAx>
        <c:axId val="48783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Graphs'!$V$5</c:f>
              <c:strCache>
                <c:ptCount val="1"/>
                <c:pt idx="0">
                  <c:v>Use of phosphate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'Scatter Graphs'!$U$6:$U$57</c:f>
              <c:numCache>
                <c:formatCode>0_)</c:formatCode>
                <c:ptCount val="52"/>
                <c:pt idx="0">
                  <c:v>79.400000000000006</c:v>
                </c:pt>
                <c:pt idx="1">
                  <c:v>80.599999999999994</c:v>
                </c:pt>
                <c:pt idx="2">
                  <c:v>80</c:v>
                </c:pt>
                <c:pt idx="3">
                  <c:v>81.2</c:v>
                </c:pt>
                <c:pt idx="4">
                  <c:v>80.900000000000006</c:v>
                </c:pt>
                <c:pt idx="5">
                  <c:v>80.900000000000006</c:v>
                </c:pt>
                <c:pt idx="6">
                  <c:v>80.900000000000006</c:v>
                </c:pt>
                <c:pt idx="7">
                  <c:v>84.1</c:v>
                </c:pt>
                <c:pt idx="8">
                  <c:v>78.400000000000006</c:v>
                </c:pt>
                <c:pt idx="9">
                  <c:v>74</c:v>
                </c:pt>
                <c:pt idx="10">
                  <c:v>75.099999999999994</c:v>
                </c:pt>
                <c:pt idx="11">
                  <c:v>76.599999999999994</c:v>
                </c:pt>
                <c:pt idx="12">
                  <c:v>78</c:v>
                </c:pt>
                <c:pt idx="13">
                  <c:v>87.5</c:v>
                </c:pt>
                <c:pt idx="14">
                  <c:v>150</c:v>
                </c:pt>
                <c:pt idx="15">
                  <c:v>214</c:v>
                </c:pt>
                <c:pt idx="16">
                  <c:v>158</c:v>
                </c:pt>
                <c:pt idx="17">
                  <c:v>146</c:v>
                </c:pt>
                <c:pt idx="18">
                  <c:v>151</c:v>
                </c:pt>
                <c:pt idx="19">
                  <c:v>161</c:v>
                </c:pt>
                <c:pt idx="20">
                  <c:v>247</c:v>
                </c:pt>
                <c:pt idx="21">
                  <c:v>248</c:v>
                </c:pt>
                <c:pt idx="22">
                  <c:v>230</c:v>
                </c:pt>
                <c:pt idx="23">
                  <c:v>214</c:v>
                </c:pt>
                <c:pt idx="24">
                  <c:v>229</c:v>
                </c:pt>
                <c:pt idx="25">
                  <c:v>206</c:v>
                </c:pt>
                <c:pt idx="26">
                  <c:v>190</c:v>
                </c:pt>
                <c:pt idx="27">
                  <c:v>194</c:v>
                </c:pt>
                <c:pt idx="28">
                  <c:v>222</c:v>
                </c:pt>
                <c:pt idx="29">
                  <c:v>229</c:v>
                </c:pt>
                <c:pt idx="30">
                  <c:v>201</c:v>
                </c:pt>
                <c:pt idx="31">
                  <c:v>217</c:v>
                </c:pt>
                <c:pt idx="32">
                  <c:v>206</c:v>
                </c:pt>
                <c:pt idx="33">
                  <c:v>190</c:v>
                </c:pt>
                <c:pt idx="34">
                  <c:v>212</c:v>
                </c:pt>
                <c:pt idx="35">
                  <c:v>234</c:v>
                </c:pt>
                <c:pt idx="36">
                  <c:v>258</c:v>
                </c:pt>
                <c:pt idx="37">
                  <c:v>257</c:v>
                </c:pt>
                <c:pt idx="38">
                  <c:v>253</c:v>
                </c:pt>
                <c:pt idx="39">
                  <c:v>255</c:v>
                </c:pt>
                <c:pt idx="40">
                  <c:v>233</c:v>
                </c:pt>
                <c:pt idx="41">
                  <c:v>236</c:v>
                </c:pt>
                <c:pt idx="42">
                  <c:v>221</c:v>
                </c:pt>
                <c:pt idx="43">
                  <c:v>243</c:v>
                </c:pt>
                <c:pt idx="44">
                  <c:v>266</c:v>
                </c:pt>
                <c:pt idx="45">
                  <c:v>299</c:v>
                </c:pt>
                <c:pt idx="46">
                  <c:v>324</c:v>
                </c:pt>
                <c:pt idx="47">
                  <c:v>418</c:v>
                </c:pt>
                <c:pt idx="48">
                  <c:v>800</c:v>
                </c:pt>
                <c:pt idx="49">
                  <c:v>639</c:v>
                </c:pt>
                <c:pt idx="50">
                  <c:v>507</c:v>
                </c:pt>
                <c:pt idx="51">
                  <c:v>633</c:v>
                </c:pt>
              </c:numCache>
            </c:numRef>
          </c:xVal>
          <c:yVal>
            <c:numRef>
              <c:f>'Scatter Graphs'!$V$6:$V$57</c:f>
              <c:numCache>
                <c:formatCode>#,##0</c:formatCode>
                <c:ptCount val="52"/>
                <c:pt idx="0">
                  <c:v>2572.4</c:v>
                </c:pt>
                <c:pt idx="1">
                  <c:v>2645.1</c:v>
                </c:pt>
                <c:pt idx="2">
                  <c:v>2807</c:v>
                </c:pt>
                <c:pt idx="3">
                  <c:v>3072.9</c:v>
                </c:pt>
                <c:pt idx="4">
                  <c:v>3377.8</c:v>
                </c:pt>
                <c:pt idx="5">
                  <c:v>3512.2</c:v>
                </c:pt>
                <c:pt idx="6">
                  <c:v>3897.1</c:v>
                </c:pt>
                <c:pt idx="7">
                  <c:v>4304.7</c:v>
                </c:pt>
                <c:pt idx="8">
                  <c:v>4453.3</c:v>
                </c:pt>
                <c:pt idx="9">
                  <c:v>4665.6000000000004</c:v>
                </c:pt>
                <c:pt idx="10">
                  <c:v>4573.8</c:v>
                </c:pt>
                <c:pt idx="11">
                  <c:v>4803.3999999999996</c:v>
                </c:pt>
                <c:pt idx="12">
                  <c:v>4863.7</c:v>
                </c:pt>
                <c:pt idx="13">
                  <c:v>5085.2</c:v>
                </c:pt>
                <c:pt idx="14">
                  <c:v>5098.6000000000004</c:v>
                </c:pt>
                <c:pt idx="15">
                  <c:v>4506.8</c:v>
                </c:pt>
                <c:pt idx="16">
                  <c:v>5227.6000000000004</c:v>
                </c:pt>
                <c:pt idx="17">
                  <c:v>5629.7</c:v>
                </c:pt>
                <c:pt idx="18">
                  <c:v>5096.1000000000004</c:v>
                </c:pt>
                <c:pt idx="19">
                  <c:v>5605.8</c:v>
                </c:pt>
                <c:pt idx="20">
                  <c:v>5431.5</c:v>
                </c:pt>
                <c:pt idx="21">
                  <c:v>5434.4</c:v>
                </c:pt>
                <c:pt idx="22">
                  <c:v>4813.8999999999996</c:v>
                </c:pt>
                <c:pt idx="23">
                  <c:v>4137.5</c:v>
                </c:pt>
                <c:pt idx="24">
                  <c:v>4901.1000000000004</c:v>
                </c:pt>
                <c:pt idx="25">
                  <c:v>4657.6000000000004</c:v>
                </c:pt>
                <c:pt idx="26">
                  <c:v>4177.8999999999996</c:v>
                </c:pt>
                <c:pt idx="27">
                  <c:v>4008.3</c:v>
                </c:pt>
                <c:pt idx="28">
                  <c:v>4128.5</c:v>
                </c:pt>
                <c:pt idx="29">
                  <c:v>4116.8999999999996</c:v>
                </c:pt>
                <c:pt idx="30">
                  <c:v>4344.7</c:v>
                </c:pt>
                <c:pt idx="31">
                  <c:v>4200.6000000000004</c:v>
                </c:pt>
                <c:pt idx="32">
                  <c:v>4217.8999999999996</c:v>
                </c:pt>
                <c:pt idx="33">
                  <c:v>4435.6000000000004</c:v>
                </c:pt>
                <c:pt idx="34">
                  <c:v>4521.1000000000004</c:v>
                </c:pt>
                <c:pt idx="35">
                  <c:v>4424.8</c:v>
                </c:pt>
                <c:pt idx="36">
                  <c:v>4527.3</c:v>
                </c:pt>
                <c:pt idx="37">
                  <c:v>4611.8</c:v>
                </c:pt>
                <c:pt idx="38">
                  <c:v>4615.2</c:v>
                </c:pt>
                <c:pt idx="39">
                  <c:v>4254.2</c:v>
                </c:pt>
                <c:pt idx="40">
                  <c:v>4313.8</c:v>
                </c:pt>
                <c:pt idx="41">
                  <c:v>4257.2</c:v>
                </c:pt>
                <c:pt idx="42">
                  <c:v>4630</c:v>
                </c:pt>
                <c:pt idx="43">
                  <c:v>4290.5</c:v>
                </c:pt>
                <c:pt idx="44">
                  <c:v>4824.5</c:v>
                </c:pt>
                <c:pt idx="45">
                  <c:v>4638</c:v>
                </c:pt>
                <c:pt idx="46">
                  <c:v>4478.6000000000004</c:v>
                </c:pt>
                <c:pt idx="47">
                  <c:v>4571.7</c:v>
                </c:pt>
                <c:pt idx="48">
                  <c:v>4246.8999999999996</c:v>
                </c:pt>
                <c:pt idx="49">
                  <c:v>3137.5</c:v>
                </c:pt>
                <c:pt idx="50">
                  <c:v>4099.3</c:v>
                </c:pt>
                <c:pt idx="51">
                  <c:v>4320.7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829312"/>
        <c:axId val="487827352"/>
      </c:scatterChart>
      <c:valAx>
        <c:axId val="48782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7352"/>
        <c:crosses val="autoZero"/>
        <c:crossBetween val="midCat"/>
      </c:valAx>
      <c:valAx>
        <c:axId val="48782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Normal</a:t>
            </a:r>
            <a:r>
              <a:rPr lang="en-GB" baseline="0"/>
              <a:t> UK Temperature by month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Graphs'!$D$6:$D$17</c:f>
              <c:numCache>
                <c:formatCode>General</c:formatCode>
                <c:ptCount val="12"/>
                <c:pt idx="0">
                  <c:v>5.9</c:v>
                </c:pt>
                <c:pt idx="1">
                  <c:v>6</c:v>
                </c:pt>
                <c:pt idx="2">
                  <c:v>8</c:v>
                </c:pt>
                <c:pt idx="3">
                  <c:v>9.9</c:v>
                </c:pt>
                <c:pt idx="4">
                  <c:v>13.3</c:v>
                </c:pt>
                <c:pt idx="5">
                  <c:v>16.2</c:v>
                </c:pt>
                <c:pt idx="6">
                  <c:v>18.600000000000001</c:v>
                </c:pt>
                <c:pt idx="7">
                  <c:v>18.600000000000001</c:v>
                </c:pt>
                <c:pt idx="8">
                  <c:v>15.9</c:v>
                </c:pt>
                <c:pt idx="9">
                  <c:v>12.4</c:v>
                </c:pt>
                <c:pt idx="10">
                  <c:v>8.6999999999999993</c:v>
                </c:pt>
                <c:pt idx="11">
                  <c:v>6.9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7802776"/>
        <c:axId val="487803560"/>
      </c:lineChart>
      <c:catAx>
        <c:axId val="487802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3560"/>
        <c:crosses val="autoZero"/>
        <c:auto val="1"/>
        <c:lblAlgn val="ctr"/>
        <c:lblOffset val="100"/>
        <c:noMultiLvlLbl val="0"/>
      </c:catAx>
      <c:valAx>
        <c:axId val="487803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UK Temperatures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Graphs'!$D$5</c:f>
              <c:strCache>
                <c:ptCount val="1"/>
                <c:pt idx="0">
                  <c:v>Normal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Graphs'!$D$6:$D$17</c:f>
              <c:numCache>
                <c:formatCode>General</c:formatCode>
                <c:ptCount val="12"/>
                <c:pt idx="0">
                  <c:v>5.9</c:v>
                </c:pt>
                <c:pt idx="1">
                  <c:v>6</c:v>
                </c:pt>
                <c:pt idx="2">
                  <c:v>8</c:v>
                </c:pt>
                <c:pt idx="3">
                  <c:v>9.9</c:v>
                </c:pt>
                <c:pt idx="4">
                  <c:v>13.3</c:v>
                </c:pt>
                <c:pt idx="5">
                  <c:v>16.2</c:v>
                </c:pt>
                <c:pt idx="6">
                  <c:v>18.600000000000001</c:v>
                </c:pt>
                <c:pt idx="7">
                  <c:v>18.600000000000001</c:v>
                </c:pt>
                <c:pt idx="8">
                  <c:v>15.9</c:v>
                </c:pt>
                <c:pt idx="9">
                  <c:v>12.4</c:v>
                </c:pt>
                <c:pt idx="10">
                  <c:v>8.6999999999999993</c:v>
                </c:pt>
                <c:pt idx="11">
                  <c:v>6.9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'Line Graphs'!$E$5</c:f>
              <c:strCache>
                <c:ptCount val="1"/>
                <c:pt idx="0">
                  <c:v>Warmest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Graphs'!$E$6:$E$17</c:f>
              <c:numCache>
                <c:formatCode>General</c:formatCode>
                <c:ptCount val="12"/>
                <c:pt idx="0">
                  <c:v>8.3000000000000007</c:v>
                </c:pt>
                <c:pt idx="1">
                  <c:v>8.5</c:v>
                </c:pt>
                <c:pt idx="2">
                  <c:v>11.1</c:v>
                </c:pt>
                <c:pt idx="3">
                  <c:v>13.5</c:v>
                </c:pt>
                <c:pt idx="4">
                  <c:v>17.100000000000001</c:v>
                </c:pt>
                <c:pt idx="5">
                  <c:v>20</c:v>
                </c:pt>
                <c:pt idx="6">
                  <c:v>22.6</c:v>
                </c:pt>
                <c:pt idx="7">
                  <c:v>22.5</c:v>
                </c:pt>
                <c:pt idx="8">
                  <c:v>19.3</c:v>
                </c:pt>
                <c:pt idx="9">
                  <c:v>15.3</c:v>
                </c:pt>
                <c:pt idx="10">
                  <c:v>11.2</c:v>
                </c:pt>
                <c:pt idx="11">
                  <c:v>9.1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'Line Graphs'!$F$5</c:f>
              <c:strCache>
                <c:ptCount val="1"/>
                <c:pt idx="0">
                  <c:v>Coldest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Graphs'!$F$6:$F$17</c:f>
              <c:numCache>
                <c:formatCode>General</c:formatCode>
                <c:ptCount val="12"/>
                <c:pt idx="0">
                  <c:v>3.7</c:v>
                </c:pt>
                <c:pt idx="1">
                  <c:v>3.4</c:v>
                </c:pt>
                <c:pt idx="2">
                  <c:v>5</c:v>
                </c:pt>
                <c:pt idx="3">
                  <c:v>6.4</c:v>
                </c:pt>
                <c:pt idx="4">
                  <c:v>9.4</c:v>
                </c:pt>
                <c:pt idx="5">
                  <c:v>12.3</c:v>
                </c:pt>
                <c:pt idx="6">
                  <c:v>14.6</c:v>
                </c:pt>
                <c:pt idx="7">
                  <c:v>14.7</c:v>
                </c:pt>
                <c:pt idx="8">
                  <c:v>12.5</c:v>
                </c:pt>
                <c:pt idx="9">
                  <c:v>9.6</c:v>
                </c:pt>
                <c:pt idx="10">
                  <c:v>6.2</c:v>
                </c:pt>
                <c:pt idx="11">
                  <c:v>4.7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7713368"/>
        <c:axId val="310817920"/>
      </c:lineChart>
      <c:catAx>
        <c:axId val="487713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7920"/>
        <c:crosses val="autoZero"/>
        <c:auto val="1"/>
        <c:lblAlgn val="ctr"/>
        <c:lblOffset val="100"/>
        <c:noMultiLvlLbl val="0"/>
      </c:catAx>
      <c:valAx>
        <c:axId val="31081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3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Graphs'!$N$5</c:f>
              <c:strCache>
                <c:ptCount val="1"/>
                <c:pt idx="0">
                  <c:v>Price of Phosphate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'Line Graphs'!$M$6:$M$57</c:f>
              <c:numCache>
                <c:formatCode>General</c:formatCode>
                <c:ptCount val="52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</c:numCache>
            </c:numRef>
          </c:cat>
          <c:val>
            <c:numRef>
              <c:f>'Line Graphs'!$N$6:$N$57</c:f>
              <c:numCache>
                <c:formatCode>0_)</c:formatCode>
                <c:ptCount val="52"/>
                <c:pt idx="0">
                  <c:v>79.400000000000006</c:v>
                </c:pt>
                <c:pt idx="1">
                  <c:v>80.599999999999994</c:v>
                </c:pt>
                <c:pt idx="2">
                  <c:v>80</c:v>
                </c:pt>
                <c:pt idx="3">
                  <c:v>81.2</c:v>
                </c:pt>
                <c:pt idx="4">
                  <c:v>80.900000000000006</c:v>
                </c:pt>
                <c:pt idx="5">
                  <c:v>80.900000000000006</c:v>
                </c:pt>
                <c:pt idx="6">
                  <c:v>80.900000000000006</c:v>
                </c:pt>
                <c:pt idx="7">
                  <c:v>84.1</c:v>
                </c:pt>
                <c:pt idx="8">
                  <c:v>78.400000000000006</c:v>
                </c:pt>
                <c:pt idx="9">
                  <c:v>74</c:v>
                </c:pt>
                <c:pt idx="10">
                  <c:v>75.099999999999994</c:v>
                </c:pt>
                <c:pt idx="11">
                  <c:v>76.599999999999994</c:v>
                </c:pt>
                <c:pt idx="12">
                  <c:v>78</c:v>
                </c:pt>
                <c:pt idx="13">
                  <c:v>87.5</c:v>
                </c:pt>
                <c:pt idx="14">
                  <c:v>150</c:v>
                </c:pt>
                <c:pt idx="15">
                  <c:v>214</c:v>
                </c:pt>
                <c:pt idx="16">
                  <c:v>158</c:v>
                </c:pt>
                <c:pt idx="17">
                  <c:v>146</c:v>
                </c:pt>
                <c:pt idx="18">
                  <c:v>151</c:v>
                </c:pt>
                <c:pt idx="19">
                  <c:v>161</c:v>
                </c:pt>
                <c:pt idx="20">
                  <c:v>247</c:v>
                </c:pt>
                <c:pt idx="21">
                  <c:v>248</c:v>
                </c:pt>
                <c:pt idx="22">
                  <c:v>230</c:v>
                </c:pt>
                <c:pt idx="23">
                  <c:v>214</c:v>
                </c:pt>
                <c:pt idx="24">
                  <c:v>229</c:v>
                </c:pt>
                <c:pt idx="25">
                  <c:v>206</c:v>
                </c:pt>
                <c:pt idx="26">
                  <c:v>190</c:v>
                </c:pt>
                <c:pt idx="27">
                  <c:v>194</c:v>
                </c:pt>
                <c:pt idx="28">
                  <c:v>222</c:v>
                </c:pt>
                <c:pt idx="29">
                  <c:v>229</c:v>
                </c:pt>
                <c:pt idx="30">
                  <c:v>201</c:v>
                </c:pt>
                <c:pt idx="31">
                  <c:v>217</c:v>
                </c:pt>
                <c:pt idx="32">
                  <c:v>206</c:v>
                </c:pt>
                <c:pt idx="33">
                  <c:v>190</c:v>
                </c:pt>
                <c:pt idx="34">
                  <c:v>212</c:v>
                </c:pt>
                <c:pt idx="35">
                  <c:v>234</c:v>
                </c:pt>
                <c:pt idx="36">
                  <c:v>258</c:v>
                </c:pt>
                <c:pt idx="37">
                  <c:v>257</c:v>
                </c:pt>
                <c:pt idx="38">
                  <c:v>253</c:v>
                </c:pt>
                <c:pt idx="39">
                  <c:v>255</c:v>
                </c:pt>
                <c:pt idx="40">
                  <c:v>233</c:v>
                </c:pt>
                <c:pt idx="41">
                  <c:v>236</c:v>
                </c:pt>
                <c:pt idx="42">
                  <c:v>221</c:v>
                </c:pt>
                <c:pt idx="43">
                  <c:v>243</c:v>
                </c:pt>
                <c:pt idx="44">
                  <c:v>266</c:v>
                </c:pt>
                <c:pt idx="45">
                  <c:v>299</c:v>
                </c:pt>
                <c:pt idx="46">
                  <c:v>324</c:v>
                </c:pt>
                <c:pt idx="47">
                  <c:v>418</c:v>
                </c:pt>
                <c:pt idx="48">
                  <c:v>800</c:v>
                </c:pt>
                <c:pt idx="49">
                  <c:v>639</c:v>
                </c:pt>
                <c:pt idx="50">
                  <c:v>507</c:v>
                </c:pt>
                <c:pt idx="51">
                  <c:v>633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'Line Graphs'!$O$5</c:f>
              <c:strCache>
                <c:ptCount val="1"/>
                <c:pt idx="0">
                  <c:v>Use of phosphate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'Line Graphs'!$M$6:$M$57</c:f>
              <c:numCache>
                <c:formatCode>General</c:formatCode>
                <c:ptCount val="52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</c:numCache>
            </c:numRef>
          </c:cat>
          <c:val>
            <c:numRef>
              <c:f>'Line Graphs'!$O$6:$O$57</c:f>
              <c:numCache>
                <c:formatCode>#,##0</c:formatCode>
                <c:ptCount val="52"/>
                <c:pt idx="0">
                  <c:v>2572.4</c:v>
                </c:pt>
                <c:pt idx="1">
                  <c:v>2645.1</c:v>
                </c:pt>
                <c:pt idx="2">
                  <c:v>2807</c:v>
                </c:pt>
                <c:pt idx="3">
                  <c:v>3072.9</c:v>
                </c:pt>
                <c:pt idx="4">
                  <c:v>3377.8</c:v>
                </c:pt>
                <c:pt idx="5">
                  <c:v>3512.2</c:v>
                </c:pt>
                <c:pt idx="6">
                  <c:v>3897.1</c:v>
                </c:pt>
                <c:pt idx="7">
                  <c:v>4304.7</c:v>
                </c:pt>
                <c:pt idx="8">
                  <c:v>4453.3</c:v>
                </c:pt>
                <c:pt idx="9">
                  <c:v>4665.6000000000004</c:v>
                </c:pt>
                <c:pt idx="10">
                  <c:v>4573.8</c:v>
                </c:pt>
                <c:pt idx="11">
                  <c:v>4803.3999999999996</c:v>
                </c:pt>
                <c:pt idx="12">
                  <c:v>4863.7</c:v>
                </c:pt>
                <c:pt idx="13">
                  <c:v>5085.2</c:v>
                </c:pt>
                <c:pt idx="14">
                  <c:v>5098.6000000000004</c:v>
                </c:pt>
                <c:pt idx="15">
                  <c:v>4506.8</c:v>
                </c:pt>
                <c:pt idx="16">
                  <c:v>5227.6000000000004</c:v>
                </c:pt>
                <c:pt idx="17">
                  <c:v>5629.7</c:v>
                </c:pt>
                <c:pt idx="18">
                  <c:v>5096.1000000000004</c:v>
                </c:pt>
                <c:pt idx="19">
                  <c:v>5605.8</c:v>
                </c:pt>
                <c:pt idx="20">
                  <c:v>5431.5</c:v>
                </c:pt>
                <c:pt idx="21">
                  <c:v>5434.4</c:v>
                </c:pt>
                <c:pt idx="22">
                  <c:v>4813.8999999999996</c:v>
                </c:pt>
                <c:pt idx="23">
                  <c:v>4137.5</c:v>
                </c:pt>
                <c:pt idx="24">
                  <c:v>4901.1000000000004</c:v>
                </c:pt>
                <c:pt idx="25">
                  <c:v>4657.6000000000004</c:v>
                </c:pt>
                <c:pt idx="26">
                  <c:v>4177.8999999999996</c:v>
                </c:pt>
                <c:pt idx="27">
                  <c:v>4008.3</c:v>
                </c:pt>
                <c:pt idx="28">
                  <c:v>4128.5</c:v>
                </c:pt>
                <c:pt idx="29">
                  <c:v>4116.8999999999996</c:v>
                </c:pt>
                <c:pt idx="30">
                  <c:v>4344.7</c:v>
                </c:pt>
                <c:pt idx="31">
                  <c:v>4200.6000000000004</c:v>
                </c:pt>
                <c:pt idx="32">
                  <c:v>4217.8999999999996</c:v>
                </c:pt>
                <c:pt idx="33">
                  <c:v>4435.6000000000004</c:v>
                </c:pt>
                <c:pt idx="34">
                  <c:v>4521.1000000000004</c:v>
                </c:pt>
                <c:pt idx="35">
                  <c:v>4424.8</c:v>
                </c:pt>
                <c:pt idx="36">
                  <c:v>4527.3</c:v>
                </c:pt>
                <c:pt idx="37">
                  <c:v>4611.8</c:v>
                </c:pt>
                <c:pt idx="38">
                  <c:v>4615.2</c:v>
                </c:pt>
                <c:pt idx="39">
                  <c:v>4254.2</c:v>
                </c:pt>
                <c:pt idx="40">
                  <c:v>4313.8</c:v>
                </c:pt>
                <c:pt idx="41">
                  <c:v>4257.2</c:v>
                </c:pt>
                <c:pt idx="42">
                  <c:v>4630</c:v>
                </c:pt>
                <c:pt idx="43">
                  <c:v>4290.5</c:v>
                </c:pt>
                <c:pt idx="44">
                  <c:v>4824.5</c:v>
                </c:pt>
                <c:pt idx="45">
                  <c:v>4638</c:v>
                </c:pt>
                <c:pt idx="46">
                  <c:v>4478.6000000000004</c:v>
                </c:pt>
                <c:pt idx="47">
                  <c:v>4571.7</c:v>
                </c:pt>
                <c:pt idx="48">
                  <c:v>4246.8999999999996</c:v>
                </c:pt>
                <c:pt idx="49">
                  <c:v>3137.5</c:v>
                </c:pt>
                <c:pt idx="50">
                  <c:v>4099.3</c:v>
                </c:pt>
                <c:pt idx="51">
                  <c:v>4320.7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816744"/>
        <c:axId val="310817528"/>
      </c:lineChart>
      <c:catAx>
        <c:axId val="310816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7528"/>
        <c:crosses val="autoZero"/>
        <c:auto val="1"/>
        <c:lblAlgn val="ctr"/>
        <c:lblOffset val="100"/>
        <c:noMultiLvlLbl val="0"/>
      </c:catAx>
      <c:valAx>
        <c:axId val="31081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6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Deviation'!$M$14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Deviation'!$L$15:$L$22</c:f>
              <c:strCache>
                <c:ptCount val="8"/>
                <c:pt idx="0">
                  <c:v>91.33907247</c:v>
                </c:pt>
                <c:pt idx="1">
                  <c:v>103.3000316</c:v>
                </c:pt>
                <c:pt idx="2">
                  <c:v>115.2609908</c:v>
                </c:pt>
                <c:pt idx="3">
                  <c:v>127.22195</c:v>
                </c:pt>
                <c:pt idx="4">
                  <c:v>139.1829092</c:v>
                </c:pt>
                <c:pt idx="5">
                  <c:v>151.1438684</c:v>
                </c:pt>
                <c:pt idx="6">
                  <c:v>163.1048275</c:v>
                </c:pt>
                <c:pt idx="7">
                  <c:v>More</c:v>
                </c:pt>
              </c:strCache>
            </c:strRef>
          </c:xVal>
          <c:yVal>
            <c:numRef>
              <c:f>'Standard Deviation'!$M$15:$M$22</c:f>
              <c:numCache>
                <c:formatCode>General</c:formatCode>
                <c:ptCount val="8"/>
                <c:pt idx="0">
                  <c:v>0</c:v>
                </c:pt>
                <c:pt idx="1">
                  <c:v>6</c:v>
                </c:pt>
                <c:pt idx="2">
                  <c:v>26</c:v>
                </c:pt>
                <c:pt idx="3">
                  <c:v>61</c:v>
                </c:pt>
                <c:pt idx="4">
                  <c:v>72</c:v>
                </c:pt>
                <c:pt idx="5">
                  <c:v>30</c:v>
                </c:pt>
                <c:pt idx="6">
                  <c:v>5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330856"/>
        <c:axId val="487332424"/>
      </c:scatterChart>
      <c:valAx>
        <c:axId val="487330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2424"/>
        <c:crosses val="autoZero"/>
        <c:crossBetween val="midCat"/>
      </c:valAx>
      <c:valAx>
        <c:axId val="487332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0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Deviation'!$G$15:$G$22</c:f>
              <c:strCache>
                <c:ptCount val="8"/>
                <c:pt idx="0">
                  <c:v>62.12871222</c:v>
                </c:pt>
                <c:pt idx="1">
                  <c:v>64.06907481</c:v>
                </c:pt>
                <c:pt idx="2">
                  <c:v>66.00943741</c:v>
                </c:pt>
                <c:pt idx="3">
                  <c:v>67.9498</c:v>
                </c:pt>
                <c:pt idx="4">
                  <c:v>69.89016259</c:v>
                </c:pt>
                <c:pt idx="5">
                  <c:v>71.83052519</c:v>
                </c:pt>
                <c:pt idx="6">
                  <c:v>73.77088778</c:v>
                </c:pt>
                <c:pt idx="7">
                  <c:v>More</c:v>
                </c:pt>
              </c:strCache>
            </c:strRef>
          </c:xVal>
          <c:yVal>
            <c:numRef>
              <c:f>'Standard Deviation'!$H$15:$H$22</c:f>
              <c:numCache>
                <c:formatCode>General</c:formatCode>
                <c:ptCount val="8"/>
                <c:pt idx="0">
                  <c:v>0</c:v>
                </c:pt>
                <c:pt idx="1">
                  <c:v>4</c:v>
                </c:pt>
                <c:pt idx="2">
                  <c:v>32</c:v>
                </c:pt>
                <c:pt idx="3">
                  <c:v>65</c:v>
                </c:pt>
                <c:pt idx="4">
                  <c:v>64</c:v>
                </c:pt>
                <c:pt idx="5">
                  <c:v>31</c:v>
                </c:pt>
                <c:pt idx="6">
                  <c:v>2</c:v>
                </c:pt>
                <c:pt idx="7">
                  <c:v>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330072"/>
        <c:axId val="483374320"/>
      </c:scatterChart>
      <c:valAx>
        <c:axId val="487330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4320"/>
        <c:crosses val="autoZero"/>
        <c:crossBetween val="midCat"/>
      </c:valAx>
      <c:valAx>
        <c:axId val="48337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0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Deviation'!$H$214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Deviation'!$G$215:$G$222</c:f>
              <c:strCache>
                <c:ptCount val="8"/>
                <c:pt idx="0">
                  <c:v>31.74211824</c:v>
                </c:pt>
                <c:pt idx="1">
                  <c:v>40.99474549</c:v>
                </c:pt>
                <c:pt idx="2">
                  <c:v>50.24737275</c:v>
                </c:pt>
                <c:pt idx="3">
                  <c:v>59.5</c:v>
                </c:pt>
                <c:pt idx="4">
                  <c:v>68.75262725</c:v>
                </c:pt>
                <c:pt idx="5">
                  <c:v>78.00525451</c:v>
                </c:pt>
                <c:pt idx="6">
                  <c:v>87.25788176</c:v>
                </c:pt>
                <c:pt idx="7">
                  <c:v>More</c:v>
                </c:pt>
              </c:strCache>
            </c:strRef>
          </c:xVal>
          <c:yVal>
            <c:numRef>
              <c:f>'Standard Deviation'!$H$215:$H$222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375888"/>
        <c:axId val="483376672"/>
      </c:scatterChart>
      <c:valAx>
        <c:axId val="48337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6672"/>
        <c:crosses val="autoZero"/>
        <c:crossBetween val="midCat"/>
      </c:valAx>
      <c:valAx>
        <c:axId val="48337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Deviation'!$H$245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Deviation'!$G$246:$G$253</c:f>
              <c:strCache>
                <c:ptCount val="8"/>
                <c:pt idx="0">
                  <c:v>-13.65272003</c:v>
                </c:pt>
                <c:pt idx="1">
                  <c:v>16.83151998</c:v>
                </c:pt>
                <c:pt idx="2">
                  <c:v>47.31575999</c:v>
                </c:pt>
                <c:pt idx="3">
                  <c:v>77.8</c:v>
                </c:pt>
                <c:pt idx="4">
                  <c:v>108.28424</c:v>
                </c:pt>
                <c:pt idx="5">
                  <c:v>138.76848</c:v>
                </c:pt>
                <c:pt idx="6">
                  <c:v>169.25272</c:v>
                </c:pt>
                <c:pt idx="7">
                  <c:v>More</c:v>
                </c:pt>
              </c:strCache>
            </c:strRef>
          </c:xVal>
          <c:yVal>
            <c:numRef>
              <c:f>'Standard Deviation'!$H$246:$H$253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222536"/>
        <c:axId val="482224104"/>
      </c:scatterChart>
      <c:valAx>
        <c:axId val="482222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224104"/>
        <c:crosses val="autoZero"/>
        <c:crossBetween val="midCat"/>
      </c:valAx>
      <c:valAx>
        <c:axId val="482224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222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Weight vs. Height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'Correlation and Regression'!$C$5</c:f>
              <c:strCache>
                <c:ptCount val="1"/>
                <c:pt idx="0">
                  <c:v>Weight (Pounds)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'Correlation and Regression'!$B$6:$B$205</c:f>
              <c:numCache>
                <c:formatCode>General</c:formatCode>
                <c:ptCount val="200"/>
                <c:pt idx="0">
                  <c:v>65.78</c:v>
                </c:pt>
                <c:pt idx="1">
                  <c:v>71.52</c:v>
                </c:pt>
                <c:pt idx="2">
                  <c:v>69.400000000000006</c:v>
                </c:pt>
                <c:pt idx="3">
                  <c:v>68.22</c:v>
                </c:pt>
                <c:pt idx="4">
                  <c:v>67.790000000000006</c:v>
                </c:pt>
                <c:pt idx="5">
                  <c:v>68.7</c:v>
                </c:pt>
                <c:pt idx="6">
                  <c:v>69.8</c:v>
                </c:pt>
                <c:pt idx="7">
                  <c:v>70.010000000000005</c:v>
                </c:pt>
                <c:pt idx="8">
                  <c:v>67.900000000000006</c:v>
                </c:pt>
                <c:pt idx="9">
                  <c:v>66.78</c:v>
                </c:pt>
                <c:pt idx="10">
                  <c:v>66.489999999999995</c:v>
                </c:pt>
                <c:pt idx="11">
                  <c:v>67.62</c:v>
                </c:pt>
                <c:pt idx="12">
                  <c:v>68.3</c:v>
                </c:pt>
                <c:pt idx="13">
                  <c:v>67.12</c:v>
                </c:pt>
                <c:pt idx="14">
                  <c:v>68.28</c:v>
                </c:pt>
                <c:pt idx="15">
                  <c:v>71.09</c:v>
                </c:pt>
                <c:pt idx="16">
                  <c:v>66.459999999999994</c:v>
                </c:pt>
                <c:pt idx="17">
                  <c:v>68.650000000000006</c:v>
                </c:pt>
                <c:pt idx="18">
                  <c:v>71.23</c:v>
                </c:pt>
                <c:pt idx="19">
                  <c:v>67.13</c:v>
                </c:pt>
                <c:pt idx="20">
                  <c:v>67.83</c:v>
                </c:pt>
                <c:pt idx="21">
                  <c:v>68.88</c:v>
                </c:pt>
                <c:pt idx="22">
                  <c:v>63.48</c:v>
                </c:pt>
                <c:pt idx="23">
                  <c:v>68.42</c:v>
                </c:pt>
                <c:pt idx="24">
                  <c:v>67.63</c:v>
                </c:pt>
                <c:pt idx="25">
                  <c:v>67.209999999999994</c:v>
                </c:pt>
                <c:pt idx="26">
                  <c:v>70.84</c:v>
                </c:pt>
                <c:pt idx="27">
                  <c:v>67.489999999999995</c:v>
                </c:pt>
                <c:pt idx="28">
                  <c:v>66.53</c:v>
                </c:pt>
                <c:pt idx="29">
                  <c:v>65.44</c:v>
                </c:pt>
                <c:pt idx="30">
                  <c:v>69.52</c:v>
                </c:pt>
                <c:pt idx="31">
                  <c:v>65.81</c:v>
                </c:pt>
                <c:pt idx="32">
                  <c:v>67.819999999999993</c:v>
                </c:pt>
                <c:pt idx="33">
                  <c:v>70.599999999999994</c:v>
                </c:pt>
                <c:pt idx="34">
                  <c:v>71.8</c:v>
                </c:pt>
                <c:pt idx="35">
                  <c:v>69.209999999999994</c:v>
                </c:pt>
                <c:pt idx="36">
                  <c:v>66.8</c:v>
                </c:pt>
                <c:pt idx="37">
                  <c:v>67.66</c:v>
                </c:pt>
                <c:pt idx="38">
                  <c:v>67.81</c:v>
                </c:pt>
                <c:pt idx="39">
                  <c:v>64.05</c:v>
                </c:pt>
                <c:pt idx="40">
                  <c:v>68.569999999999993</c:v>
                </c:pt>
                <c:pt idx="41">
                  <c:v>65.180000000000007</c:v>
                </c:pt>
                <c:pt idx="42">
                  <c:v>69.66</c:v>
                </c:pt>
                <c:pt idx="43">
                  <c:v>67.97</c:v>
                </c:pt>
                <c:pt idx="44">
                  <c:v>65.98</c:v>
                </c:pt>
                <c:pt idx="45">
                  <c:v>68.67</c:v>
                </c:pt>
                <c:pt idx="46">
                  <c:v>66.88</c:v>
                </c:pt>
                <c:pt idx="47">
                  <c:v>67.7</c:v>
                </c:pt>
                <c:pt idx="48">
                  <c:v>69.819999999999993</c:v>
                </c:pt>
                <c:pt idx="49">
                  <c:v>69.09</c:v>
                </c:pt>
                <c:pt idx="50">
                  <c:v>69.91</c:v>
                </c:pt>
                <c:pt idx="51">
                  <c:v>67.33</c:v>
                </c:pt>
                <c:pt idx="52">
                  <c:v>70.27</c:v>
                </c:pt>
                <c:pt idx="53">
                  <c:v>69.099999999999994</c:v>
                </c:pt>
                <c:pt idx="54">
                  <c:v>65.38</c:v>
                </c:pt>
                <c:pt idx="55">
                  <c:v>70.180000000000007</c:v>
                </c:pt>
                <c:pt idx="56">
                  <c:v>70.41</c:v>
                </c:pt>
                <c:pt idx="57">
                  <c:v>66.540000000000006</c:v>
                </c:pt>
                <c:pt idx="58">
                  <c:v>66.36</c:v>
                </c:pt>
                <c:pt idx="59">
                  <c:v>67.540000000000006</c:v>
                </c:pt>
                <c:pt idx="60">
                  <c:v>66.5</c:v>
                </c:pt>
                <c:pt idx="61">
                  <c:v>69</c:v>
                </c:pt>
                <c:pt idx="62">
                  <c:v>68.3</c:v>
                </c:pt>
                <c:pt idx="63">
                  <c:v>67.010000000000005</c:v>
                </c:pt>
                <c:pt idx="64">
                  <c:v>70.81</c:v>
                </c:pt>
                <c:pt idx="65">
                  <c:v>68.22</c:v>
                </c:pt>
                <c:pt idx="66">
                  <c:v>69.06</c:v>
                </c:pt>
                <c:pt idx="67">
                  <c:v>67.73</c:v>
                </c:pt>
                <c:pt idx="68">
                  <c:v>67.22</c:v>
                </c:pt>
                <c:pt idx="69">
                  <c:v>67.37</c:v>
                </c:pt>
                <c:pt idx="70">
                  <c:v>65.27</c:v>
                </c:pt>
                <c:pt idx="71">
                  <c:v>70.84</c:v>
                </c:pt>
                <c:pt idx="72">
                  <c:v>69.92</c:v>
                </c:pt>
                <c:pt idx="73">
                  <c:v>64.290000000000006</c:v>
                </c:pt>
                <c:pt idx="74">
                  <c:v>68.25</c:v>
                </c:pt>
                <c:pt idx="75">
                  <c:v>66.36</c:v>
                </c:pt>
                <c:pt idx="76">
                  <c:v>68.36</c:v>
                </c:pt>
                <c:pt idx="77">
                  <c:v>65.48</c:v>
                </c:pt>
                <c:pt idx="78">
                  <c:v>69.72</c:v>
                </c:pt>
                <c:pt idx="79">
                  <c:v>67.73</c:v>
                </c:pt>
                <c:pt idx="80">
                  <c:v>68.64</c:v>
                </c:pt>
                <c:pt idx="81">
                  <c:v>66.78</c:v>
                </c:pt>
                <c:pt idx="82">
                  <c:v>70.05</c:v>
                </c:pt>
                <c:pt idx="83">
                  <c:v>66.28</c:v>
                </c:pt>
                <c:pt idx="84">
                  <c:v>69.2</c:v>
                </c:pt>
                <c:pt idx="85">
                  <c:v>69.13</c:v>
                </c:pt>
                <c:pt idx="86">
                  <c:v>67.36</c:v>
                </c:pt>
                <c:pt idx="87">
                  <c:v>70.09</c:v>
                </c:pt>
                <c:pt idx="88">
                  <c:v>70.180000000000007</c:v>
                </c:pt>
                <c:pt idx="89">
                  <c:v>68.23</c:v>
                </c:pt>
                <c:pt idx="90">
                  <c:v>68.13</c:v>
                </c:pt>
                <c:pt idx="91">
                  <c:v>70.239999999999995</c:v>
                </c:pt>
                <c:pt idx="92">
                  <c:v>71.489999999999995</c:v>
                </c:pt>
                <c:pt idx="93">
                  <c:v>69.2</c:v>
                </c:pt>
                <c:pt idx="94">
                  <c:v>70.06</c:v>
                </c:pt>
                <c:pt idx="95">
                  <c:v>70.56</c:v>
                </c:pt>
                <c:pt idx="96">
                  <c:v>66.290000000000006</c:v>
                </c:pt>
                <c:pt idx="97">
                  <c:v>63.43</c:v>
                </c:pt>
                <c:pt idx="98">
                  <c:v>66.77</c:v>
                </c:pt>
                <c:pt idx="99">
                  <c:v>68.89</c:v>
                </c:pt>
                <c:pt idx="100">
                  <c:v>64.87</c:v>
                </c:pt>
                <c:pt idx="101">
                  <c:v>67.09</c:v>
                </c:pt>
                <c:pt idx="102">
                  <c:v>68.349999999999994</c:v>
                </c:pt>
                <c:pt idx="103">
                  <c:v>65.61</c:v>
                </c:pt>
                <c:pt idx="104">
                  <c:v>67.760000000000005</c:v>
                </c:pt>
                <c:pt idx="105">
                  <c:v>68.02</c:v>
                </c:pt>
                <c:pt idx="106">
                  <c:v>67.66</c:v>
                </c:pt>
                <c:pt idx="107">
                  <c:v>66.31</c:v>
                </c:pt>
                <c:pt idx="108">
                  <c:v>69.44</c:v>
                </c:pt>
                <c:pt idx="109">
                  <c:v>63.84</c:v>
                </c:pt>
                <c:pt idx="110">
                  <c:v>67.72</c:v>
                </c:pt>
                <c:pt idx="111">
                  <c:v>70.05</c:v>
                </c:pt>
                <c:pt idx="112">
                  <c:v>70.19</c:v>
                </c:pt>
                <c:pt idx="113">
                  <c:v>65.95</c:v>
                </c:pt>
                <c:pt idx="114">
                  <c:v>70.010000000000005</c:v>
                </c:pt>
                <c:pt idx="115">
                  <c:v>68.61</c:v>
                </c:pt>
                <c:pt idx="116">
                  <c:v>68.81</c:v>
                </c:pt>
                <c:pt idx="117">
                  <c:v>69.760000000000005</c:v>
                </c:pt>
                <c:pt idx="118">
                  <c:v>65.459999999999994</c:v>
                </c:pt>
                <c:pt idx="119">
                  <c:v>68.83</c:v>
                </c:pt>
                <c:pt idx="120">
                  <c:v>65.8</c:v>
                </c:pt>
                <c:pt idx="121">
                  <c:v>67.209999999999994</c:v>
                </c:pt>
                <c:pt idx="122">
                  <c:v>69.42</c:v>
                </c:pt>
                <c:pt idx="123">
                  <c:v>68.94</c:v>
                </c:pt>
                <c:pt idx="124">
                  <c:v>67.94</c:v>
                </c:pt>
                <c:pt idx="125">
                  <c:v>65.63</c:v>
                </c:pt>
                <c:pt idx="126">
                  <c:v>66.5</c:v>
                </c:pt>
                <c:pt idx="127">
                  <c:v>67.930000000000007</c:v>
                </c:pt>
                <c:pt idx="128">
                  <c:v>68.89</c:v>
                </c:pt>
                <c:pt idx="129">
                  <c:v>70.239999999999995</c:v>
                </c:pt>
                <c:pt idx="130">
                  <c:v>68.27</c:v>
                </c:pt>
                <c:pt idx="131">
                  <c:v>71.23</c:v>
                </c:pt>
                <c:pt idx="132">
                  <c:v>69.099999999999994</c:v>
                </c:pt>
                <c:pt idx="133">
                  <c:v>64.400000000000006</c:v>
                </c:pt>
                <c:pt idx="134">
                  <c:v>71.099999999999994</c:v>
                </c:pt>
                <c:pt idx="135">
                  <c:v>68.22</c:v>
                </c:pt>
                <c:pt idx="136">
                  <c:v>65.92</c:v>
                </c:pt>
                <c:pt idx="137">
                  <c:v>67.44</c:v>
                </c:pt>
                <c:pt idx="138">
                  <c:v>73.900000000000006</c:v>
                </c:pt>
                <c:pt idx="139">
                  <c:v>69.98</c:v>
                </c:pt>
                <c:pt idx="140">
                  <c:v>69.52</c:v>
                </c:pt>
                <c:pt idx="141">
                  <c:v>65.180000000000007</c:v>
                </c:pt>
                <c:pt idx="142">
                  <c:v>68.010000000000005</c:v>
                </c:pt>
                <c:pt idx="143">
                  <c:v>68.34</c:v>
                </c:pt>
                <c:pt idx="144">
                  <c:v>65.180000000000007</c:v>
                </c:pt>
                <c:pt idx="145">
                  <c:v>68.260000000000005</c:v>
                </c:pt>
                <c:pt idx="146">
                  <c:v>68.569999999999993</c:v>
                </c:pt>
                <c:pt idx="147">
                  <c:v>64.5</c:v>
                </c:pt>
                <c:pt idx="148">
                  <c:v>68.709999999999994</c:v>
                </c:pt>
                <c:pt idx="149">
                  <c:v>68.89</c:v>
                </c:pt>
                <c:pt idx="150">
                  <c:v>69.540000000000006</c:v>
                </c:pt>
                <c:pt idx="151">
                  <c:v>67.400000000000006</c:v>
                </c:pt>
                <c:pt idx="152">
                  <c:v>66.48</c:v>
                </c:pt>
                <c:pt idx="153">
                  <c:v>66.010000000000005</c:v>
                </c:pt>
                <c:pt idx="154">
                  <c:v>72.44</c:v>
                </c:pt>
                <c:pt idx="155">
                  <c:v>64.13</c:v>
                </c:pt>
                <c:pt idx="156">
                  <c:v>70.98</c:v>
                </c:pt>
                <c:pt idx="157">
                  <c:v>67.5</c:v>
                </c:pt>
                <c:pt idx="158">
                  <c:v>72.02</c:v>
                </c:pt>
                <c:pt idx="159">
                  <c:v>65.31</c:v>
                </c:pt>
                <c:pt idx="160">
                  <c:v>67.08</c:v>
                </c:pt>
                <c:pt idx="161">
                  <c:v>64.39</c:v>
                </c:pt>
                <c:pt idx="162">
                  <c:v>69.37</c:v>
                </c:pt>
                <c:pt idx="163">
                  <c:v>68.38</c:v>
                </c:pt>
                <c:pt idx="164">
                  <c:v>65.31</c:v>
                </c:pt>
                <c:pt idx="165">
                  <c:v>67.14</c:v>
                </c:pt>
                <c:pt idx="166">
                  <c:v>68.39</c:v>
                </c:pt>
                <c:pt idx="167">
                  <c:v>66.290000000000006</c:v>
                </c:pt>
                <c:pt idx="168">
                  <c:v>67.19</c:v>
                </c:pt>
                <c:pt idx="169">
                  <c:v>65.989999999999995</c:v>
                </c:pt>
                <c:pt idx="170">
                  <c:v>69.430000000000007</c:v>
                </c:pt>
                <c:pt idx="171">
                  <c:v>67.97</c:v>
                </c:pt>
                <c:pt idx="172">
                  <c:v>67.760000000000005</c:v>
                </c:pt>
                <c:pt idx="173">
                  <c:v>65.28</c:v>
                </c:pt>
                <c:pt idx="174">
                  <c:v>73.83</c:v>
                </c:pt>
                <c:pt idx="175">
                  <c:v>66.81</c:v>
                </c:pt>
                <c:pt idx="176">
                  <c:v>66.89</c:v>
                </c:pt>
                <c:pt idx="177">
                  <c:v>65.739999999999995</c:v>
                </c:pt>
                <c:pt idx="178">
                  <c:v>65.98</c:v>
                </c:pt>
                <c:pt idx="179">
                  <c:v>66.58</c:v>
                </c:pt>
                <c:pt idx="180">
                  <c:v>67.11</c:v>
                </c:pt>
                <c:pt idx="181">
                  <c:v>65.87</c:v>
                </c:pt>
                <c:pt idx="182">
                  <c:v>66.78</c:v>
                </c:pt>
                <c:pt idx="183">
                  <c:v>68.739999999999995</c:v>
                </c:pt>
                <c:pt idx="184">
                  <c:v>66.23</c:v>
                </c:pt>
                <c:pt idx="185">
                  <c:v>65.959999999999994</c:v>
                </c:pt>
                <c:pt idx="186">
                  <c:v>68.58</c:v>
                </c:pt>
                <c:pt idx="187">
                  <c:v>66.59</c:v>
                </c:pt>
                <c:pt idx="188">
                  <c:v>66.97</c:v>
                </c:pt>
                <c:pt idx="189">
                  <c:v>68.08</c:v>
                </c:pt>
                <c:pt idx="190">
                  <c:v>70.19</c:v>
                </c:pt>
                <c:pt idx="191">
                  <c:v>65.52</c:v>
                </c:pt>
                <c:pt idx="192">
                  <c:v>67.459999999999994</c:v>
                </c:pt>
                <c:pt idx="193">
                  <c:v>67.41</c:v>
                </c:pt>
                <c:pt idx="194">
                  <c:v>69.66</c:v>
                </c:pt>
                <c:pt idx="195">
                  <c:v>65.8</c:v>
                </c:pt>
                <c:pt idx="196">
                  <c:v>66.11</c:v>
                </c:pt>
                <c:pt idx="197">
                  <c:v>68.239999999999995</c:v>
                </c:pt>
                <c:pt idx="198">
                  <c:v>68.02</c:v>
                </c:pt>
                <c:pt idx="199">
                  <c:v>71.39</c:v>
                </c:pt>
              </c:numCache>
            </c:numRef>
          </c:xVal>
          <c:yVal>
            <c:numRef>
              <c:f>'Correlation and Regression'!$C$6:$C$205</c:f>
              <c:numCache>
                <c:formatCode>General</c:formatCode>
                <c:ptCount val="200"/>
                <c:pt idx="0">
                  <c:v>112.99</c:v>
                </c:pt>
                <c:pt idx="1">
                  <c:v>136.49</c:v>
                </c:pt>
                <c:pt idx="2">
                  <c:v>153.03</c:v>
                </c:pt>
                <c:pt idx="3">
                  <c:v>142.34</c:v>
                </c:pt>
                <c:pt idx="4">
                  <c:v>144.30000000000001</c:v>
                </c:pt>
                <c:pt idx="5">
                  <c:v>123.3</c:v>
                </c:pt>
                <c:pt idx="6">
                  <c:v>141.49</c:v>
                </c:pt>
                <c:pt idx="7">
                  <c:v>136.46</c:v>
                </c:pt>
                <c:pt idx="8">
                  <c:v>112.37</c:v>
                </c:pt>
                <c:pt idx="9">
                  <c:v>120.67</c:v>
                </c:pt>
                <c:pt idx="10">
                  <c:v>127.45</c:v>
                </c:pt>
                <c:pt idx="11">
                  <c:v>114.14</c:v>
                </c:pt>
                <c:pt idx="12">
                  <c:v>125.61</c:v>
                </c:pt>
                <c:pt idx="13">
                  <c:v>122.46</c:v>
                </c:pt>
                <c:pt idx="14">
                  <c:v>116.09</c:v>
                </c:pt>
                <c:pt idx="15">
                  <c:v>140</c:v>
                </c:pt>
                <c:pt idx="16">
                  <c:v>129.5</c:v>
                </c:pt>
                <c:pt idx="17">
                  <c:v>142.97</c:v>
                </c:pt>
                <c:pt idx="18">
                  <c:v>137.9</c:v>
                </c:pt>
                <c:pt idx="19">
                  <c:v>124.04</c:v>
                </c:pt>
                <c:pt idx="20">
                  <c:v>141.28</c:v>
                </c:pt>
                <c:pt idx="21">
                  <c:v>143.54</c:v>
                </c:pt>
                <c:pt idx="22">
                  <c:v>97.9</c:v>
                </c:pt>
                <c:pt idx="23">
                  <c:v>129.5</c:v>
                </c:pt>
                <c:pt idx="24">
                  <c:v>141.85</c:v>
                </c:pt>
                <c:pt idx="25">
                  <c:v>129.72</c:v>
                </c:pt>
                <c:pt idx="26">
                  <c:v>142.41999999999999</c:v>
                </c:pt>
                <c:pt idx="27">
                  <c:v>131.55000000000001</c:v>
                </c:pt>
                <c:pt idx="28">
                  <c:v>108.33</c:v>
                </c:pt>
                <c:pt idx="29">
                  <c:v>113.89</c:v>
                </c:pt>
                <c:pt idx="30">
                  <c:v>103.3</c:v>
                </c:pt>
                <c:pt idx="31">
                  <c:v>120.75</c:v>
                </c:pt>
                <c:pt idx="32">
                  <c:v>125.79</c:v>
                </c:pt>
                <c:pt idx="33">
                  <c:v>136.22</c:v>
                </c:pt>
                <c:pt idx="34">
                  <c:v>140.1</c:v>
                </c:pt>
                <c:pt idx="35">
                  <c:v>128.75</c:v>
                </c:pt>
                <c:pt idx="36">
                  <c:v>141.80000000000001</c:v>
                </c:pt>
                <c:pt idx="37">
                  <c:v>121.23</c:v>
                </c:pt>
                <c:pt idx="38">
                  <c:v>131.35</c:v>
                </c:pt>
                <c:pt idx="39">
                  <c:v>106.71</c:v>
                </c:pt>
                <c:pt idx="40">
                  <c:v>124.36</c:v>
                </c:pt>
                <c:pt idx="41">
                  <c:v>124.86</c:v>
                </c:pt>
                <c:pt idx="42">
                  <c:v>139.66999999999999</c:v>
                </c:pt>
                <c:pt idx="43">
                  <c:v>137.37</c:v>
                </c:pt>
                <c:pt idx="44">
                  <c:v>106.45</c:v>
                </c:pt>
                <c:pt idx="45">
                  <c:v>128.76</c:v>
                </c:pt>
                <c:pt idx="46">
                  <c:v>145.68</c:v>
                </c:pt>
                <c:pt idx="47">
                  <c:v>116.82</c:v>
                </c:pt>
                <c:pt idx="48">
                  <c:v>143.62</c:v>
                </c:pt>
                <c:pt idx="49">
                  <c:v>134.93</c:v>
                </c:pt>
                <c:pt idx="50">
                  <c:v>147.02000000000001</c:v>
                </c:pt>
                <c:pt idx="51">
                  <c:v>126.33</c:v>
                </c:pt>
                <c:pt idx="52">
                  <c:v>125.48</c:v>
                </c:pt>
                <c:pt idx="53">
                  <c:v>115.71</c:v>
                </c:pt>
                <c:pt idx="54">
                  <c:v>123.49</c:v>
                </c:pt>
                <c:pt idx="55">
                  <c:v>147.88999999999999</c:v>
                </c:pt>
                <c:pt idx="56">
                  <c:v>155.9</c:v>
                </c:pt>
                <c:pt idx="57">
                  <c:v>128.07</c:v>
                </c:pt>
                <c:pt idx="58">
                  <c:v>119.37</c:v>
                </c:pt>
                <c:pt idx="59">
                  <c:v>133.81</c:v>
                </c:pt>
                <c:pt idx="60">
                  <c:v>128.72999999999999</c:v>
                </c:pt>
                <c:pt idx="61">
                  <c:v>137.55000000000001</c:v>
                </c:pt>
                <c:pt idx="62">
                  <c:v>129.76</c:v>
                </c:pt>
                <c:pt idx="63">
                  <c:v>128.82</c:v>
                </c:pt>
                <c:pt idx="64">
                  <c:v>135.32</c:v>
                </c:pt>
                <c:pt idx="65">
                  <c:v>109.61</c:v>
                </c:pt>
                <c:pt idx="66">
                  <c:v>142.47</c:v>
                </c:pt>
                <c:pt idx="67">
                  <c:v>132.75</c:v>
                </c:pt>
                <c:pt idx="68">
                  <c:v>103.53</c:v>
                </c:pt>
                <c:pt idx="69">
                  <c:v>124.73</c:v>
                </c:pt>
                <c:pt idx="70">
                  <c:v>129.31</c:v>
                </c:pt>
                <c:pt idx="71">
                  <c:v>134.02000000000001</c:v>
                </c:pt>
                <c:pt idx="72">
                  <c:v>140.4</c:v>
                </c:pt>
                <c:pt idx="73">
                  <c:v>102.84</c:v>
                </c:pt>
                <c:pt idx="74">
                  <c:v>128.52000000000001</c:v>
                </c:pt>
                <c:pt idx="75">
                  <c:v>120.3</c:v>
                </c:pt>
                <c:pt idx="76">
                  <c:v>138.6</c:v>
                </c:pt>
                <c:pt idx="77">
                  <c:v>132.96</c:v>
                </c:pt>
                <c:pt idx="78">
                  <c:v>115.62</c:v>
                </c:pt>
                <c:pt idx="79">
                  <c:v>122.52</c:v>
                </c:pt>
                <c:pt idx="80">
                  <c:v>134.63</c:v>
                </c:pt>
                <c:pt idx="81">
                  <c:v>121.9</c:v>
                </c:pt>
                <c:pt idx="82">
                  <c:v>155.38</c:v>
                </c:pt>
                <c:pt idx="83">
                  <c:v>128.94</c:v>
                </c:pt>
                <c:pt idx="84">
                  <c:v>129.1</c:v>
                </c:pt>
                <c:pt idx="85">
                  <c:v>139.47</c:v>
                </c:pt>
                <c:pt idx="86">
                  <c:v>140.88999999999999</c:v>
                </c:pt>
                <c:pt idx="87">
                  <c:v>131.59</c:v>
                </c:pt>
                <c:pt idx="88">
                  <c:v>121.12</c:v>
                </c:pt>
                <c:pt idx="89">
                  <c:v>131.51</c:v>
                </c:pt>
                <c:pt idx="90">
                  <c:v>136.55000000000001</c:v>
                </c:pt>
                <c:pt idx="91">
                  <c:v>141.49</c:v>
                </c:pt>
                <c:pt idx="92">
                  <c:v>140.61000000000001</c:v>
                </c:pt>
                <c:pt idx="93">
                  <c:v>112.14</c:v>
                </c:pt>
                <c:pt idx="94">
                  <c:v>133.46</c:v>
                </c:pt>
                <c:pt idx="95">
                  <c:v>131.80000000000001</c:v>
                </c:pt>
                <c:pt idx="96">
                  <c:v>120.03</c:v>
                </c:pt>
                <c:pt idx="97">
                  <c:v>123.1</c:v>
                </c:pt>
                <c:pt idx="98">
                  <c:v>128.13999999999999</c:v>
                </c:pt>
                <c:pt idx="99">
                  <c:v>115.48</c:v>
                </c:pt>
                <c:pt idx="100">
                  <c:v>102.09</c:v>
                </c:pt>
                <c:pt idx="101">
                  <c:v>130.35</c:v>
                </c:pt>
                <c:pt idx="102">
                  <c:v>134.18</c:v>
                </c:pt>
                <c:pt idx="103">
                  <c:v>98.64</c:v>
                </c:pt>
                <c:pt idx="104">
                  <c:v>114.56</c:v>
                </c:pt>
                <c:pt idx="105">
                  <c:v>123.49</c:v>
                </c:pt>
                <c:pt idx="106">
                  <c:v>123.05</c:v>
                </c:pt>
                <c:pt idx="107">
                  <c:v>126.48</c:v>
                </c:pt>
                <c:pt idx="108">
                  <c:v>128.41999999999999</c:v>
                </c:pt>
                <c:pt idx="109">
                  <c:v>127.19</c:v>
                </c:pt>
                <c:pt idx="110">
                  <c:v>122.06</c:v>
                </c:pt>
                <c:pt idx="111">
                  <c:v>127.61</c:v>
                </c:pt>
                <c:pt idx="112">
                  <c:v>131.63999999999999</c:v>
                </c:pt>
                <c:pt idx="113">
                  <c:v>111.9</c:v>
                </c:pt>
                <c:pt idx="114">
                  <c:v>122.04</c:v>
                </c:pt>
                <c:pt idx="115">
                  <c:v>128.55000000000001</c:v>
                </c:pt>
                <c:pt idx="116">
                  <c:v>132.68</c:v>
                </c:pt>
                <c:pt idx="117">
                  <c:v>136.06</c:v>
                </c:pt>
                <c:pt idx="118">
                  <c:v>115.94</c:v>
                </c:pt>
                <c:pt idx="119">
                  <c:v>136.9</c:v>
                </c:pt>
                <c:pt idx="120">
                  <c:v>119.88</c:v>
                </c:pt>
                <c:pt idx="121">
                  <c:v>109.01</c:v>
                </c:pt>
                <c:pt idx="122">
                  <c:v>128.27000000000001</c:v>
                </c:pt>
                <c:pt idx="123">
                  <c:v>135.29</c:v>
                </c:pt>
                <c:pt idx="124">
                  <c:v>106.86</c:v>
                </c:pt>
                <c:pt idx="125">
                  <c:v>123.29</c:v>
                </c:pt>
                <c:pt idx="126">
                  <c:v>109.51</c:v>
                </c:pt>
                <c:pt idx="127">
                  <c:v>119.31</c:v>
                </c:pt>
                <c:pt idx="128">
                  <c:v>140.24</c:v>
                </c:pt>
                <c:pt idx="129">
                  <c:v>133.97999999999999</c:v>
                </c:pt>
                <c:pt idx="130">
                  <c:v>132.58000000000001</c:v>
                </c:pt>
                <c:pt idx="131">
                  <c:v>130.69999999999999</c:v>
                </c:pt>
                <c:pt idx="132">
                  <c:v>115.56</c:v>
                </c:pt>
                <c:pt idx="133">
                  <c:v>123.79</c:v>
                </c:pt>
                <c:pt idx="134">
                  <c:v>128.13999999999999</c:v>
                </c:pt>
                <c:pt idx="135">
                  <c:v>135.96</c:v>
                </c:pt>
                <c:pt idx="136">
                  <c:v>116.63</c:v>
                </c:pt>
                <c:pt idx="137">
                  <c:v>126.82</c:v>
                </c:pt>
                <c:pt idx="138">
                  <c:v>151.38999999999999</c:v>
                </c:pt>
                <c:pt idx="139">
                  <c:v>130.4</c:v>
                </c:pt>
                <c:pt idx="140">
                  <c:v>136.21</c:v>
                </c:pt>
                <c:pt idx="141">
                  <c:v>113.4</c:v>
                </c:pt>
                <c:pt idx="142">
                  <c:v>125.33</c:v>
                </c:pt>
                <c:pt idx="143">
                  <c:v>127.58</c:v>
                </c:pt>
                <c:pt idx="144">
                  <c:v>107.16</c:v>
                </c:pt>
                <c:pt idx="145">
                  <c:v>116.46</c:v>
                </c:pt>
                <c:pt idx="146">
                  <c:v>133.84</c:v>
                </c:pt>
                <c:pt idx="147">
                  <c:v>112.89</c:v>
                </c:pt>
                <c:pt idx="148">
                  <c:v>130.76</c:v>
                </c:pt>
                <c:pt idx="149">
                  <c:v>137.76</c:v>
                </c:pt>
                <c:pt idx="150">
                  <c:v>125.4</c:v>
                </c:pt>
                <c:pt idx="151">
                  <c:v>138.47</c:v>
                </c:pt>
                <c:pt idx="152">
                  <c:v>120.82</c:v>
                </c:pt>
                <c:pt idx="153">
                  <c:v>140.15</c:v>
                </c:pt>
                <c:pt idx="154">
                  <c:v>136.74</c:v>
                </c:pt>
                <c:pt idx="155">
                  <c:v>106.11</c:v>
                </c:pt>
                <c:pt idx="156">
                  <c:v>158.96</c:v>
                </c:pt>
                <c:pt idx="157">
                  <c:v>108.79</c:v>
                </c:pt>
                <c:pt idx="158">
                  <c:v>138.78</c:v>
                </c:pt>
                <c:pt idx="159">
                  <c:v>115.91</c:v>
                </c:pt>
                <c:pt idx="160">
                  <c:v>146.29</c:v>
                </c:pt>
                <c:pt idx="161">
                  <c:v>109.88</c:v>
                </c:pt>
                <c:pt idx="162">
                  <c:v>139.05000000000001</c:v>
                </c:pt>
                <c:pt idx="163">
                  <c:v>119.9</c:v>
                </c:pt>
                <c:pt idx="164">
                  <c:v>128.31</c:v>
                </c:pt>
                <c:pt idx="165">
                  <c:v>127.24</c:v>
                </c:pt>
                <c:pt idx="166">
                  <c:v>115.23</c:v>
                </c:pt>
                <c:pt idx="167">
                  <c:v>124.8</c:v>
                </c:pt>
                <c:pt idx="168">
                  <c:v>126.95</c:v>
                </c:pt>
                <c:pt idx="169">
                  <c:v>111.27</c:v>
                </c:pt>
                <c:pt idx="170">
                  <c:v>122.61</c:v>
                </c:pt>
                <c:pt idx="171">
                  <c:v>124.21</c:v>
                </c:pt>
                <c:pt idx="172">
                  <c:v>124.65</c:v>
                </c:pt>
                <c:pt idx="173">
                  <c:v>119.52</c:v>
                </c:pt>
                <c:pt idx="174">
                  <c:v>139.30000000000001</c:v>
                </c:pt>
                <c:pt idx="175">
                  <c:v>104.83</c:v>
                </c:pt>
                <c:pt idx="176">
                  <c:v>123.04</c:v>
                </c:pt>
                <c:pt idx="177">
                  <c:v>118.89</c:v>
                </c:pt>
                <c:pt idx="178">
                  <c:v>121.49</c:v>
                </c:pt>
                <c:pt idx="179">
                  <c:v>119.25</c:v>
                </c:pt>
                <c:pt idx="180">
                  <c:v>135.02000000000001</c:v>
                </c:pt>
                <c:pt idx="181">
                  <c:v>116.23</c:v>
                </c:pt>
                <c:pt idx="182">
                  <c:v>109.17</c:v>
                </c:pt>
                <c:pt idx="183">
                  <c:v>124.22</c:v>
                </c:pt>
                <c:pt idx="184">
                  <c:v>141.16</c:v>
                </c:pt>
                <c:pt idx="185">
                  <c:v>129.15</c:v>
                </c:pt>
                <c:pt idx="186">
                  <c:v>127.87</c:v>
                </c:pt>
                <c:pt idx="187">
                  <c:v>120.92</c:v>
                </c:pt>
                <c:pt idx="188">
                  <c:v>127.65</c:v>
                </c:pt>
                <c:pt idx="189">
                  <c:v>101.47</c:v>
                </c:pt>
                <c:pt idx="190">
                  <c:v>144.99</c:v>
                </c:pt>
                <c:pt idx="191">
                  <c:v>110.95</c:v>
                </c:pt>
                <c:pt idx="192">
                  <c:v>132.86000000000001</c:v>
                </c:pt>
                <c:pt idx="193">
                  <c:v>146.34</c:v>
                </c:pt>
                <c:pt idx="194">
                  <c:v>145.59</c:v>
                </c:pt>
                <c:pt idx="195">
                  <c:v>120.84</c:v>
                </c:pt>
                <c:pt idx="196">
                  <c:v>115.78</c:v>
                </c:pt>
                <c:pt idx="197">
                  <c:v>128.30000000000001</c:v>
                </c:pt>
                <c:pt idx="198">
                  <c:v>127.47</c:v>
                </c:pt>
                <c:pt idx="199">
                  <c:v>127.88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92960"/>
        <c:axId val="367792176"/>
      </c:scatterChart>
      <c:valAx>
        <c:axId val="36779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Height (inches)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92176"/>
        <c:crosses val="autoZero"/>
        <c:crossBetween val="midCat"/>
      </c:valAx>
      <c:valAx>
        <c:axId val="36779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(Pounds)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92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4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</xdr:colOff>
      <xdr:row>19</xdr:row>
      <xdr:rowOff>176212</xdr:rowOff>
    </xdr:from>
    <xdr:to>
      <xdr:col>8</xdr:col>
      <xdr:colOff>652462</xdr:colOff>
      <xdr:row>34</xdr:row>
      <xdr:rowOff>61912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4762</xdr:colOff>
      <xdr:row>19</xdr:row>
      <xdr:rowOff>166687</xdr:rowOff>
    </xdr:from>
    <xdr:to>
      <xdr:col>17</xdr:col>
      <xdr:colOff>100012</xdr:colOff>
      <xdr:row>34</xdr:row>
      <xdr:rowOff>52387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14286</xdr:colOff>
      <xdr:row>20</xdr:row>
      <xdr:rowOff>14287</xdr:rowOff>
    </xdr:from>
    <xdr:to>
      <xdr:col>8</xdr:col>
      <xdr:colOff>942975</xdr:colOff>
      <xdr:row>34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14286</xdr:colOff>
      <xdr:row>34</xdr:row>
      <xdr:rowOff>176211</xdr:rowOff>
    </xdr:from>
    <xdr:to>
      <xdr:col>9</xdr:col>
      <xdr:colOff>9524</xdr:colOff>
      <xdr:row>49</xdr:row>
      <xdr:rowOff>9524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14286</xdr:colOff>
      <xdr:row>50</xdr:row>
      <xdr:rowOff>14287</xdr:rowOff>
    </xdr:from>
    <xdr:to>
      <xdr:col>8</xdr:col>
      <xdr:colOff>952499</xdr:colOff>
      <xdr:row>64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523874</xdr:colOff>
      <xdr:row>20</xdr:row>
      <xdr:rowOff>14287</xdr:rowOff>
    </xdr:from>
    <xdr:to>
      <xdr:col>18</xdr:col>
      <xdr:colOff>600074</xdr:colOff>
      <xdr:row>33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609598</xdr:colOff>
      <xdr:row>5</xdr:row>
      <xdr:rowOff>0</xdr:rowOff>
    </xdr:from>
    <xdr:to>
      <xdr:col>18</xdr:col>
      <xdr:colOff>19050</xdr:colOff>
      <xdr:row>26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</xdr:colOff>
      <xdr:row>31</xdr:row>
      <xdr:rowOff>128586</xdr:rowOff>
    </xdr:from>
    <xdr:to>
      <xdr:col>16</xdr:col>
      <xdr:colOff>238126</xdr:colOff>
      <xdr:row>53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18</xdr:row>
      <xdr:rowOff>33337</xdr:rowOff>
    </xdr:from>
    <xdr:to>
      <xdr:col>8</xdr:col>
      <xdr:colOff>85725</xdr:colOff>
      <xdr:row>32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128587</xdr:colOff>
      <xdr:row>33</xdr:row>
      <xdr:rowOff>109537</xdr:rowOff>
    </xdr:from>
    <xdr:to>
      <xdr:col>8</xdr:col>
      <xdr:colOff>80962</xdr:colOff>
      <xdr:row>47</xdr:row>
      <xdr:rowOff>185737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381000</xdr:colOff>
      <xdr:row>29</xdr:row>
      <xdr:rowOff>147636</xdr:rowOff>
    </xdr:from>
    <xdr:to>
      <xdr:col>24</xdr:col>
      <xdr:colOff>285750</xdr:colOff>
      <xdr:row>44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23</xdr:row>
      <xdr:rowOff>23812</xdr:rowOff>
    </xdr:from>
    <xdr:to>
      <xdr:col>15</xdr:col>
      <xdr:colOff>390525</xdr:colOff>
      <xdr:row>36</xdr:row>
      <xdr:rowOff>166687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209550</xdr:colOff>
      <xdr:row>23</xdr:row>
      <xdr:rowOff>14287</xdr:rowOff>
    </xdr:from>
    <xdr:to>
      <xdr:col>8</xdr:col>
      <xdr:colOff>571500</xdr:colOff>
      <xdr:row>36</xdr:row>
      <xdr:rowOff>157162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142875</xdr:colOff>
      <xdr:row>223</xdr:row>
      <xdr:rowOff>4762</xdr:rowOff>
    </xdr:from>
    <xdr:to>
      <xdr:col>8</xdr:col>
      <xdr:colOff>504825</xdr:colOff>
      <xdr:row>237</xdr:row>
      <xdr:rowOff>80962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161925</xdr:colOff>
      <xdr:row>254</xdr:row>
      <xdr:rowOff>14287</xdr:rowOff>
    </xdr:from>
    <xdr:to>
      <xdr:col>8</xdr:col>
      <xdr:colOff>523875</xdr:colOff>
      <xdr:row>268</xdr:row>
      <xdr:rowOff>90487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37</xdr:row>
      <xdr:rowOff>9525</xdr:rowOff>
    </xdr:from>
    <xdr:to>
      <xdr:col>9</xdr:col>
      <xdr:colOff>685800</xdr:colOff>
      <xdr:row>56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0"/>
  <sheetViews>
    <sheetView workbookViewId="0">
      <selection activeCell="E31" sqref="E31"/>
    </sheetView>
  </sheetViews>
  <sheetFormatPr defaultColWidth="8.85546875" defaultRowHeight="15" x14ac:dyDescent="0.25"/>
  <cols>
    <col min="3" max="3" width="19.85546875" customWidth="1"/>
    <col min="4" max="4" width="11.42578125" bestFit="1" customWidth="1"/>
    <col min="5" max="5" width="19.85546875" bestFit="1" customWidth="1"/>
    <col min="6" max="6" width="11.42578125" bestFit="1" customWidth="1"/>
    <col min="7" max="7" width="12.28515625" bestFit="1" customWidth="1"/>
    <col min="8" max="8" width="12.7109375" bestFit="1" customWidth="1"/>
    <col min="9" max="9" width="12.28515625" bestFit="1" customWidth="1"/>
    <col min="10" max="10" width="20.42578125" bestFit="1" customWidth="1"/>
    <col min="11" max="11" width="18" bestFit="1" customWidth="1"/>
    <col min="12" max="12" width="14.42578125" bestFit="1" customWidth="1"/>
    <col min="13" max="13" width="11.42578125" bestFit="1" customWidth="1"/>
    <col min="14" max="14" width="9" bestFit="1" customWidth="1"/>
    <col min="15" max="15" width="20.42578125" bestFit="1" customWidth="1"/>
    <col min="17" max="17" width="11.42578125" bestFit="1" customWidth="1"/>
    <col min="18" max="18" width="10" bestFit="1" customWidth="1"/>
    <col min="19" max="19" width="4.42578125" bestFit="1" customWidth="1"/>
    <col min="20" max="20" width="0" hidden="1" customWidth="1"/>
    <col min="21" max="21" width="19.85546875" bestFit="1" customWidth="1"/>
    <col min="22" max="22" width="11.42578125" bestFit="1" customWidth="1"/>
    <col min="23" max="23" width="9" bestFit="1" customWidth="1"/>
  </cols>
  <sheetData>
    <row r="1" spans="1:15" ht="21" x14ac:dyDescent="0.35">
      <c r="A1" s="84" t="s">
        <v>25</v>
      </c>
      <c r="B1" s="84"/>
      <c r="C1" s="84"/>
      <c r="D1" s="84"/>
      <c r="E1" s="84"/>
    </row>
    <row r="2" spans="1:15" x14ac:dyDescent="0.25">
      <c r="A2" s="2"/>
      <c r="B2" s="2"/>
      <c r="C2" s="2"/>
      <c r="D2" s="2"/>
    </row>
    <row r="3" spans="1:15" x14ac:dyDescent="0.25">
      <c r="A3" s="2"/>
      <c r="B3" s="80" t="s">
        <v>37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x14ac:dyDescent="0.25">
      <c r="A4" s="2"/>
      <c r="B4" s="2"/>
      <c r="C4" s="82" t="s">
        <v>38</v>
      </c>
      <c r="D4" s="82"/>
      <c r="E4" s="82"/>
    </row>
    <row r="5" spans="1:15" x14ac:dyDescent="0.25">
      <c r="A5" s="2"/>
      <c r="B5" s="2"/>
      <c r="C5" s="82" t="s">
        <v>40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5" x14ac:dyDescent="0.25">
      <c r="A6" s="2"/>
      <c r="B6" s="2"/>
      <c r="C6" s="82" t="s">
        <v>39</v>
      </c>
      <c r="D6" s="82"/>
      <c r="E6" s="82"/>
      <c r="F6" s="82"/>
      <c r="G6" s="82"/>
      <c r="H6" s="82"/>
      <c r="I6" s="82"/>
    </row>
    <row r="7" spans="1:15" x14ac:dyDescent="0.25">
      <c r="A7" s="2"/>
      <c r="B7" s="2"/>
      <c r="C7" s="6"/>
      <c r="D7" s="6"/>
      <c r="E7" s="6"/>
      <c r="F7" s="6"/>
      <c r="G7" s="6"/>
      <c r="H7" s="6"/>
      <c r="I7" s="6"/>
    </row>
    <row r="8" spans="1:15" x14ac:dyDescent="0.25">
      <c r="A8" s="2"/>
      <c r="B8" s="2"/>
      <c r="C8" s="6"/>
      <c r="D8" s="6"/>
      <c r="E8" s="6"/>
      <c r="F8" s="6"/>
      <c r="G8" s="6"/>
      <c r="H8" s="6"/>
      <c r="I8" s="6"/>
    </row>
    <row r="9" spans="1:15" x14ac:dyDescent="0.25">
      <c r="A9" s="2"/>
      <c r="B9" s="2" t="s">
        <v>41</v>
      </c>
      <c r="C9" s="6"/>
      <c r="D9" s="6"/>
      <c r="E9" s="6"/>
      <c r="F9" s="6"/>
      <c r="G9" s="6"/>
      <c r="H9" s="6"/>
      <c r="I9" s="6"/>
      <c r="M9" s="83" t="s">
        <v>149</v>
      </c>
      <c r="N9" s="83"/>
    </row>
    <row r="10" spans="1:15" x14ac:dyDescent="0.25">
      <c r="A10" s="2"/>
      <c r="B10" s="2"/>
      <c r="C10" s="6"/>
      <c r="D10" s="6"/>
      <c r="E10" s="6"/>
      <c r="F10" s="6"/>
      <c r="G10" s="6"/>
      <c r="H10" s="6"/>
      <c r="I10" s="6"/>
    </row>
    <row r="11" spans="1:15" x14ac:dyDescent="0.25">
      <c r="A11" s="2"/>
      <c r="B11" s="2"/>
      <c r="C11" s="3" t="s">
        <v>1</v>
      </c>
      <c r="D11" s="3" t="s">
        <v>42</v>
      </c>
      <c r="E11" s="3" t="s">
        <v>57</v>
      </c>
      <c r="F11" s="3" t="s">
        <v>2</v>
      </c>
      <c r="G11" s="6"/>
      <c r="H11" s="3" t="s">
        <v>1</v>
      </c>
      <c r="I11" s="3" t="s">
        <v>42</v>
      </c>
      <c r="J11" s="3" t="s">
        <v>57</v>
      </c>
      <c r="K11" s="3" t="s">
        <v>2</v>
      </c>
      <c r="M11" s="3" t="s">
        <v>1</v>
      </c>
      <c r="N11" s="3" t="s">
        <v>42</v>
      </c>
      <c r="O11" s="3" t="s">
        <v>57</v>
      </c>
    </row>
    <row r="12" spans="1:15" x14ac:dyDescent="0.25">
      <c r="A12" s="2"/>
      <c r="B12" s="2"/>
      <c r="C12" s="4" t="s">
        <v>3</v>
      </c>
      <c r="D12" s="4" t="s">
        <v>43</v>
      </c>
      <c r="E12" s="4" t="str">
        <f>(C12&amp;" "&amp;D12)</f>
        <v>Mary Roberts</v>
      </c>
      <c r="F12" s="4">
        <v>58</v>
      </c>
      <c r="G12" s="6"/>
      <c r="H12" s="4" t="s">
        <v>3</v>
      </c>
      <c r="I12" s="4" t="s">
        <v>43</v>
      </c>
      <c r="J12" s="4" t="str">
        <f>(I12&amp;","&amp;" "&amp;H12)</f>
        <v>Roberts, Mary</v>
      </c>
      <c r="K12" s="4">
        <v>58</v>
      </c>
      <c r="M12" s="4" t="s">
        <v>3</v>
      </c>
      <c r="N12" s="4" t="s">
        <v>43</v>
      </c>
      <c r="O12" s="4"/>
    </row>
    <row r="13" spans="1:15" x14ac:dyDescent="0.25">
      <c r="A13" s="2"/>
      <c r="B13" s="2"/>
      <c r="C13" s="4" t="s">
        <v>4</v>
      </c>
      <c r="D13" s="4" t="s">
        <v>44</v>
      </c>
      <c r="E13" s="4" t="str">
        <f t="shared" ref="E13:E28" si="0">(C13&amp;" "&amp;D13)</f>
        <v>Jane James</v>
      </c>
      <c r="F13" s="4">
        <v>52</v>
      </c>
      <c r="G13" s="6"/>
      <c r="H13" s="4" t="s">
        <v>4</v>
      </c>
      <c r="I13" s="4" t="s">
        <v>44</v>
      </c>
      <c r="J13" s="4" t="str">
        <f t="shared" ref="J13:J28" si="1">(I13&amp;","&amp;" "&amp;H13)</f>
        <v>James, Jane</v>
      </c>
      <c r="K13" s="4">
        <v>52</v>
      </c>
      <c r="M13" s="4" t="s">
        <v>4</v>
      </c>
      <c r="N13" s="4" t="s">
        <v>44</v>
      </c>
      <c r="O13" s="4"/>
    </row>
    <row r="14" spans="1:15" x14ac:dyDescent="0.25">
      <c r="A14" s="2"/>
      <c r="B14" s="2"/>
      <c r="C14" s="4" t="s">
        <v>5</v>
      </c>
      <c r="D14" s="4" t="s">
        <v>45</v>
      </c>
      <c r="E14" s="4" t="str">
        <f t="shared" si="0"/>
        <v>Sarah Edwards</v>
      </c>
      <c r="F14" s="4">
        <v>63</v>
      </c>
      <c r="G14" s="6"/>
      <c r="H14" s="4" t="s">
        <v>5</v>
      </c>
      <c r="I14" s="4" t="s">
        <v>45</v>
      </c>
      <c r="J14" s="4" t="str">
        <f t="shared" si="1"/>
        <v>Edwards, Sarah</v>
      </c>
      <c r="K14" s="4">
        <v>63</v>
      </c>
      <c r="M14" s="4" t="s">
        <v>5</v>
      </c>
      <c r="N14" s="4" t="s">
        <v>45</v>
      </c>
      <c r="O14" s="4"/>
    </row>
    <row r="15" spans="1:15" x14ac:dyDescent="0.25">
      <c r="A15" s="2"/>
      <c r="B15" s="2"/>
      <c r="C15" s="4" t="s">
        <v>6</v>
      </c>
      <c r="D15" s="4" t="s">
        <v>46</v>
      </c>
      <c r="E15" s="4" t="str">
        <f t="shared" si="0"/>
        <v>Alex Smith</v>
      </c>
      <c r="F15" s="4">
        <v>48</v>
      </c>
      <c r="G15" s="6"/>
      <c r="H15" s="4" t="s">
        <v>6</v>
      </c>
      <c r="I15" s="4" t="s">
        <v>46</v>
      </c>
      <c r="J15" s="4" t="str">
        <f t="shared" si="1"/>
        <v>Smith, Alex</v>
      </c>
      <c r="K15" s="4">
        <v>48</v>
      </c>
      <c r="M15" s="4" t="s">
        <v>6</v>
      </c>
      <c r="N15" s="4" t="s">
        <v>46</v>
      </c>
      <c r="O15" s="4"/>
    </row>
    <row r="16" spans="1:15" x14ac:dyDescent="0.25">
      <c r="A16" s="2"/>
      <c r="B16" s="2"/>
      <c r="C16" s="4" t="s">
        <v>7</v>
      </c>
      <c r="D16" s="4" t="s">
        <v>47</v>
      </c>
      <c r="E16" s="4" t="str">
        <f t="shared" si="0"/>
        <v>Michael Williams</v>
      </c>
      <c r="F16" s="4">
        <v>67</v>
      </c>
      <c r="G16" s="6"/>
      <c r="H16" s="4" t="s">
        <v>7</v>
      </c>
      <c r="I16" s="4" t="s">
        <v>47</v>
      </c>
      <c r="J16" s="4" t="str">
        <f t="shared" si="1"/>
        <v>Williams, Michael</v>
      </c>
      <c r="K16" s="4">
        <v>67</v>
      </c>
      <c r="M16" s="4" t="s">
        <v>7</v>
      </c>
      <c r="N16" s="4" t="s">
        <v>47</v>
      </c>
      <c r="O16" s="4"/>
    </row>
    <row r="17" spans="1:15" x14ac:dyDescent="0.25">
      <c r="A17" s="2"/>
      <c r="B17" s="2"/>
      <c r="C17" s="4" t="s">
        <v>8</v>
      </c>
      <c r="D17" s="4" t="s">
        <v>48</v>
      </c>
      <c r="E17" s="4" t="str">
        <f t="shared" si="0"/>
        <v>Pete Davies</v>
      </c>
      <c r="F17" s="4">
        <v>70</v>
      </c>
      <c r="G17" s="6"/>
      <c r="H17" s="4" t="s">
        <v>8</v>
      </c>
      <c r="I17" s="4" t="s">
        <v>48</v>
      </c>
      <c r="J17" s="4" t="str">
        <f t="shared" si="1"/>
        <v>Davies, Pete</v>
      </c>
      <c r="K17" s="4">
        <v>70</v>
      </c>
      <c r="M17" s="4" t="s">
        <v>8</v>
      </c>
      <c r="N17" s="4" t="s">
        <v>48</v>
      </c>
      <c r="O17" s="4"/>
    </row>
    <row r="18" spans="1:15" x14ac:dyDescent="0.25">
      <c r="A18" s="2"/>
      <c r="B18" s="2"/>
      <c r="C18" s="4" t="s">
        <v>9</v>
      </c>
      <c r="D18" s="4" t="s">
        <v>47</v>
      </c>
      <c r="E18" s="4" t="str">
        <f t="shared" si="0"/>
        <v>Steven Williams</v>
      </c>
      <c r="F18" s="4">
        <v>43</v>
      </c>
      <c r="G18" s="6"/>
      <c r="H18" s="4" t="s">
        <v>9</v>
      </c>
      <c r="I18" s="4" t="s">
        <v>47</v>
      </c>
      <c r="J18" s="4" t="str">
        <f t="shared" si="1"/>
        <v>Williams, Steven</v>
      </c>
      <c r="K18" s="4">
        <v>43</v>
      </c>
      <c r="M18" s="4" t="s">
        <v>9</v>
      </c>
      <c r="N18" s="4" t="s">
        <v>47</v>
      </c>
      <c r="O18" s="4"/>
    </row>
    <row r="19" spans="1:15" x14ac:dyDescent="0.25">
      <c r="A19" s="2"/>
      <c r="B19" s="2"/>
      <c r="C19" s="4" t="s">
        <v>10</v>
      </c>
      <c r="D19" s="4" t="s">
        <v>49</v>
      </c>
      <c r="E19" s="4" t="str">
        <f t="shared" si="0"/>
        <v>Beth Olsen</v>
      </c>
      <c r="F19" s="4">
        <v>38</v>
      </c>
      <c r="G19" s="6"/>
      <c r="H19" s="4" t="s">
        <v>10</v>
      </c>
      <c r="I19" s="4" t="s">
        <v>49</v>
      </c>
      <c r="J19" s="4" t="str">
        <f t="shared" si="1"/>
        <v>Olsen, Beth</v>
      </c>
      <c r="K19" s="4">
        <v>38</v>
      </c>
      <c r="M19" s="4" t="s">
        <v>10</v>
      </c>
      <c r="N19" s="4" t="s">
        <v>49</v>
      </c>
      <c r="O19" s="4"/>
    </row>
    <row r="20" spans="1:15" x14ac:dyDescent="0.25">
      <c r="A20" s="2"/>
      <c r="B20" s="2"/>
      <c r="C20" s="4" t="s">
        <v>11</v>
      </c>
      <c r="D20" s="4" t="s">
        <v>50</v>
      </c>
      <c r="E20" s="4" t="str">
        <f t="shared" si="0"/>
        <v>Emma Wilson</v>
      </c>
      <c r="F20" s="4">
        <v>54</v>
      </c>
      <c r="G20" s="6"/>
      <c r="H20" s="4" t="s">
        <v>11</v>
      </c>
      <c r="I20" s="4" t="s">
        <v>50</v>
      </c>
      <c r="J20" s="4" t="str">
        <f t="shared" si="1"/>
        <v>Wilson, Emma</v>
      </c>
      <c r="K20" s="4">
        <v>54</v>
      </c>
      <c r="M20" s="4" t="s">
        <v>11</v>
      </c>
      <c r="N20" s="4" t="s">
        <v>50</v>
      </c>
      <c r="O20" s="4"/>
    </row>
    <row r="21" spans="1:15" x14ac:dyDescent="0.25">
      <c r="A21" s="2"/>
      <c r="B21" s="2"/>
      <c r="C21" s="4" t="s">
        <v>12</v>
      </c>
      <c r="D21" s="4" t="s">
        <v>47</v>
      </c>
      <c r="E21" s="4" t="str">
        <f t="shared" si="0"/>
        <v>Christopher Williams</v>
      </c>
      <c r="F21" s="4">
        <v>56</v>
      </c>
      <c r="G21" s="6"/>
      <c r="H21" s="4" t="s">
        <v>12</v>
      </c>
      <c r="I21" s="4" t="s">
        <v>47</v>
      </c>
      <c r="J21" s="4" t="str">
        <f t="shared" si="1"/>
        <v>Williams, Christopher</v>
      </c>
      <c r="K21" s="4">
        <v>56</v>
      </c>
      <c r="M21" s="4" t="s">
        <v>12</v>
      </c>
      <c r="N21" s="4" t="s">
        <v>47</v>
      </c>
      <c r="O21" s="4"/>
    </row>
    <row r="22" spans="1:15" x14ac:dyDescent="0.25">
      <c r="A22" s="2"/>
      <c r="B22" s="2"/>
      <c r="C22" s="4" t="s">
        <v>13</v>
      </c>
      <c r="D22" s="4" t="s">
        <v>48</v>
      </c>
      <c r="E22" s="4" t="str">
        <f t="shared" si="0"/>
        <v>Ashley Davies</v>
      </c>
      <c r="F22" s="4">
        <v>60</v>
      </c>
      <c r="G22" s="6"/>
      <c r="H22" s="4" t="s">
        <v>13</v>
      </c>
      <c r="I22" s="4" t="s">
        <v>48</v>
      </c>
      <c r="J22" s="4" t="str">
        <f t="shared" si="1"/>
        <v>Davies, Ashley</v>
      </c>
      <c r="K22" s="4">
        <v>60</v>
      </c>
      <c r="M22" s="4" t="s">
        <v>13</v>
      </c>
      <c r="N22" s="4" t="s">
        <v>48</v>
      </c>
      <c r="O22" s="4"/>
    </row>
    <row r="23" spans="1:15" x14ac:dyDescent="0.25">
      <c r="A23" s="2"/>
      <c r="B23" s="2"/>
      <c r="C23" s="4" t="s">
        <v>14</v>
      </c>
      <c r="D23" s="4" t="s">
        <v>51</v>
      </c>
      <c r="E23" s="4" t="str">
        <f t="shared" si="0"/>
        <v>Nicholas Bennett</v>
      </c>
      <c r="F23" s="4">
        <v>58</v>
      </c>
      <c r="G23" s="6"/>
      <c r="H23" s="4" t="s">
        <v>14</v>
      </c>
      <c r="I23" s="4" t="s">
        <v>51</v>
      </c>
      <c r="J23" s="4" t="str">
        <f t="shared" si="1"/>
        <v>Bennett, Nicholas</v>
      </c>
      <c r="K23" s="4">
        <v>58</v>
      </c>
      <c r="M23" s="4" t="s">
        <v>14</v>
      </c>
      <c r="N23" s="4" t="s">
        <v>51</v>
      </c>
      <c r="O23" s="4"/>
    </row>
    <row r="24" spans="1:15" x14ac:dyDescent="0.25">
      <c r="A24" s="2"/>
      <c r="B24" s="2"/>
      <c r="C24" s="4" t="s">
        <v>15</v>
      </c>
      <c r="D24" s="4" t="s">
        <v>52</v>
      </c>
      <c r="E24" s="4" t="str">
        <f t="shared" si="0"/>
        <v>Ben Cameron</v>
      </c>
      <c r="F24" s="4">
        <v>54</v>
      </c>
      <c r="G24" s="6"/>
      <c r="H24" s="4" t="s">
        <v>15</v>
      </c>
      <c r="I24" s="4" t="s">
        <v>52</v>
      </c>
      <c r="J24" s="4" t="str">
        <f t="shared" si="1"/>
        <v>Cameron, Ben</v>
      </c>
      <c r="K24" s="4">
        <v>54</v>
      </c>
      <c r="M24" s="4" t="s">
        <v>15</v>
      </c>
      <c r="N24" s="4" t="s">
        <v>52</v>
      </c>
      <c r="O24" s="4"/>
    </row>
    <row r="25" spans="1:15" x14ac:dyDescent="0.25">
      <c r="A25" s="2"/>
      <c r="B25" s="2"/>
      <c r="C25" s="4" t="s">
        <v>16</v>
      </c>
      <c r="D25" s="4" t="s">
        <v>53</v>
      </c>
      <c r="E25" s="4" t="str">
        <f t="shared" si="0"/>
        <v>Max Osborne</v>
      </c>
      <c r="F25" s="4">
        <v>54</v>
      </c>
      <c r="G25" s="6"/>
      <c r="H25" s="4" t="s">
        <v>16</v>
      </c>
      <c r="I25" s="4" t="s">
        <v>53</v>
      </c>
      <c r="J25" s="4" t="str">
        <f t="shared" si="1"/>
        <v>Osborne, Max</v>
      </c>
      <c r="K25" s="4">
        <v>54</v>
      </c>
      <c r="M25" s="4" t="s">
        <v>16</v>
      </c>
      <c r="N25" s="4" t="s">
        <v>53</v>
      </c>
      <c r="O25" s="4"/>
    </row>
    <row r="26" spans="1:15" x14ac:dyDescent="0.25">
      <c r="A26" s="2"/>
      <c r="B26" s="2"/>
      <c r="C26" s="4" t="s">
        <v>17</v>
      </c>
      <c r="D26" s="4" t="s">
        <v>76</v>
      </c>
      <c r="E26" s="4" t="str">
        <f t="shared" si="0"/>
        <v>Laura Martin</v>
      </c>
      <c r="F26" s="4">
        <v>53</v>
      </c>
      <c r="G26" s="6"/>
      <c r="H26" s="4" t="s">
        <v>17</v>
      </c>
      <c r="I26" s="4" t="s">
        <v>54</v>
      </c>
      <c r="J26" s="4" t="str">
        <f t="shared" si="1"/>
        <v>Marling, Laura</v>
      </c>
      <c r="K26" s="4">
        <v>53</v>
      </c>
      <c r="M26" s="4" t="s">
        <v>17</v>
      </c>
      <c r="N26" s="4" t="s">
        <v>54</v>
      </c>
      <c r="O26" s="4"/>
    </row>
    <row r="27" spans="1:15" x14ac:dyDescent="0.25">
      <c r="A27" s="2"/>
      <c r="B27" s="2"/>
      <c r="C27" s="4" t="s">
        <v>18</v>
      </c>
      <c r="D27" s="4" t="s">
        <v>55</v>
      </c>
      <c r="E27" s="4" t="str">
        <f t="shared" si="0"/>
        <v>Kelly Clark</v>
      </c>
      <c r="F27" s="4">
        <v>62</v>
      </c>
      <c r="G27" s="6"/>
      <c r="H27" s="4" t="s">
        <v>18</v>
      </c>
      <c r="I27" s="4" t="s">
        <v>55</v>
      </c>
      <c r="J27" s="4" t="str">
        <f t="shared" si="1"/>
        <v>Clark, Kelly</v>
      </c>
      <c r="K27" s="4">
        <v>62</v>
      </c>
      <c r="M27" s="4" t="s">
        <v>18</v>
      </c>
      <c r="N27" s="4" t="s">
        <v>55</v>
      </c>
      <c r="O27" s="4"/>
    </row>
    <row r="28" spans="1:15" x14ac:dyDescent="0.25">
      <c r="A28" s="2"/>
      <c r="B28" s="2"/>
      <c r="C28" s="4" t="s">
        <v>19</v>
      </c>
      <c r="D28" s="4" t="s">
        <v>56</v>
      </c>
      <c r="E28" s="4" t="str">
        <f t="shared" si="0"/>
        <v>Will Thomas</v>
      </c>
      <c r="F28" s="4">
        <v>58</v>
      </c>
      <c r="G28" s="6"/>
      <c r="H28" s="4" t="s">
        <v>19</v>
      </c>
      <c r="I28" s="4" t="s">
        <v>56</v>
      </c>
      <c r="J28" s="4" t="str">
        <f t="shared" si="1"/>
        <v>Thomas, Will</v>
      </c>
      <c r="K28" s="4">
        <v>58</v>
      </c>
      <c r="M28" s="4" t="s">
        <v>19</v>
      </c>
      <c r="N28" s="4" t="s">
        <v>56</v>
      </c>
      <c r="O28" s="4"/>
    </row>
    <row r="29" spans="1:15" x14ac:dyDescent="0.25">
      <c r="A29" s="2"/>
      <c r="B29" s="2"/>
      <c r="C29" s="6"/>
      <c r="D29" s="6"/>
      <c r="E29" s="6"/>
      <c r="F29" s="6"/>
      <c r="G29" s="6"/>
      <c r="H29" s="6"/>
      <c r="I29" s="6"/>
      <c r="O29" s="1"/>
    </row>
    <row r="30" spans="1:15" x14ac:dyDescent="0.25">
      <c r="A30" s="2"/>
      <c r="B30" s="2"/>
      <c r="C30" s="79" t="s">
        <v>58</v>
      </c>
      <c r="D30" s="79"/>
      <c r="E30" s="79"/>
      <c r="F30" s="79"/>
      <c r="G30" s="79"/>
      <c r="H30" s="6"/>
      <c r="I30" s="6"/>
    </row>
    <row r="31" spans="1:15" x14ac:dyDescent="0.25">
      <c r="A31" s="2"/>
      <c r="B31" s="2"/>
      <c r="C31" s="7"/>
      <c r="D31" s="7"/>
      <c r="E31" s="7"/>
      <c r="F31" s="7"/>
      <c r="G31" s="7"/>
      <c r="H31" s="6"/>
      <c r="I31" s="6"/>
    </row>
    <row r="32" spans="1:15" x14ac:dyDescent="0.25">
      <c r="A32" s="2"/>
      <c r="B32" s="2"/>
      <c r="C32" s="7"/>
      <c r="D32" s="7"/>
      <c r="E32" s="7"/>
      <c r="F32" s="7"/>
      <c r="G32" s="7"/>
      <c r="H32" s="6"/>
      <c r="I32" s="6"/>
    </row>
    <row r="33" spans="1:23" x14ac:dyDescent="0.25">
      <c r="A33" s="2"/>
      <c r="B33" s="80" t="s">
        <v>59</v>
      </c>
      <c r="C33" s="80"/>
      <c r="D33" s="80"/>
      <c r="E33" s="80"/>
      <c r="F33" s="80"/>
      <c r="G33" s="7"/>
      <c r="H33" s="6"/>
      <c r="I33" s="6"/>
      <c r="U33" s="21" t="s">
        <v>149</v>
      </c>
    </row>
    <row r="34" spans="1:23" x14ac:dyDescent="0.25">
      <c r="A34" s="2"/>
      <c r="B34" s="2"/>
      <c r="C34" s="7"/>
      <c r="D34" s="7"/>
      <c r="E34" s="7"/>
      <c r="F34" s="7"/>
      <c r="G34" s="7"/>
      <c r="H34" s="6"/>
      <c r="I34" s="6"/>
    </row>
    <row r="35" spans="1:23" x14ac:dyDescent="0.25">
      <c r="A35" s="2"/>
      <c r="B35" s="2"/>
      <c r="C35" s="3" t="s">
        <v>57</v>
      </c>
      <c r="D35" s="3" t="s">
        <v>78</v>
      </c>
      <c r="E35" s="3" t="s">
        <v>42</v>
      </c>
      <c r="F35" s="3" t="s">
        <v>2</v>
      </c>
      <c r="G35" s="7"/>
      <c r="H35" s="79" t="s">
        <v>80</v>
      </c>
      <c r="I35" s="79"/>
      <c r="J35" s="79"/>
      <c r="K35" s="79"/>
      <c r="L35" s="79"/>
      <c r="U35" s="3" t="s">
        <v>57</v>
      </c>
      <c r="V35" s="3" t="s">
        <v>78</v>
      </c>
      <c r="W35" s="3" t="s">
        <v>42</v>
      </c>
    </row>
    <row r="36" spans="1:23" x14ac:dyDescent="0.25">
      <c r="A36" s="2"/>
      <c r="B36" s="2"/>
      <c r="C36" s="4" t="s">
        <v>60</v>
      </c>
      <c r="D36" s="4" t="s">
        <v>3</v>
      </c>
      <c r="E36" s="4" t="s">
        <v>43</v>
      </c>
      <c r="F36" s="4">
        <v>58</v>
      </c>
      <c r="G36" s="7"/>
      <c r="H36" s="81" t="s">
        <v>81</v>
      </c>
      <c r="I36" s="81"/>
      <c r="J36" s="81"/>
      <c r="K36" s="81"/>
      <c r="L36" s="81"/>
      <c r="M36" s="81"/>
      <c r="N36" s="81"/>
      <c r="U36" s="4" t="s">
        <v>60</v>
      </c>
      <c r="V36" s="4"/>
      <c r="W36" s="4"/>
    </row>
    <row r="37" spans="1:23" x14ac:dyDescent="0.25">
      <c r="A37" s="2"/>
      <c r="B37" s="2"/>
      <c r="C37" s="4" t="s">
        <v>61</v>
      </c>
      <c r="D37" s="4" t="s">
        <v>4</v>
      </c>
      <c r="E37" s="4" t="s">
        <v>44</v>
      </c>
      <c r="F37" s="4">
        <v>52</v>
      </c>
      <c r="G37" s="7"/>
      <c r="H37" s="79" t="s">
        <v>82</v>
      </c>
      <c r="I37" s="79"/>
      <c r="J37" s="79"/>
      <c r="K37" s="79"/>
      <c r="L37" s="79"/>
      <c r="M37" s="79"/>
      <c r="N37" s="79"/>
      <c r="O37" s="79"/>
      <c r="U37" s="4" t="s">
        <v>61</v>
      </c>
      <c r="V37" s="4"/>
      <c r="W37" s="4"/>
    </row>
    <row r="38" spans="1:23" x14ac:dyDescent="0.25">
      <c r="A38" s="2"/>
      <c r="B38" s="2"/>
      <c r="C38" s="4" t="s">
        <v>62</v>
      </c>
      <c r="D38" s="4" t="s">
        <v>5</v>
      </c>
      <c r="E38" s="4" t="s">
        <v>45</v>
      </c>
      <c r="F38" s="4">
        <v>63</v>
      </c>
      <c r="G38" s="7"/>
      <c r="H38" s="79" t="s">
        <v>79</v>
      </c>
      <c r="I38" s="79"/>
      <c r="J38" s="79"/>
      <c r="K38" s="79"/>
      <c r="L38" s="79"/>
      <c r="M38" s="79"/>
      <c r="N38" s="79"/>
      <c r="O38" s="79"/>
      <c r="P38" s="79"/>
      <c r="Q38" s="79"/>
      <c r="R38" s="79"/>
      <c r="U38" s="4" t="s">
        <v>62</v>
      </c>
      <c r="V38" s="4"/>
      <c r="W38" s="4"/>
    </row>
    <row r="39" spans="1:23" x14ac:dyDescent="0.25">
      <c r="A39" s="2"/>
      <c r="B39" s="2"/>
      <c r="C39" s="4" t="s">
        <v>63</v>
      </c>
      <c r="D39" s="4" t="s">
        <v>6</v>
      </c>
      <c r="E39" s="4" t="s">
        <v>46</v>
      </c>
      <c r="F39" s="4">
        <v>48</v>
      </c>
      <c r="G39" s="7"/>
      <c r="H39" s="7"/>
      <c r="I39" s="7"/>
      <c r="J39" s="6"/>
      <c r="K39" s="6"/>
      <c r="U39" s="4" t="s">
        <v>63</v>
      </c>
      <c r="V39" s="4"/>
      <c r="W39" s="4"/>
    </row>
    <row r="40" spans="1:23" x14ac:dyDescent="0.25">
      <c r="A40" s="2"/>
      <c r="B40" s="2"/>
      <c r="C40" s="4" t="s">
        <v>64</v>
      </c>
      <c r="D40" s="4" t="s">
        <v>7</v>
      </c>
      <c r="E40" s="4" t="s">
        <v>47</v>
      </c>
      <c r="F40" s="4">
        <v>67</v>
      </c>
      <c r="G40" s="7"/>
      <c r="H40" s="7"/>
      <c r="I40" s="7"/>
      <c r="J40" s="6"/>
      <c r="K40" s="6"/>
      <c r="U40" s="4" t="s">
        <v>64</v>
      </c>
      <c r="V40" s="4"/>
      <c r="W40" s="4"/>
    </row>
    <row r="41" spans="1:23" x14ac:dyDescent="0.25">
      <c r="A41" s="2"/>
      <c r="B41" s="2"/>
      <c r="C41" s="4" t="s">
        <v>65</v>
      </c>
      <c r="D41" s="4" t="s">
        <v>8</v>
      </c>
      <c r="E41" s="4" t="s">
        <v>48</v>
      </c>
      <c r="F41" s="4">
        <v>70</v>
      </c>
      <c r="G41" s="7"/>
      <c r="H41" s="7"/>
      <c r="I41" s="7"/>
      <c r="J41" s="6"/>
      <c r="K41" s="6"/>
      <c r="U41" s="4" t="s">
        <v>65</v>
      </c>
      <c r="V41" s="4"/>
      <c r="W41" s="4"/>
    </row>
    <row r="42" spans="1:23" x14ac:dyDescent="0.25">
      <c r="A42" s="2"/>
      <c r="B42" s="2"/>
      <c r="C42" s="4" t="s">
        <v>66</v>
      </c>
      <c r="D42" s="4" t="s">
        <v>9</v>
      </c>
      <c r="E42" s="4" t="s">
        <v>47</v>
      </c>
      <c r="F42" s="4">
        <v>43</v>
      </c>
      <c r="G42" s="7"/>
      <c r="H42" s="7"/>
      <c r="I42" s="7"/>
      <c r="J42" s="6"/>
      <c r="K42" s="6"/>
      <c r="U42" s="4" t="s">
        <v>66</v>
      </c>
      <c r="V42" s="4"/>
      <c r="W42" s="4"/>
    </row>
    <row r="43" spans="1:23" x14ac:dyDescent="0.25">
      <c r="A43" s="2"/>
      <c r="B43" s="2"/>
      <c r="C43" s="4" t="s">
        <v>67</v>
      </c>
      <c r="D43" s="4" t="s">
        <v>10</v>
      </c>
      <c r="E43" s="4" t="s">
        <v>49</v>
      </c>
      <c r="F43" s="4">
        <v>38</v>
      </c>
      <c r="G43" s="7"/>
      <c r="H43" s="7"/>
      <c r="I43" s="7"/>
      <c r="J43" s="6"/>
      <c r="K43" s="6"/>
      <c r="U43" s="4" t="s">
        <v>67</v>
      </c>
      <c r="V43" s="4"/>
      <c r="W43" s="4"/>
    </row>
    <row r="44" spans="1:23" x14ac:dyDescent="0.25">
      <c r="A44" s="2"/>
      <c r="B44" s="2"/>
      <c r="C44" s="4" t="s">
        <v>68</v>
      </c>
      <c r="D44" s="4" t="s">
        <v>11</v>
      </c>
      <c r="E44" s="4" t="s">
        <v>50</v>
      </c>
      <c r="F44" s="4">
        <v>54</v>
      </c>
      <c r="G44" s="7"/>
      <c r="H44" s="7"/>
      <c r="I44" s="7"/>
      <c r="J44" s="6"/>
      <c r="K44" s="6"/>
      <c r="U44" s="4" t="s">
        <v>68</v>
      </c>
      <c r="V44" s="4"/>
      <c r="W44" s="4"/>
    </row>
    <row r="45" spans="1:23" x14ac:dyDescent="0.25">
      <c r="A45" s="2"/>
      <c r="B45" s="2"/>
      <c r="C45" s="4" t="s">
        <v>69</v>
      </c>
      <c r="D45" s="4" t="s">
        <v>12</v>
      </c>
      <c r="E45" s="4" t="s">
        <v>47</v>
      </c>
      <c r="F45" s="4">
        <v>56</v>
      </c>
      <c r="G45" s="7"/>
      <c r="H45" s="7"/>
      <c r="I45" s="7"/>
      <c r="J45" s="6"/>
      <c r="K45" s="6"/>
      <c r="U45" s="4" t="s">
        <v>69</v>
      </c>
      <c r="V45" s="4"/>
      <c r="W45" s="4"/>
    </row>
    <row r="46" spans="1:23" x14ac:dyDescent="0.25">
      <c r="A46" s="2"/>
      <c r="B46" s="2"/>
      <c r="C46" s="4" t="s">
        <v>70</v>
      </c>
      <c r="D46" s="4" t="s">
        <v>13</v>
      </c>
      <c r="E46" s="4" t="s">
        <v>48</v>
      </c>
      <c r="F46" s="4">
        <v>60</v>
      </c>
      <c r="G46" s="7"/>
      <c r="H46" s="7"/>
      <c r="I46" s="7"/>
      <c r="J46" s="6"/>
      <c r="K46" s="6"/>
      <c r="U46" s="4" t="s">
        <v>70</v>
      </c>
      <c r="V46" s="4"/>
      <c r="W46" s="4"/>
    </row>
    <row r="47" spans="1:23" x14ac:dyDescent="0.25">
      <c r="A47" s="2"/>
      <c r="B47" s="2"/>
      <c r="C47" s="4" t="s">
        <v>71</v>
      </c>
      <c r="D47" s="4" t="s">
        <v>14</v>
      </c>
      <c r="E47" s="4" t="s">
        <v>51</v>
      </c>
      <c r="F47" s="4">
        <v>58</v>
      </c>
      <c r="G47" s="7"/>
      <c r="H47" s="7"/>
      <c r="I47" s="7"/>
      <c r="J47" s="6"/>
      <c r="K47" s="6"/>
      <c r="U47" s="4" t="s">
        <v>71</v>
      </c>
      <c r="V47" s="4"/>
      <c r="W47" s="4"/>
    </row>
    <row r="48" spans="1:23" x14ac:dyDescent="0.25">
      <c r="A48" s="2"/>
      <c r="B48" s="2"/>
      <c r="C48" s="4" t="s">
        <v>72</v>
      </c>
      <c r="D48" s="4" t="s">
        <v>15</v>
      </c>
      <c r="E48" s="4" t="s">
        <v>52</v>
      </c>
      <c r="F48" s="4">
        <v>54</v>
      </c>
      <c r="G48" s="7"/>
      <c r="H48" s="7"/>
      <c r="I48" s="7"/>
      <c r="J48" s="6"/>
      <c r="K48" s="6"/>
      <c r="U48" s="4" t="s">
        <v>72</v>
      </c>
      <c r="V48" s="4"/>
      <c r="W48" s="4"/>
    </row>
    <row r="49" spans="1:23" x14ac:dyDescent="0.25">
      <c r="A49" s="2"/>
      <c r="B49" s="2"/>
      <c r="C49" s="4" t="s">
        <v>73</v>
      </c>
      <c r="D49" s="4" t="s">
        <v>16</v>
      </c>
      <c r="E49" s="4" t="s">
        <v>53</v>
      </c>
      <c r="F49" s="4">
        <v>54</v>
      </c>
      <c r="G49" s="7"/>
      <c r="H49" s="7"/>
      <c r="I49" s="7"/>
      <c r="J49" s="6"/>
      <c r="K49" s="6"/>
      <c r="U49" s="4" t="s">
        <v>73</v>
      </c>
      <c r="V49" s="4"/>
      <c r="W49" s="4"/>
    </row>
    <row r="50" spans="1:23" x14ac:dyDescent="0.25">
      <c r="A50" s="2"/>
      <c r="B50" s="2"/>
      <c r="C50" s="4" t="s">
        <v>77</v>
      </c>
      <c r="D50" s="4" t="s">
        <v>17</v>
      </c>
      <c r="E50" s="4" t="s">
        <v>76</v>
      </c>
      <c r="F50" s="4">
        <v>53</v>
      </c>
      <c r="G50" s="7"/>
      <c r="H50" s="7"/>
      <c r="I50" s="7"/>
      <c r="J50" s="6"/>
      <c r="K50" s="6"/>
      <c r="U50" s="4" t="s">
        <v>77</v>
      </c>
      <c r="V50" s="4"/>
      <c r="W50" s="4"/>
    </row>
    <row r="51" spans="1:23" x14ac:dyDescent="0.25">
      <c r="A51" s="2"/>
      <c r="B51" s="2"/>
      <c r="C51" s="4" t="s">
        <v>74</v>
      </c>
      <c r="D51" s="4" t="s">
        <v>18</v>
      </c>
      <c r="E51" s="4" t="s">
        <v>55</v>
      </c>
      <c r="F51" s="4">
        <v>62</v>
      </c>
      <c r="G51" s="7"/>
      <c r="H51" s="7"/>
      <c r="I51" s="7"/>
      <c r="J51" s="6"/>
      <c r="K51" s="6"/>
      <c r="U51" s="4" t="s">
        <v>74</v>
      </c>
      <c r="V51" s="4"/>
      <c r="W51" s="4"/>
    </row>
    <row r="52" spans="1:23" x14ac:dyDescent="0.25">
      <c r="A52" s="2"/>
      <c r="B52" s="2"/>
      <c r="C52" s="4" t="s">
        <v>75</v>
      </c>
      <c r="D52" s="4" t="s">
        <v>19</v>
      </c>
      <c r="E52" s="4" t="s">
        <v>56</v>
      </c>
      <c r="F52" s="4">
        <v>58</v>
      </c>
      <c r="G52" s="7"/>
      <c r="H52" s="7"/>
      <c r="I52" s="7"/>
      <c r="J52" s="6"/>
      <c r="K52" s="6"/>
      <c r="U52" s="4" t="s">
        <v>75</v>
      </c>
      <c r="V52" s="4"/>
      <c r="W52" s="4"/>
    </row>
    <row r="53" spans="1:23" x14ac:dyDescent="0.25">
      <c r="A53" s="2"/>
      <c r="B53" s="2"/>
      <c r="C53" s="6"/>
      <c r="D53" s="6"/>
      <c r="E53" s="6"/>
      <c r="F53" s="6"/>
      <c r="G53" s="6"/>
      <c r="H53" s="6"/>
      <c r="I53" s="6"/>
    </row>
    <row r="55" spans="1:23" x14ac:dyDescent="0.25">
      <c r="B55" s="80" t="s">
        <v>26</v>
      </c>
      <c r="C55" s="80"/>
      <c r="D55" s="80"/>
      <c r="E55" s="80"/>
      <c r="F55" s="80"/>
      <c r="G55" s="80"/>
      <c r="H55" s="80"/>
      <c r="I55" s="80"/>
      <c r="J55" s="80"/>
    </row>
    <row r="57" spans="1:23" x14ac:dyDescent="0.25">
      <c r="C57" s="3" t="s">
        <v>1</v>
      </c>
      <c r="D57" s="3" t="s">
        <v>2</v>
      </c>
    </row>
    <row r="58" spans="1:23" x14ac:dyDescent="0.25">
      <c r="C58" s="4" t="s">
        <v>3</v>
      </c>
      <c r="D58" s="4">
        <v>58</v>
      </c>
      <c r="G58" s="78" t="s">
        <v>27</v>
      </c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</row>
    <row r="59" spans="1:23" x14ac:dyDescent="0.25">
      <c r="C59" s="4" t="s">
        <v>4</v>
      </c>
      <c r="D59" s="4">
        <v>52</v>
      </c>
    </row>
    <row r="60" spans="1:23" x14ac:dyDescent="0.25">
      <c r="C60" s="4" t="s">
        <v>5</v>
      </c>
      <c r="D60" s="4">
        <v>63</v>
      </c>
    </row>
    <row r="61" spans="1:23" x14ac:dyDescent="0.25">
      <c r="C61" s="4" t="s">
        <v>6</v>
      </c>
      <c r="D61" s="4">
        <v>48</v>
      </c>
    </row>
    <row r="62" spans="1:23" x14ac:dyDescent="0.25">
      <c r="C62" s="4" t="s">
        <v>7</v>
      </c>
      <c r="D62" s="4">
        <v>67</v>
      </c>
    </row>
    <row r="63" spans="1:23" x14ac:dyDescent="0.25">
      <c r="C63" s="4" t="s">
        <v>8</v>
      </c>
      <c r="D63" s="4">
        <v>70</v>
      </c>
    </row>
    <row r="64" spans="1:23" x14ac:dyDescent="0.25">
      <c r="C64" s="4" t="s">
        <v>9</v>
      </c>
      <c r="D64" s="4">
        <v>43</v>
      </c>
    </row>
    <row r="65" spans="3:10" x14ac:dyDescent="0.25">
      <c r="C65" s="4" t="s">
        <v>10</v>
      </c>
      <c r="D65" s="4">
        <v>38</v>
      </c>
    </row>
    <row r="66" spans="3:10" x14ac:dyDescent="0.25">
      <c r="C66" s="4" t="s">
        <v>11</v>
      </c>
      <c r="D66" s="4">
        <v>54</v>
      </c>
    </row>
    <row r="67" spans="3:10" x14ac:dyDescent="0.25">
      <c r="C67" s="4" t="s">
        <v>12</v>
      </c>
      <c r="D67" s="4">
        <v>56</v>
      </c>
    </row>
    <row r="68" spans="3:10" x14ac:dyDescent="0.25">
      <c r="C68" s="4" t="s">
        <v>13</v>
      </c>
      <c r="D68" s="4">
        <v>60</v>
      </c>
    </row>
    <row r="69" spans="3:10" x14ac:dyDescent="0.25">
      <c r="C69" s="4" t="s">
        <v>14</v>
      </c>
      <c r="D69" s="4">
        <v>58</v>
      </c>
    </row>
    <row r="70" spans="3:10" x14ac:dyDescent="0.25">
      <c r="C70" s="4" t="s">
        <v>15</v>
      </c>
      <c r="D70" s="4">
        <v>54</v>
      </c>
    </row>
    <row r="71" spans="3:10" x14ac:dyDescent="0.25">
      <c r="C71" s="4" t="s">
        <v>16</v>
      </c>
      <c r="D71" s="4">
        <v>54</v>
      </c>
    </row>
    <row r="72" spans="3:10" x14ac:dyDescent="0.25">
      <c r="C72" s="4" t="s">
        <v>17</v>
      </c>
      <c r="D72" s="4">
        <v>53</v>
      </c>
    </row>
    <row r="73" spans="3:10" x14ac:dyDescent="0.25">
      <c r="C73" s="4" t="s">
        <v>18</v>
      </c>
      <c r="D73" s="4">
        <v>62</v>
      </c>
    </row>
    <row r="74" spans="3:10" x14ac:dyDescent="0.25">
      <c r="C74" s="4" t="s">
        <v>19</v>
      </c>
      <c r="D74" s="4">
        <v>58</v>
      </c>
    </row>
    <row r="76" spans="3:10" x14ac:dyDescent="0.25">
      <c r="C76" s="3" t="s">
        <v>1</v>
      </c>
      <c r="D76" s="3" t="s">
        <v>2</v>
      </c>
      <c r="F76" s="3" t="s">
        <v>1</v>
      </c>
      <c r="G76" s="3" t="s">
        <v>2</v>
      </c>
      <c r="I76" s="3" t="s">
        <v>1</v>
      </c>
      <c r="J76" s="3" t="s">
        <v>2</v>
      </c>
    </row>
    <row r="77" spans="3:10" x14ac:dyDescent="0.25">
      <c r="C77" s="4" t="s">
        <v>6</v>
      </c>
      <c r="D77" s="4">
        <v>48</v>
      </c>
      <c r="F77" s="4" t="s">
        <v>10</v>
      </c>
      <c r="G77" s="4">
        <v>38</v>
      </c>
      <c r="I77" s="4" t="s">
        <v>8</v>
      </c>
      <c r="J77" s="4">
        <v>70</v>
      </c>
    </row>
    <row r="78" spans="3:10" x14ac:dyDescent="0.25">
      <c r="C78" s="4" t="s">
        <v>13</v>
      </c>
      <c r="D78" s="4">
        <v>60</v>
      </c>
      <c r="F78" s="4" t="s">
        <v>9</v>
      </c>
      <c r="G78" s="4">
        <v>43</v>
      </c>
      <c r="I78" s="4" t="s">
        <v>7</v>
      </c>
      <c r="J78" s="4">
        <v>67</v>
      </c>
    </row>
    <row r="79" spans="3:10" x14ac:dyDescent="0.25">
      <c r="C79" s="4" t="s">
        <v>15</v>
      </c>
      <c r="D79" s="4">
        <v>54</v>
      </c>
      <c r="F79" s="4" t="s">
        <v>6</v>
      </c>
      <c r="G79" s="4">
        <v>48</v>
      </c>
      <c r="I79" s="4" t="s">
        <v>5</v>
      </c>
      <c r="J79" s="4">
        <v>63</v>
      </c>
    </row>
    <row r="80" spans="3:10" x14ac:dyDescent="0.25">
      <c r="C80" s="4" t="s">
        <v>10</v>
      </c>
      <c r="D80" s="4">
        <v>38</v>
      </c>
      <c r="F80" s="4" t="s">
        <v>4</v>
      </c>
      <c r="G80" s="4">
        <v>52</v>
      </c>
      <c r="I80" s="4" t="s">
        <v>18</v>
      </c>
      <c r="J80" s="4">
        <v>62</v>
      </c>
    </row>
    <row r="81" spans="2:10" x14ac:dyDescent="0.25">
      <c r="C81" s="4" t="s">
        <v>12</v>
      </c>
      <c r="D81" s="4">
        <v>56</v>
      </c>
      <c r="F81" s="4" t="s">
        <v>17</v>
      </c>
      <c r="G81" s="4">
        <v>53</v>
      </c>
      <c r="I81" s="4" t="s">
        <v>13</v>
      </c>
      <c r="J81" s="4">
        <v>60</v>
      </c>
    </row>
    <row r="82" spans="2:10" x14ac:dyDescent="0.25">
      <c r="C82" s="4" t="s">
        <v>11</v>
      </c>
      <c r="D82" s="4">
        <v>54</v>
      </c>
      <c r="F82" s="4" t="s">
        <v>11</v>
      </c>
      <c r="G82" s="4">
        <v>54</v>
      </c>
      <c r="I82" s="4" t="s">
        <v>3</v>
      </c>
      <c r="J82" s="4">
        <v>58</v>
      </c>
    </row>
    <row r="83" spans="2:10" x14ac:dyDescent="0.25">
      <c r="C83" s="4" t="s">
        <v>4</v>
      </c>
      <c r="D83" s="4">
        <v>52</v>
      </c>
      <c r="F83" s="4" t="s">
        <v>15</v>
      </c>
      <c r="G83" s="4">
        <v>54</v>
      </c>
      <c r="I83" s="4" t="s">
        <v>14</v>
      </c>
      <c r="J83" s="4">
        <v>58</v>
      </c>
    </row>
    <row r="84" spans="2:10" x14ac:dyDescent="0.25">
      <c r="C84" s="4" t="s">
        <v>18</v>
      </c>
      <c r="D84" s="4">
        <v>62</v>
      </c>
      <c r="F84" s="4" t="s">
        <v>16</v>
      </c>
      <c r="G84" s="4">
        <v>54</v>
      </c>
      <c r="I84" s="4" t="s">
        <v>19</v>
      </c>
      <c r="J84" s="4">
        <v>58</v>
      </c>
    </row>
    <row r="85" spans="2:10" x14ac:dyDescent="0.25">
      <c r="C85" s="4" t="s">
        <v>17</v>
      </c>
      <c r="D85" s="4">
        <v>53</v>
      </c>
      <c r="F85" s="4" t="s">
        <v>12</v>
      </c>
      <c r="G85" s="4">
        <v>56</v>
      </c>
      <c r="I85" s="4" t="s">
        <v>12</v>
      </c>
      <c r="J85" s="4">
        <v>56</v>
      </c>
    </row>
    <row r="86" spans="2:10" x14ac:dyDescent="0.25">
      <c r="C86" s="4" t="s">
        <v>3</v>
      </c>
      <c r="D86" s="4">
        <v>58</v>
      </c>
      <c r="F86" s="4" t="s">
        <v>3</v>
      </c>
      <c r="G86" s="4">
        <v>58</v>
      </c>
      <c r="I86" s="4" t="s">
        <v>11</v>
      </c>
      <c r="J86" s="4">
        <v>54</v>
      </c>
    </row>
    <row r="87" spans="2:10" x14ac:dyDescent="0.25">
      <c r="C87" s="4" t="s">
        <v>16</v>
      </c>
      <c r="D87" s="4">
        <v>54</v>
      </c>
      <c r="F87" s="4" t="s">
        <v>14</v>
      </c>
      <c r="G87" s="4">
        <v>58</v>
      </c>
      <c r="I87" s="4" t="s">
        <v>15</v>
      </c>
      <c r="J87" s="4">
        <v>54</v>
      </c>
    </row>
    <row r="88" spans="2:10" x14ac:dyDescent="0.25">
      <c r="C88" s="4" t="s">
        <v>7</v>
      </c>
      <c r="D88" s="4">
        <v>67</v>
      </c>
      <c r="F88" s="4" t="s">
        <v>19</v>
      </c>
      <c r="G88" s="4">
        <v>58</v>
      </c>
      <c r="I88" s="4" t="s">
        <v>16</v>
      </c>
      <c r="J88" s="4">
        <v>54</v>
      </c>
    </row>
    <row r="89" spans="2:10" x14ac:dyDescent="0.25">
      <c r="C89" s="4" t="s">
        <v>14</v>
      </c>
      <c r="D89" s="4">
        <v>58</v>
      </c>
      <c r="F89" s="4" t="s">
        <v>13</v>
      </c>
      <c r="G89" s="4">
        <v>60</v>
      </c>
      <c r="I89" s="4" t="s">
        <v>17</v>
      </c>
      <c r="J89" s="4">
        <v>53</v>
      </c>
    </row>
    <row r="90" spans="2:10" x14ac:dyDescent="0.25">
      <c r="C90" s="4" t="s">
        <v>8</v>
      </c>
      <c r="D90" s="4">
        <v>70</v>
      </c>
      <c r="F90" s="4" t="s">
        <v>18</v>
      </c>
      <c r="G90" s="4">
        <v>62</v>
      </c>
      <c r="I90" s="4" t="s">
        <v>4</v>
      </c>
      <c r="J90" s="4">
        <v>52</v>
      </c>
    </row>
    <row r="91" spans="2:10" x14ac:dyDescent="0.25">
      <c r="C91" s="4" t="s">
        <v>5</v>
      </c>
      <c r="D91" s="4">
        <v>63</v>
      </c>
      <c r="F91" s="4" t="s">
        <v>5</v>
      </c>
      <c r="G91" s="4">
        <v>63</v>
      </c>
      <c r="I91" s="4" t="s">
        <v>6</v>
      </c>
      <c r="J91" s="4">
        <v>48</v>
      </c>
    </row>
    <row r="92" spans="2:10" x14ac:dyDescent="0.25">
      <c r="C92" s="4" t="s">
        <v>9</v>
      </c>
      <c r="D92" s="4">
        <v>43</v>
      </c>
      <c r="F92" s="4" t="s">
        <v>7</v>
      </c>
      <c r="G92" s="4">
        <v>67</v>
      </c>
      <c r="I92" s="4" t="s">
        <v>9</v>
      </c>
      <c r="J92" s="4">
        <v>43</v>
      </c>
    </row>
    <row r="93" spans="2:10" x14ac:dyDescent="0.25">
      <c r="C93" s="4" t="s">
        <v>19</v>
      </c>
      <c r="D93" s="4">
        <v>58</v>
      </c>
      <c r="F93" s="4" t="s">
        <v>8</v>
      </c>
      <c r="G93" s="4">
        <v>70</v>
      </c>
      <c r="I93" s="4" t="s">
        <v>10</v>
      </c>
      <c r="J93" s="4">
        <v>38</v>
      </c>
    </row>
    <row r="96" spans="2:10" x14ac:dyDescent="0.25">
      <c r="B96" s="80" t="s">
        <v>28</v>
      </c>
      <c r="C96" s="80"/>
      <c r="D96" s="80"/>
      <c r="E96" s="80"/>
      <c r="F96" s="80"/>
      <c r="G96" s="80"/>
      <c r="H96" s="80"/>
      <c r="I96" s="80"/>
    </row>
    <row r="98" spans="3:21" x14ac:dyDescent="0.25">
      <c r="C98" s="3" t="s">
        <v>1</v>
      </c>
      <c r="D98" s="3" t="s">
        <v>2</v>
      </c>
      <c r="E98" s="3" t="s">
        <v>29</v>
      </c>
      <c r="F98" s="3" t="s">
        <v>20</v>
      </c>
      <c r="G98" s="3" t="s">
        <v>30</v>
      </c>
      <c r="Q98" s="3" t="s">
        <v>1</v>
      </c>
      <c r="R98" s="3" t="s">
        <v>2</v>
      </c>
      <c r="S98" s="3" t="s">
        <v>29</v>
      </c>
      <c r="T98" s="3" t="s">
        <v>20</v>
      </c>
      <c r="U98" s="3" t="s">
        <v>30</v>
      </c>
    </row>
    <row r="99" spans="3:21" x14ac:dyDescent="0.25">
      <c r="C99" s="4" t="s">
        <v>3</v>
      </c>
      <c r="D99" s="4">
        <v>58</v>
      </c>
      <c r="E99" s="4">
        <v>16</v>
      </c>
      <c r="F99" s="4" t="s">
        <v>21</v>
      </c>
      <c r="G99" s="4" t="s">
        <v>31</v>
      </c>
      <c r="Q99" s="4" t="s">
        <v>3</v>
      </c>
      <c r="R99" s="4">
        <v>58</v>
      </c>
      <c r="S99" s="4">
        <v>16</v>
      </c>
      <c r="T99" s="4" t="s">
        <v>21</v>
      </c>
      <c r="U99" s="4" t="s">
        <v>31</v>
      </c>
    </row>
    <row r="100" spans="3:21" x14ac:dyDescent="0.25">
      <c r="C100" s="4" t="s">
        <v>4</v>
      </c>
      <c r="D100" s="4">
        <v>52</v>
      </c>
      <c r="E100" s="4">
        <v>15</v>
      </c>
      <c r="F100" s="4" t="s">
        <v>21</v>
      </c>
      <c r="G100" s="4" t="s">
        <v>32</v>
      </c>
      <c r="Q100" s="4" t="s">
        <v>4</v>
      </c>
      <c r="R100" s="4">
        <v>52</v>
      </c>
      <c r="S100" s="4">
        <v>15</v>
      </c>
      <c r="T100" s="4" t="s">
        <v>21</v>
      </c>
      <c r="U100" s="4" t="s">
        <v>32</v>
      </c>
    </row>
    <row r="101" spans="3:21" x14ac:dyDescent="0.25">
      <c r="C101" s="4" t="s">
        <v>5</v>
      </c>
      <c r="D101" s="4">
        <v>63</v>
      </c>
      <c r="E101" s="4">
        <v>16</v>
      </c>
      <c r="F101" s="4" t="s">
        <v>21</v>
      </c>
      <c r="G101" s="4" t="s">
        <v>32</v>
      </c>
      <c r="Q101" s="4" t="s">
        <v>5</v>
      </c>
      <c r="R101" s="4">
        <v>63</v>
      </c>
      <c r="S101" s="4">
        <v>16</v>
      </c>
      <c r="T101" s="4" t="s">
        <v>21</v>
      </c>
      <c r="U101" s="4" t="s">
        <v>32</v>
      </c>
    </row>
    <row r="102" spans="3:21" x14ac:dyDescent="0.25">
      <c r="C102" s="4" t="s">
        <v>6</v>
      </c>
      <c r="D102" s="4">
        <v>48</v>
      </c>
      <c r="E102" s="4">
        <v>17</v>
      </c>
      <c r="F102" s="4" t="s">
        <v>22</v>
      </c>
      <c r="G102" s="4" t="s">
        <v>31</v>
      </c>
      <c r="Q102" s="4" t="s">
        <v>6</v>
      </c>
      <c r="R102" s="4">
        <v>48</v>
      </c>
      <c r="S102" s="4">
        <v>17</v>
      </c>
      <c r="T102" s="4" t="s">
        <v>22</v>
      </c>
      <c r="U102" s="4" t="s">
        <v>31</v>
      </c>
    </row>
    <row r="103" spans="3:21" x14ac:dyDescent="0.25">
      <c r="C103" s="4" t="s">
        <v>7</v>
      </c>
      <c r="D103" s="4">
        <v>67</v>
      </c>
      <c r="E103" s="4">
        <v>16</v>
      </c>
      <c r="F103" s="4" t="s">
        <v>22</v>
      </c>
      <c r="G103" s="4" t="s">
        <v>33</v>
      </c>
      <c r="Q103" s="4" t="s">
        <v>7</v>
      </c>
      <c r="R103" s="4">
        <v>67</v>
      </c>
      <c r="S103" s="4">
        <v>16</v>
      </c>
      <c r="T103" s="4" t="s">
        <v>22</v>
      </c>
      <c r="U103" s="4" t="s">
        <v>33</v>
      </c>
    </row>
    <row r="104" spans="3:21" x14ac:dyDescent="0.25">
      <c r="C104" s="4" t="s">
        <v>8</v>
      </c>
      <c r="D104" s="4">
        <v>70</v>
      </c>
      <c r="E104" s="4">
        <v>15</v>
      </c>
      <c r="F104" s="4" t="s">
        <v>22</v>
      </c>
      <c r="G104" s="4" t="s">
        <v>34</v>
      </c>
      <c r="Q104" s="4" t="s">
        <v>8</v>
      </c>
      <c r="R104" s="4">
        <v>70</v>
      </c>
      <c r="S104" s="4">
        <v>15</v>
      </c>
      <c r="T104" s="4" t="s">
        <v>22</v>
      </c>
      <c r="U104" s="4" t="s">
        <v>34</v>
      </c>
    </row>
    <row r="105" spans="3:21" x14ac:dyDescent="0.25">
      <c r="C105" s="4" t="s">
        <v>9</v>
      </c>
      <c r="D105" s="4">
        <v>43</v>
      </c>
      <c r="E105" s="4">
        <v>14</v>
      </c>
      <c r="F105" s="4" t="s">
        <v>22</v>
      </c>
      <c r="G105" s="4" t="s">
        <v>35</v>
      </c>
      <c r="Q105" s="4" t="s">
        <v>9</v>
      </c>
      <c r="R105" s="4">
        <v>43</v>
      </c>
      <c r="S105" s="4">
        <v>14</v>
      </c>
      <c r="T105" s="4" t="s">
        <v>22</v>
      </c>
      <c r="U105" s="4" t="s">
        <v>35</v>
      </c>
    </row>
    <row r="106" spans="3:21" x14ac:dyDescent="0.25">
      <c r="C106" s="4" t="s">
        <v>10</v>
      </c>
      <c r="D106" s="4">
        <v>38</v>
      </c>
      <c r="E106" s="4">
        <v>18</v>
      </c>
      <c r="F106" s="4" t="s">
        <v>21</v>
      </c>
      <c r="G106" s="4" t="s">
        <v>35</v>
      </c>
      <c r="Q106" s="4" t="s">
        <v>10</v>
      </c>
      <c r="R106" s="4">
        <v>38</v>
      </c>
      <c r="S106" s="4">
        <v>18</v>
      </c>
      <c r="T106" s="4" t="s">
        <v>21</v>
      </c>
      <c r="U106" s="4" t="s">
        <v>35</v>
      </c>
    </row>
    <row r="107" spans="3:21" x14ac:dyDescent="0.25">
      <c r="C107" s="4" t="s">
        <v>11</v>
      </c>
      <c r="D107" s="4">
        <v>54</v>
      </c>
      <c r="E107" s="4">
        <v>17</v>
      </c>
      <c r="F107" s="4" t="s">
        <v>21</v>
      </c>
      <c r="G107" s="4" t="s">
        <v>33</v>
      </c>
      <c r="Q107" s="4" t="s">
        <v>11</v>
      </c>
      <c r="R107" s="4">
        <v>54</v>
      </c>
      <c r="S107" s="4">
        <v>17</v>
      </c>
      <c r="T107" s="4" t="s">
        <v>21</v>
      </c>
      <c r="U107" s="4" t="s">
        <v>33</v>
      </c>
    </row>
    <row r="108" spans="3:21" x14ac:dyDescent="0.25">
      <c r="C108" s="4" t="s">
        <v>12</v>
      </c>
      <c r="D108" s="4">
        <v>56</v>
      </c>
      <c r="E108" s="4">
        <v>16</v>
      </c>
      <c r="F108" s="4" t="s">
        <v>22</v>
      </c>
      <c r="G108" s="4" t="s">
        <v>32</v>
      </c>
      <c r="Q108" s="4" t="s">
        <v>12</v>
      </c>
      <c r="R108" s="4">
        <v>56</v>
      </c>
      <c r="S108" s="4">
        <v>16</v>
      </c>
      <c r="T108" s="4" t="s">
        <v>22</v>
      </c>
      <c r="U108" s="4" t="s">
        <v>32</v>
      </c>
    </row>
    <row r="109" spans="3:21" x14ac:dyDescent="0.25">
      <c r="C109" s="4" t="s">
        <v>13</v>
      </c>
      <c r="D109" s="4">
        <v>60</v>
      </c>
      <c r="E109" s="4">
        <v>15</v>
      </c>
      <c r="F109" s="4" t="s">
        <v>21</v>
      </c>
      <c r="G109" s="4" t="s">
        <v>32</v>
      </c>
      <c r="Q109" s="4" t="s">
        <v>13</v>
      </c>
      <c r="R109" s="4">
        <v>60</v>
      </c>
      <c r="S109" s="4">
        <v>15</v>
      </c>
      <c r="T109" s="4" t="s">
        <v>21</v>
      </c>
      <c r="U109" s="4" t="s">
        <v>32</v>
      </c>
    </row>
    <row r="110" spans="3:21" x14ac:dyDescent="0.25">
      <c r="C110" s="4" t="s">
        <v>14</v>
      </c>
      <c r="D110" s="4">
        <v>58</v>
      </c>
      <c r="E110" s="4">
        <v>15</v>
      </c>
      <c r="F110" s="4" t="s">
        <v>22</v>
      </c>
      <c r="G110" s="4" t="s">
        <v>32</v>
      </c>
      <c r="Q110" s="4" t="s">
        <v>14</v>
      </c>
      <c r="R110" s="4">
        <v>58</v>
      </c>
      <c r="S110" s="4">
        <v>15</v>
      </c>
      <c r="T110" s="4" t="s">
        <v>22</v>
      </c>
      <c r="U110" s="4" t="s">
        <v>32</v>
      </c>
    </row>
    <row r="111" spans="3:21" x14ac:dyDescent="0.25">
      <c r="C111" s="4" t="s">
        <v>15</v>
      </c>
      <c r="D111" s="4">
        <v>54</v>
      </c>
      <c r="E111" s="4">
        <v>16</v>
      </c>
      <c r="F111" s="4" t="s">
        <v>22</v>
      </c>
      <c r="G111" s="4" t="s">
        <v>36</v>
      </c>
      <c r="Q111" s="4" t="s">
        <v>15</v>
      </c>
      <c r="R111" s="4">
        <v>54</v>
      </c>
      <c r="S111" s="4">
        <v>16</v>
      </c>
      <c r="T111" s="4" t="s">
        <v>22</v>
      </c>
      <c r="U111" s="4" t="s">
        <v>36</v>
      </c>
    </row>
    <row r="112" spans="3:21" x14ac:dyDescent="0.25">
      <c r="C112" s="4" t="s">
        <v>16</v>
      </c>
      <c r="D112" s="4">
        <v>54</v>
      </c>
      <c r="E112" s="4">
        <v>17</v>
      </c>
      <c r="F112" s="4" t="s">
        <v>22</v>
      </c>
      <c r="G112" s="4" t="s">
        <v>32</v>
      </c>
      <c r="Q112" s="4" t="s">
        <v>16</v>
      </c>
      <c r="R112" s="4">
        <v>54</v>
      </c>
      <c r="S112" s="4">
        <v>17</v>
      </c>
      <c r="T112" s="4" t="s">
        <v>22</v>
      </c>
      <c r="U112" s="4" t="s">
        <v>32</v>
      </c>
    </row>
    <row r="113" spans="2:21" x14ac:dyDescent="0.25">
      <c r="C113" s="4" t="s">
        <v>17</v>
      </c>
      <c r="D113" s="4">
        <v>53</v>
      </c>
      <c r="E113" s="4">
        <v>16</v>
      </c>
      <c r="F113" s="4" t="s">
        <v>21</v>
      </c>
      <c r="G113" s="4" t="s">
        <v>33</v>
      </c>
      <c r="Q113" s="4" t="s">
        <v>17</v>
      </c>
      <c r="R113" s="4">
        <v>53</v>
      </c>
      <c r="S113" s="4">
        <v>16</v>
      </c>
      <c r="T113" s="4" t="s">
        <v>21</v>
      </c>
      <c r="U113" s="4" t="s">
        <v>33</v>
      </c>
    </row>
    <row r="114" spans="2:21" x14ac:dyDescent="0.25">
      <c r="C114" s="4" t="s">
        <v>18</v>
      </c>
      <c r="D114" s="4">
        <v>62</v>
      </c>
      <c r="E114" s="4">
        <v>15</v>
      </c>
      <c r="F114" s="4" t="s">
        <v>21</v>
      </c>
      <c r="G114" s="4" t="s">
        <v>31</v>
      </c>
      <c r="Q114" s="4" t="s">
        <v>18</v>
      </c>
      <c r="R114" s="4">
        <v>62</v>
      </c>
      <c r="S114" s="4">
        <v>15</v>
      </c>
      <c r="T114" s="4" t="s">
        <v>21</v>
      </c>
      <c r="U114" s="4" t="s">
        <v>31</v>
      </c>
    </row>
    <row r="115" spans="2:21" x14ac:dyDescent="0.25">
      <c r="C115" s="4" t="s">
        <v>19</v>
      </c>
      <c r="D115" s="4">
        <v>58</v>
      </c>
      <c r="E115" s="4">
        <v>16</v>
      </c>
      <c r="F115" s="4" t="s">
        <v>22</v>
      </c>
      <c r="G115" s="4" t="s">
        <v>32</v>
      </c>
      <c r="Q115" s="4" t="s">
        <v>19</v>
      </c>
      <c r="R115" s="4">
        <v>58</v>
      </c>
      <c r="S115" s="4">
        <v>16</v>
      </c>
      <c r="T115" s="4" t="s">
        <v>22</v>
      </c>
      <c r="U115" s="4" t="s">
        <v>32</v>
      </c>
    </row>
    <row r="118" spans="2:21" x14ac:dyDescent="0.25">
      <c r="B118" s="80" t="s">
        <v>133</v>
      </c>
      <c r="C118" s="80"/>
      <c r="D118" s="80"/>
      <c r="E118" s="80"/>
      <c r="F118" s="80"/>
      <c r="G118" s="80"/>
      <c r="H118" s="80"/>
      <c r="I118" s="80"/>
      <c r="J118" s="80"/>
      <c r="L118" s="21" t="s">
        <v>149</v>
      </c>
    </row>
    <row r="120" spans="2:21" x14ac:dyDescent="0.25">
      <c r="C120" s="3" t="s">
        <v>1</v>
      </c>
      <c r="D120" s="3" t="s">
        <v>2</v>
      </c>
      <c r="E120" s="3" t="s">
        <v>128</v>
      </c>
      <c r="F120" s="3" t="s">
        <v>131</v>
      </c>
      <c r="G120" s="3" t="s">
        <v>20</v>
      </c>
      <c r="H120" s="3" t="s">
        <v>127</v>
      </c>
      <c r="I120" s="3" t="s">
        <v>30</v>
      </c>
      <c r="J120" s="3" t="s">
        <v>132</v>
      </c>
      <c r="K120" s="3" t="s">
        <v>150</v>
      </c>
      <c r="L120" s="3" t="s">
        <v>151</v>
      </c>
    </row>
    <row r="121" spans="2:21" x14ac:dyDescent="0.25">
      <c r="C121" s="4" t="s">
        <v>3</v>
      </c>
      <c r="D121" s="4">
        <v>58</v>
      </c>
      <c r="E121" s="4" t="s">
        <v>129</v>
      </c>
      <c r="F121" s="4">
        <f>VLOOKUP(E121,$N$121:$O$122,2, FALSE)</f>
        <v>1</v>
      </c>
      <c r="G121" s="4" t="s">
        <v>21</v>
      </c>
      <c r="H121" s="4">
        <f>VLOOKUP(G121,$N$124:$O$125,2, FALSE)</f>
        <v>1</v>
      </c>
      <c r="I121" s="4" t="s">
        <v>31</v>
      </c>
      <c r="J121" s="4">
        <f>VLOOKUP(I121,$N$127:$O$132,2,FALSE)</f>
        <v>1</v>
      </c>
      <c r="K121" s="4" t="s">
        <v>129</v>
      </c>
      <c r="L121" s="4"/>
      <c r="N121" t="s">
        <v>129</v>
      </c>
      <c r="O121">
        <v>1</v>
      </c>
    </row>
    <row r="122" spans="2:21" x14ac:dyDescent="0.25">
      <c r="C122" s="4" t="s">
        <v>4</v>
      </c>
      <c r="D122" s="4">
        <v>52</v>
      </c>
      <c r="E122" s="4" t="s">
        <v>129</v>
      </c>
      <c r="F122" s="4">
        <f t="shared" ref="F122:F137" si="2">VLOOKUP(E122,$N$121:$O$122,2, FALSE)</f>
        <v>1</v>
      </c>
      <c r="G122" s="4" t="s">
        <v>21</v>
      </c>
      <c r="H122" s="4">
        <f t="shared" ref="H122:H137" si="3">VLOOKUP(G122,$N$124:$O$125,2, FALSE)</f>
        <v>1</v>
      </c>
      <c r="I122" s="4" t="s">
        <v>32</v>
      </c>
      <c r="J122" s="4">
        <f t="shared" ref="J122:J137" si="4">VLOOKUP(I122,$N$127:$O$132,2,FALSE)</f>
        <v>2</v>
      </c>
      <c r="K122" s="4" t="s">
        <v>129</v>
      </c>
      <c r="L122" s="4"/>
      <c r="N122" t="s">
        <v>130</v>
      </c>
      <c r="O122">
        <v>0</v>
      </c>
    </row>
    <row r="123" spans="2:21" x14ac:dyDescent="0.25">
      <c r="C123" s="4" t="s">
        <v>5</v>
      </c>
      <c r="D123" s="4">
        <v>63</v>
      </c>
      <c r="E123" s="4" t="s">
        <v>129</v>
      </c>
      <c r="F123" s="4">
        <f t="shared" si="2"/>
        <v>1</v>
      </c>
      <c r="G123" s="4" t="s">
        <v>21</v>
      </c>
      <c r="H123" s="4">
        <f t="shared" si="3"/>
        <v>1</v>
      </c>
      <c r="I123" s="4" t="s">
        <v>32</v>
      </c>
      <c r="J123" s="4">
        <f t="shared" si="4"/>
        <v>2</v>
      </c>
      <c r="K123" s="17" t="s">
        <v>130</v>
      </c>
      <c r="L123" s="4"/>
    </row>
    <row r="124" spans="2:21" x14ac:dyDescent="0.25">
      <c r="C124" s="4" t="s">
        <v>6</v>
      </c>
      <c r="D124" s="4">
        <v>48</v>
      </c>
      <c r="E124" s="4" t="s">
        <v>130</v>
      </c>
      <c r="F124" s="4">
        <f t="shared" si="2"/>
        <v>0</v>
      </c>
      <c r="G124" s="4" t="s">
        <v>22</v>
      </c>
      <c r="H124" s="4">
        <f t="shared" si="3"/>
        <v>0</v>
      </c>
      <c r="I124" s="4" t="s">
        <v>31</v>
      </c>
      <c r="J124" s="4">
        <f t="shared" si="4"/>
        <v>1</v>
      </c>
      <c r="K124" s="17" t="s">
        <v>130</v>
      </c>
      <c r="L124" s="4"/>
      <c r="N124" t="s">
        <v>21</v>
      </c>
      <c r="O124">
        <v>1</v>
      </c>
    </row>
    <row r="125" spans="2:21" x14ac:dyDescent="0.25">
      <c r="C125" s="4" t="s">
        <v>7</v>
      </c>
      <c r="D125" s="4">
        <v>67</v>
      </c>
      <c r="E125" s="4" t="s">
        <v>129</v>
      </c>
      <c r="F125" s="4">
        <f t="shared" si="2"/>
        <v>1</v>
      </c>
      <c r="G125" s="4" t="s">
        <v>22</v>
      </c>
      <c r="H125" s="4">
        <f t="shared" si="3"/>
        <v>0</v>
      </c>
      <c r="I125" s="4" t="s">
        <v>33</v>
      </c>
      <c r="J125" s="4">
        <f t="shared" si="4"/>
        <v>3</v>
      </c>
      <c r="K125" s="17" t="s">
        <v>130</v>
      </c>
      <c r="L125" s="4"/>
      <c r="N125" t="s">
        <v>22</v>
      </c>
      <c r="O125">
        <v>0</v>
      </c>
    </row>
    <row r="126" spans="2:21" x14ac:dyDescent="0.25">
      <c r="C126" s="4" t="s">
        <v>8</v>
      </c>
      <c r="D126" s="4">
        <v>70</v>
      </c>
      <c r="E126" s="4" t="s">
        <v>129</v>
      </c>
      <c r="F126" s="4">
        <f t="shared" si="2"/>
        <v>1</v>
      </c>
      <c r="G126" s="4" t="s">
        <v>22</v>
      </c>
      <c r="H126" s="4">
        <f t="shared" si="3"/>
        <v>0</v>
      </c>
      <c r="I126" s="4" t="s">
        <v>34</v>
      </c>
      <c r="J126" s="4">
        <f t="shared" si="4"/>
        <v>4</v>
      </c>
      <c r="K126" s="17" t="s">
        <v>129</v>
      </c>
      <c r="L126" s="4"/>
    </row>
    <row r="127" spans="2:21" x14ac:dyDescent="0.25">
      <c r="C127" s="4" t="s">
        <v>9</v>
      </c>
      <c r="D127" s="4">
        <v>43</v>
      </c>
      <c r="E127" s="4" t="s">
        <v>130</v>
      </c>
      <c r="F127" s="4">
        <f t="shared" si="2"/>
        <v>0</v>
      </c>
      <c r="G127" s="4" t="s">
        <v>22</v>
      </c>
      <c r="H127" s="4">
        <f t="shared" si="3"/>
        <v>0</v>
      </c>
      <c r="I127" s="4" t="s">
        <v>35</v>
      </c>
      <c r="J127" s="4">
        <f t="shared" si="4"/>
        <v>5</v>
      </c>
      <c r="K127" s="17" t="s">
        <v>129</v>
      </c>
      <c r="L127" s="4"/>
      <c r="N127" t="s">
        <v>31</v>
      </c>
      <c r="O127">
        <v>1</v>
      </c>
    </row>
    <row r="128" spans="2:21" x14ac:dyDescent="0.25">
      <c r="C128" s="4" t="s">
        <v>10</v>
      </c>
      <c r="D128" s="4">
        <v>38</v>
      </c>
      <c r="E128" s="4" t="s">
        <v>130</v>
      </c>
      <c r="F128" s="4">
        <f t="shared" si="2"/>
        <v>0</v>
      </c>
      <c r="G128" s="4" t="s">
        <v>21</v>
      </c>
      <c r="H128" s="4">
        <f t="shared" si="3"/>
        <v>1</v>
      </c>
      <c r="I128" s="4" t="s">
        <v>35</v>
      </c>
      <c r="J128" s="4">
        <f t="shared" si="4"/>
        <v>5</v>
      </c>
      <c r="K128" s="17" t="s">
        <v>130</v>
      </c>
      <c r="L128" s="4"/>
      <c r="N128" t="s">
        <v>32</v>
      </c>
      <c r="O128">
        <v>2</v>
      </c>
    </row>
    <row r="129" spans="3:15" x14ac:dyDescent="0.25">
      <c r="C129" s="4" t="s">
        <v>11</v>
      </c>
      <c r="D129" s="4">
        <v>54</v>
      </c>
      <c r="E129" s="4" t="s">
        <v>129</v>
      </c>
      <c r="F129" s="4">
        <f t="shared" si="2"/>
        <v>1</v>
      </c>
      <c r="G129" s="4" t="s">
        <v>21</v>
      </c>
      <c r="H129" s="4">
        <f t="shared" si="3"/>
        <v>1</v>
      </c>
      <c r="I129" s="4" t="s">
        <v>33</v>
      </c>
      <c r="J129" s="4">
        <f t="shared" si="4"/>
        <v>3</v>
      </c>
      <c r="K129" s="17" t="s">
        <v>129</v>
      </c>
      <c r="L129" s="4"/>
      <c r="N129" t="s">
        <v>33</v>
      </c>
      <c r="O129">
        <v>3</v>
      </c>
    </row>
    <row r="130" spans="3:15" x14ac:dyDescent="0.25">
      <c r="C130" s="4" t="s">
        <v>12</v>
      </c>
      <c r="D130" s="4">
        <v>56</v>
      </c>
      <c r="E130" s="4" t="s">
        <v>129</v>
      </c>
      <c r="F130" s="4">
        <f t="shared" si="2"/>
        <v>1</v>
      </c>
      <c r="G130" s="4" t="s">
        <v>22</v>
      </c>
      <c r="H130" s="4">
        <f t="shared" si="3"/>
        <v>0</v>
      </c>
      <c r="I130" s="4" t="s">
        <v>32</v>
      </c>
      <c r="J130" s="4">
        <f t="shared" si="4"/>
        <v>2</v>
      </c>
      <c r="K130" s="17" t="s">
        <v>130</v>
      </c>
      <c r="L130" s="4"/>
      <c r="N130" t="s">
        <v>34</v>
      </c>
      <c r="O130">
        <v>4</v>
      </c>
    </row>
    <row r="131" spans="3:15" x14ac:dyDescent="0.25">
      <c r="C131" s="4" t="s">
        <v>13</v>
      </c>
      <c r="D131" s="4">
        <v>60</v>
      </c>
      <c r="E131" s="4" t="s">
        <v>129</v>
      </c>
      <c r="F131" s="4">
        <f t="shared" si="2"/>
        <v>1</v>
      </c>
      <c r="G131" s="4" t="s">
        <v>21</v>
      </c>
      <c r="H131" s="4">
        <f t="shared" si="3"/>
        <v>1</v>
      </c>
      <c r="I131" s="4" t="s">
        <v>32</v>
      </c>
      <c r="J131" s="4">
        <f t="shared" si="4"/>
        <v>2</v>
      </c>
      <c r="K131" s="17" t="s">
        <v>129</v>
      </c>
      <c r="L131" s="4"/>
      <c r="N131" t="s">
        <v>35</v>
      </c>
      <c r="O131">
        <v>5</v>
      </c>
    </row>
    <row r="132" spans="3:15" x14ac:dyDescent="0.25">
      <c r="C132" s="4" t="s">
        <v>14</v>
      </c>
      <c r="D132" s="4">
        <v>58</v>
      </c>
      <c r="E132" s="4" t="s">
        <v>129</v>
      </c>
      <c r="F132" s="4">
        <f t="shared" si="2"/>
        <v>1</v>
      </c>
      <c r="G132" s="4" t="s">
        <v>22</v>
      </c>
      <c r="H132" s="4">
        <f t="shared" si="3"/>
        <v>0</v>
      </c>
      <c r="I132" s="4" t="s">
        <v>32</v>
      </c>
      <c r="J132" s="4">
        <f t="shared" si="4"/>
        <v>2</v>
      </c>
      <c r="K132" s="17" t="s">
        <v>129</v>
      </c>
      <c r="L132" s="4"/>
      <c r="N132" t="s">
        <v>36</v>
      </c>
      <c r="O132">
        <v>6</v>
      </c>
    </row>
    <row r="133" spans="3:15" x14ac:dyDescent="0.25">
      <c r="C133" s="4" t="s">
        <v>15</v>
      </c>
      <c r="D133" s="4">
        <v>54</v>
      </c>
      <c r="E133" s="4" t="s">
        <v>129</v>
      </c>
      <c r="F133" s="4">
        <f t="shared" si="2"/>
        <v>1</v>
      </c>
      <c r="G133" s="4" t="s">
        <v>22</v>
      </c>
      <c r="H133" s="4">
        <f t="shared" si="3"/>
        <v>0</v>
      </c>
      <c r="I133" s="4" t="s">
        <v>36</v>
      </c>
      <c r="J133" s="4">
        <f t="shared" si="4"/>
        <v>6</v>
      </c>
      <c r="K133" s="17" t="s">
        <v>129</v>
      </c>
      <c r="L133" s="4"/>
    </row>
    <row r="134" spans="3:15" x14ac:dyDescent="0.25">
      <c r="C134" s="4" t="s">
        <v>16</v>
      </c>
      <c r="D134" s="4">
        <v>54</v>
      </c>
      <c r="E134" s="4" t="s">
        <v>129</v>
      </c>
      <c r="F134" s="4">
        <f t="shared" si="2"/>
        <v>1</v>
      </c>
      <c r="G134" s="4" t="s">
        <v>22</v>
      </c>
      <c r="H134" s="4">
        <f t="shared" si="3"/>
        <v>0</v>
      </c>
      <c r="I134" s="4" t="s">
        <v>32</v>
      </c>
      <c r="J134" s="4">
        <f t="shared" si="4"/>
        <v>2</v>
      </c>
      <c r="K134" s="17" t="s">
        <v>129</v>
      </c>
      <c r="L134" s="4"/>
    </row>
    <row r="135" spans="3:15" x14ac:dyDescent="0.25">
      <c r="C135" s="4" t="s">
        <v>17</v>
      </c>
      <c r="D135" s="4">
        <v>53</v>
      </c>
      <c r="E135" s="4" t="s">
        <v>129</v>
      </c>
      <c r="F135" s="4">
        <f t="shared" si="2"/>
        <v>1</v>
      </c>
      <c r="G135" s="4" t="s">
        <v>21</v>
      </c>
      <c r="H135" s="4">
        <f t="shared" si="3"/>
        <v>1</v>
      </c>
      <c r="I135" s="4" t="s">
        <v>33</v>
      </c>
      <c r="J135" s="4">
        <f t="shared" si="4"/>
        <v>3</v>
      </c>
      <c r="K135" s="17" t="s">
        <v>129</v>
      </c>
      <c r="L135" s="4"/>
    </row>
    <row r="136" spans="3:15" x14ac:dyDescent="0.25">
      <c r="C136" s="4" t="s">
        <v>18</v>
      </c>
      <c r="D136" s="4">
        <v>62</v>
      </c>
      <c r="E136" s="4" t="s">
        <v>129</v>
      </c>
      <c r="F136" s="4">
        <f t="shared" si="2"/>
        <v>1</v>
      </c>
      <c r="G136" s="4" t="s">
        <v>21</v>
      </c>
      <c r="H136" s="4">
        <f t="shared" si="3"/>
        <v>1</v>
      </c>
      <c r="I136" s="4" t="s">
        <v>31</v>
      </c>
      <c r="J136" s="4">
        <f t="shared" si="4"/>
        <v>1</v>
      </c>
      <c r="K136" s="17" t="s">
        <v>130</v>
      </c>
      <c r="L136" s="4"/>
    </row>
    <row r="137" spans="3:15" x14ac:dyDescent="0.25">
      <c r="C137" s="4" t="s">
        <v>19</v>
      </c>
      <c r="D137" s="4">
        <v>58</v>
      </c>
      <c r="E137" s="4" t="s">
        <v>129</v>
      </c>
      <c r="F137" s="4">
        <f t="shared" si="2"/>
        <v>1</v>
      </c>
      <c r="G137" s="4" t="s">
        <v>22</v>
      </c>
      <c r="H137" s="4">
        <f t="shared" si="3"/>
        <v>0</v>
      </c>
      <c r="I137" s="4" t="s">
        <v>32</v>
      </c>
      <c r="J137" s="4">
        <f t="shared" si="4"/>
        <v>2</v>
      </c>
      <c r="K137" s="17" t="s">
        <v>129</v>
      </c>
      <c r="L137" s="4"/>
    </row>
    <row r="139" spans="3:15" x14ac:dyDescent="0.25">
      <c r="C139" s="78" t="s">
        <v>134</v>
      </c>
      <c r="D139" s="78"/>
      <c r="E139" s="78"/>
      <c r="F139" s="78"/>
      <c r="G139" s="78"/>
      <c r="H139" s="78"/>
    </row>
    <row r="140" spans="3:15" x14ac:dyDescent="0.25">
      <c r="C140" s="78" t="s">
        <v>135</v>
      </c>
      <c r="D140" s="78"/>
      <c r="E140" s="78"/>
      <c r="F140" s="78"/>
      <c r="G140" s="78"/>
      <c r="H140" s="78"/>
    </row>
  </sheetData>
  <sortState ref="Q25:R41">
    <sortCondition descending="1" ref="R25:R41"/>
  </sortState>
  <mergeCells count="18">
    <mergeCell ref="C5:O5"/>
    <mergeCell ref="M9:N9"/>
    <mergeCell ref="A1:E1"/>
    <mergeCell ref="B118:J118"/>
    <mergeCell ref="C139:H139"/>
    <mergeCell ref="B3:N3"/>
    <mergeCell ref="C4:E4"/>
    <mergeCell ref="C6:I6"/>
    <mergeCell ref="C140:H140"/>
    <mergeCell ref="C30:G30"/>
    <mergeCell ref="B33:F33"/>
    <mergeCell ref="H35:L35"/>
    <mergeCell ref="H36:N36"/>
    <mergeCell ref="H37:O37"/>
    <mergeCell ref="H38:R38"/>
    <mergeCell ref="B55:J55"/>
    <mergeCell ref="G58:S58"/>
    <mergeCell ref="B96:I9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"/>
  <sheetViews>
    <sheetView workbookViewId="0">
      <selection activeCell="A4" sqref="A4"/>
    </sheetView>
  </sheetViews>
  <sheetFormatPr defaultColWidth="8.85546875" defaultRowHeight="15" x14ac:dyDescent="0.25"/>
  <cols>
    <col min="3" max="5" width="11.42578125" bestFit="1" customWidth="1"/>
    <col min="6" max="6" width="22.7109375" bestFit="1" customWidth="1"/>
    <col min="7" max="7" width="22.140625" bestFit="1" customWidth="1"/>
    <col min="8" max="8" width="20.28515625" bestFit="1" customWidth="1"/>
    <col min="9" max="9" width="14.42578125" bestFit="1" customWidth="1"/>
    <col min="10" max="10" width="22.140625" bestFit="1" customWidth="1"/>
    <col min="11" max="11" width="14.42578125" bestFit="1" customWidth="1"/>
    <col min="13" max="13" width="22.140625" bestFit="1" customWidth="1"/>
  </cols>
  <sheetData>
    <row r="1" spans="1:13" ht="21" x14ac:dyDescent="0.35">
      <c r="A1" s="85" t="s">
        <v>0</v>
      </c>
      <c r="B1" s="85"/>
      <c r="C1" s="85"/>
      <c r="D1" s="85"/>
      <c r="E1" s="85"/>
      <c r="F1" s="85"/>
    </row>
    <row r="3" spans="1:13" x14ac:dyDescent="0.25">
      <c r="B3" s="80" t="s">
        <v>119</v>
      </c>
      <c r="C3" s="80"/>
      <c r="D3" s="80"/>
      <c r="E3" s="80"/>
      <c r="F3" s="80"/>
      <c r="G3" s="80"/>
    </row>
    <row r="4" spans="1:13" x14ac:dyDescent="0.25">
      <c r="F4" s="21" t="s">
        <v>149</v>
      </c>
    </row>
    <row r="5" spans="1:13" x14ac:dyDescent="0.25">
      <c r="C5" s="3" t="s">
        <v>1</v>
      </c>
      <c r="D5" s="3" t="s">
        <v>2</v>
      </c>
      <c r="E5" s="3" t="s">
        <v>20</v>
      </c>
      <c r="F5" s="3" t="s">
        <v>128</v>
      </c>
    </row>
    <row r="6" spans="1:13" x14ac:dyDescent="0.25">
      <c r="C6" s="4" t="s">
        <v>3</v>
      </c>
      <c r="D6" s="4">
        <v>58</v>
      </c>
      <c r="E6" s="4" t="s">
        <v>21</v>
      </c>
      <c r="F6" s="4" t="s">
        <v>129</v>
      </c>
      <c r="G6" s="78" t="s">
        <v>24</v>
      </c>
      <c r="H6" s="78"/>
      <c r="I6" s="78"/>
      <c r="J6" s="78"/>
      <c r="K6" s="78"/>
      <c r="L6" s="78"/>
    </row>
    <row r="7" spans="1:13" x14ac:dyDescent="0.25">
      <c r="C7" s="4" t="s">
        <v>4</v>
      </c>
      <c r="D7" s="4">
        <v>52</v>
      </c>
      <c r="E7" s="4" t="s">
        <v>21</v>
      </c>
      <c r="F7" s="4" t="s">
        <v>129</v>
      </c>
      <c r="G7" s="78" t="s">
        <v>86</v>
      </c>
      <c r="H7" s="78"/>
      <c r="I7" s="78"/>
      <c r="J7" s="78"/>
      <c r="K7" s="78"/>
      <c r="L7" s="78"/>
      <c r="M7" s="78"/>
    </row>
    <row r="8" spans="1:13" x14ac:dyDescent="0.25">
      <c r="C8" s="4" t="s">
        <v>5</v>
      </c>
      <c r="D8" s="4">
        <v>63</v>
      </c>
      <c r="E8" s="4" t="s">
        <v>21</v>
      </c>
      <c r="F8" s="4" t="s">
        <v>129</v>
      </c>
    </row>
    <row r="9" spans="1:13" x14ac:dyDescent="0.25">
      <c r="C9" s="4" t="s">
        <v>6</v>
      </c>
      <c r="D9" s="4">
        <v>48</v>
      </c>
      <c r="E9" s="4" t="s">
        <v>22</v>
      </c>
      <c r="F9" s="4" t="s">
        <v>130</v>
      </c>
    </row>
    <row r="10" spans="1:13" x14ac:dyDescent="0.25">
      <c r="C10" s="4" t="s">
        <v>7</v>
      </c>
      <c r="D10" s="4">
        <v>67</v>
      </c>
      <c r="E10" s="4" t="s">
        <v>22</v>
      </c>
      <c r="F10" s="4" t="s">
        <v>129</v>
      </c>
    </row>
    <row r="11" spans="1:13" x14ac:dyDescent="0.25">
      <c r="C11" s="4" t="s">
        <v>8</v>
      </c>
      <c r="D11" s="4">
        <v>70</v>
      </c>
      <c r="E11" s="4" t="s">
        <v>22</v>
      </c>
      <c r="F11" s="4" t="s">
        <v>129</v>
      </c>
    </row>
    <row r="12" spans="1:13" x14ac:dyDescent="0.25">
      <c r="C12" s="4" t="s">
        <v>9</v>
      </c>
      <c r="D12" s="4">
        <v>43</v>
      </c>
      <c r="E12" s="4" t="s">
        <v>22</v>
      </c>
      <c r="F12" s="4" t="s">
        <v>130</v>
      </c>
    </row>
    <row r="13" spans="1:13" x14ac:dyDescent="0.25">
      <c r="C13" s="4" t="s">
        <v>10</v>
      </c>
      <c r="D13" s="4">
        <v>38</v>
      </c>
      <c r="E13" s="4" t="s">
        <v>21</v>
      </c>
      <c r="F13" s="4" t="s">
        <v>130</v>
      </c>
    </row>
    <row r="14" spans="1:13" x14ac:dyDescent="0.25">
      <c r="C14" s="4" t="s">
        <v>11</v>
      </c>
      <c r="D14" s="4">
        <v>54</v>
      </c>
      <c r="E14" s="4" t="s">
        <v>21</v>
      </c>
      <c r="F14" s="4" t="s">
        <v>129</v>
      </c>
    </row>
    <row r="15" spans="1:13" x14ac:dyDescent="0.25">
      <c r="C15" s="4" t="s">
        <v>12</v>
      </c>
      <c r="D15" s="4">
        <v>56</v>
      </c>
      <c r="E15" s="4" t="s">
        <v>22</v>
      </c>
      <c r="F15" s="4" t="s">
        <v>129</v>
      </c>
    </row>
    <row r="16" spans="1:13" x14ac:dyDescent="0.25">
      <c r="C16" s="4" t="s">
        <v>13</v>
      </c>
      <c r="D16" s="4">
        <v>60</v>
      </c>
      <c r="E16" s="4" t="s">
        <v>21</v>
      </c>
      <c r="F16" s="4" t="s">
        <v>129</v>
      </c>
    </row>
    <row r="17" spans="2:16" x14ac:dyDescent="0.25">
      <c r="C17" s="4" t="s">
        <v>14</v>
      </c>
      <c r="D17" s="4">
        <v>58</v>
      </c>
      <c r="E17" s="4" t="s">
        <v>22</v>
      </c>
      <c r="F17" s="4" t="s">
        <v>129</v>
      </c>
    </row>
    <row r="18" spans="2:16" x14ac:dyDescent="0.25">
      <c r="C18" s="4" t="s">
        <v>15</v>
      </c>
      <c r="D18" s="4">
        <v>54</v>
      </c>
      <c r="E18" s="4" t="s">
        <v>22</v>
      </c>
      <c r="F18" s="4" t="s">
        <v>129</v>
      </c>
    </row>
    <row r="19" spans="2:16" x14ac:dyDescent="0.25">
      <c r="C19" s="4" t="s">
        <v>16</v>
      </c>
      <c r="D19" s="4">
        <v>54</v>
      </c>
      <c r="E19" s="4" t="s">
        <v>22</v>
      </c>
      <c r="F19" s="4" t="s">
        <v>129</v>
      </c>
    </row>
    <row r="20" spans="2:16" x14ac:dyDescent="0.25">
      <c r="C20" s="4" t="s">
        <v>17</v>
      </c>
      <c r="D20" s="4">
        <v>53</v>
      </c>
      <c r="E20" s="4" t="s">
        <v>21</v>
      </c>
      <c r="F20" s="4" t="s">
        <v>129</v>
      </c>
    </row>
    <row r="21" spans="2:16" x14ac:dyDescent="0.25">
      <c r="C21" s="4" t="s">
        <v>18</v>
      </c>
      <c r="D21" s="4">
        <v>62</v>
      </c>
      <c r="E21" s="4" t="s">
        <v>21</v>
      </c>
      <c r="F21" s="4" t="s">
        <v>129</v>
      </c>
    </row>
    <row r="22" spans="2:16" x14ac:dyDescent="0.25">
      <c r="C22" s="4" t="s">
        <v>19</v>
      </c>
      <c r="D22" s="4">
        <v>58</v>
      </c>
      <c r="E22" s="4" t="s">
        <v>22</v>
      </c>
      <c r="F22" s="4" t="s">
        <v>129</v>
      </c>
    </row>
    <row r="23" spans="2:16" x14ac:dyDescent="0.25">
      <c r="D23">
        <f>COUNT(D6:D22)</f>
        <v>17</v>
      </c>
      <c r="E23">
        <f>COUNTA(E6:E22)</f>
        <v>17</v>
      </c>
    </row>
    <row r="25" spans="2:16" x14ac:dyDescent="0.25">
      <c r="B25" s="80" t="s">
        <v>118</v>
      </c>
      <c r="C25" s="80"/>
      <c r="D25" s="80"/>
      <c r="E25" s="80"/>
      <c r="F25" s="80"/>
      <c r="G25" s="80"/>
      <c r="H25" s="2"/>
      <c r="I25" s="2"/>
      <c r="J25" s="2"/>
    </row>
    <row r="26" spans="2:16" x14ac:dyDescent="0.25">
      <c r="F26" s="21" t="s">
        <v>149</v>
      </c>
    </row>
    <row r="27" spans="2:16" x14ac:dyDescent="0.25">
      <c r="C27" s="3" t="s">
        <v>1</v>
      </c>
      <c r="D27" s="3" t="s">
        <v>2</v>
      </c>
      <c r="E27" s="3" t="s">
        <v>20</v>
      </c>
      <c r="F27" s="3" t="s">
        <v>128</v>
      </c>
    </row>
    <row r="28" spans="2:16" x14ac:dyDescent="0.25">
      <c r="C28" s="4" t="s">
        <v>3</v>
      </c>
      <c r="D28" s="4">
        <v>58</v>
      </c>
      <c r="E28" s="4" t="s">
        <v>21</v>
      </c>
      <c r="F28" s="4" t="s">
        <v>129</v>
      </c>
      <c r="G28" s="78" t="s">
        <v>23</v>
      </c>
      <c r="H28" s="78"/>
      <c r="I28" s="78"/>
      <c r="J28" s="78"/>
      <c r="K28" s="78"/>
      <c r="L28" s="78"/>
      <c r="M28" s="78"/>
      <c r="N28" s="78"/>
      <c r="O28" s="78"/>
      <c r="P28" s="78"/>
    </row>
    <row r="29" spans="2:16" x14ac:dyDescent="0.25">
      <c r="C29" s="4" t="s">
        <v>4</v>
      </c>
      <c r="D29" s="4">
        <v>52</v>
      </c>
      <c r="E29" s="4" t="s">
        <v>21</v>
      </c>
      <c r="F29" s="4" t="s">
        <v>129</v>
      </c>
    </row>
    <row r="30" spans="2:16" x14ac:dyDescent="0.25">
      <c r="C30" s="4" t="s">
        <v>5</v>
      </c>
      <c r="D30" s="4">
        <v>63</v>
      </c>
      <c r="E30" s="4" t="s">
        <v>21</v>
      </c>
      <c r="F30" s="4" t="s">
        <v>129</v>
      </c>
    </row>
    <row r="31" spans="2:16" x14ac:dyDescent="0.25">
      <c r="C31" s="4" t="s">
        <v>6</v>
      </c>
      <c r="D31" s="4">
        <v>48</v>
      </c>
      <c r="E31" s="4" t="s">
        <v>22</v>
      </c>
      <c r="F31" s="4" t="s">
        <v>130</v>
      </c>
    </row>
    <row r="32" spans="2:16" x14ac:dyDescent="0.25">
      <c r="C32" s="4" t="s">
        <v>7</v>
      </c>
      <c r="D32" s="4">
        <v>67</v>
      </c>
      <c r="E32" s="4" t="s">
        <v>22</v>
      </c>
      <c r="F32" s="4" t="s">
        <v>129</v>
      </c>
    </row>
    <row r="33" spans="2:14" x14ac:dyDescent="0.25">
      <c r="C33" s="4" t="s">
        <v>8</v>
      </c>
      <c r="D33" s="4">
        <v>70</v>
      </c>
      <c r="E33" s="4" t="s">
        <v>22</v>
      </c>
      <c r="F33" s="4" t="s">
        <v>129</v>
      </c>
    </row>
    <row r="34" spans="2:14" x14ac:dyDescent="0.25">
      <c r="C34" s="4" t="s">
        <v>9</v>
      </c>
      <c r="D34" s="4">
        <v>43</v>
      </c>
      <c r="E34" s="4" t="s">
        <v>22</v>
      </c>
      <c r="F34" s="4" t="s">
        <v>130</v>
      </c>
    </row>
    <row r="35" spans="2:14" x14ac:dyDescent="0.25">
      <c r="C35" s="4" t="s">
        <v>10</v>
      </c>
      <c r="D35" s="4">
        <v>38</v>
      </c>
      <c r="E35" s="4" t="s">
        <v>21</v>
      </c>
      <c r="F35" s="4" t="s">
        <v>130</v>
      </c>
    </row>
    <row r="36" spans="2:14" x14ac:dyDescent="0.25">
      <c r="C36" s="4" t="s">
        <v>11</v>
      </c>
      <c r="D36" s="4">
        <v>54</v>
      </c>
      <c r="E36" s="4" t="s">
        <v>21</v>
      </c>
      <c r="F36" s="4" t="s">
        <v>129</v>
      </c>
    </row>
    <row r="37" spans="2:14" x14ac:dyDescent="0.25">
      <c r="C37" s="4" t="s">
        <v>12</v>
      </c>
      <c r="D37" s="4">
        <v>56</v>
      </c>
      <c r="E37" s="4" t="s">
        <v>22</v>
      </c>
      <c r="F37" s="4" t="s">
        <v>129</v>
      </c>
    </row>
    <row r="38" spans="2:14" x14ac:dyDescent="0.25">
      <c r="C38" s="4" t="s">
        <v>13</v>
      </c>
      <c r="D38" s="4">
        <v>60</v>
      </c>
      <c r="E38" s="4" t="s">
        <v>21</v>
      </c>
      <c r="F38" s="4" t="s">
        <v>129</v>
      </c>
    </row>
    <row r="39" spans="2:14" x14ac:dyDescent="0.25">
      <c r="C39" s="4" t="s">
        <v>14</v>
      </c>
      <c r="D39" s="4">
        <v>58</v>
      </c>
      <c r="E39" s="4" t="s">
        <v>22</v>
      </c>
      <c r="F39" s="4" t="s">
        <v>129</v>
      </c>
    </row>
    <row r="40" spans="2:14" x14ac:dyDescent="0.25">
      <c r="C40" s="4" t="s">
        <v>15</v>
      </c>
      <c r="D40" s="4">
        <v>54</v>
      </c>
      <c r="E40" s="4" t="s">
        <v>22</v>
      </c>
      <c r="F40" s="4" t="s">
        <v>129</v>
      </c>
    </row>
    <row r="41" spans="2:14" x14ac:dyDescent="0.25">
      <c r="C41" s="4" t="s">
        <v>16</v>
      </c>
      <c r="D41" s="4">
        <v>54</v>
      </c>
      <c r="E41" s="4" t="s">
        <v>22</v>
      </c>
      <c r="F41" s="4" t="s">
        <v>129</v>
      </c>
    </row>
    <row r="42" spans="2:14" x14ac:dyDescent="0.25">
      <c r="C42" s="4" t="s">
        <v>17</v>
      </c>
      <c r="D42" s="4">
        <v>53</v>
      </c>
      <c r="E42" s="4" t="s">
        <v>21</v>
      </c>
      <c r="F42" s="4" t="s">
        <v>129</v>
      </c>
    </row>
    <row r="43" spans="2:14" x14ac:dyDescent="0.25">
      <c r="C43" s="4" t="s">
        <v>18</v>
      </c>
      <c r="D43" s="4">
        <v>62</v>
      </c>
      <c r="E43" s="4" t="s">
        <v>21</v>
      </c>
      <c r="F43" s="4" t="s">
        <v>129</v>
      </c>
    </row>
    <row r="44" spans="2:14" x14ac:dyDescent="0.25">
      <c r="C44" s="4" t="s">
        <v>19</v>
      </c>
      <c r="D44" s="4">
        <v>58</v>
      </c>
      <c r="E44" s="4" t="s">
        <v>22</v>
      </c>
      <c r="F44" s="4" t="s">
        <v>129</v>
      </c>
    </row>
    <row r="45" spans="2:14" x14ac:dyDescent="0.25">
      <c r="D45">
        <f>COUNTIF(D28:D44, 58)</f>
        <v>3</v>
      </c>
      <c r="E45">
        <f>COUNTIF(E28:E44, "M")</f>
        <v>9</v>
      </c>
    </row>
    <row r="47" spans="2:14" x14ac:dyDescent="0.25">
      <c r="B47" s="80" t="s">
        <v>117</v>
      </c>
      <c r="C47" s="80"/>
      <c r="D47" s="80"/>
      <c r="E47" s="80"/>
      <c r="F47" s="80"/>
      <c r="G47" s="80"/>
      <c r="H47" s="80"/>
      <c r="I47" s="80"/>
      <c r="J47" s="80"/>
      <c r="K47" s="2"/>
      <c r="L47" s="2"/>
      <c r="M47" s="2"/>
      <c r="N47" s="2"/>
    </row>
    <row r="48" spans="2:14" x14ac:dyDescent="0.25">
      <c r="F48" s="21" t="s">
        <v>149</v>
      </c>
    </row>
    <row r="49" spans="3:16" x14ac:dyDescent="0.25">
      <c r="C49" s="3" t="s">
        <v>1</v>
      </c>
      <c r="D49" s="3" t="s">
        <v>2</v>
      </c>
      <c r="E49" s="3" t="s">
        <v>20</v>
      </c>
      <c r="F49" s="3" t="s">
        <v>128</v>
      </c>
      <c r="H49" s="4"/>
      <c r="I49" s="3" t="s">
        <v>89</v>
      </c>
      <c r="J49" s="3" t="s">
        <v>87</v>
      </c>
    </row>
    <row r="50" spans="3:16" x14ac:dyDescent="0.25">
      <c r="C50" s="4" t="s">
        <v>3</v>
      </c>
      <c r="D50" s="4">
        <v>58</v>
      </c>
      <c r="E50" s="4" t="s">
        <v>21</v>
      </c>
      <c r="F50" s="4" t="s">
        <v>129</v>
      </c>
      <c r="H50" s="10" t="s">
        <v>83</v>
      </c>
      <c r="I50" s="4">
        <f>COUNTIF(E50:E66, "M")</f>
        <v>9</v>
      </c>
      <c r="J50" s="11">
        <f>I50/I52</f>
        <v>0.52941176470588236</v>
      </c>
    </row>
    <row r="51" spans="3:16" x14ac:dyDescent="0.25">
      <c r="C51" s="4" t="s">
        <v>4</v>
      </c>
      <c r="D51" s="4">
        <v>52</v>
      </c>
      <c r="E51" s="4" t="s">
        <v>21</v>
      </c>
      <c r="F51" s="4" t="s">
        <v>129</v>
      </c>
      <c r="H51" s="3" t="s">
        <v>84</v>
      </c>
      <c r="I51" s="4">
        <f>COUNTIF(E50:E66, "F")</f>
        <v>8</v>
      </c>
      <c r="J51" s="11">
        <f>I51/I52</f>
        <v>0.47058823529411764</v>
      </c>
    </row>
    <row r="52" spans="3:16" x14ac:dyDescent="0.25">
      <c r="C52" s="4" t="s">
        <v>5</v>
      </c>
      <c r="D52" s="4">
        <v>63</v>
      </c>
      <c r="E52" s="4" t="s">
        <v>21</v>
      </c>
      <c r="F52" s="4" t="s">
        <v>129</v>
      </c>
      <c r="H52" s="3" t="s">
        <v>85</v>
      </c>
      <c r="I52" s="4">
        <f>COUNTA(E50:E66)</f>
        <v>17</v>
      </c>
      <c r="J52" s="12">
        <f>J50+J51</f>
        <v>1</v>
      </c>
    </row>
    <row r="53" spans="3:16" x14ac:dyDescent="0.25">
      <c r="C53" s="4" t="s">
        <v>6</v>
      </c>
      <c r="D53" s="4">
        <v>48</v>
      </c>
      <c r="E53" s="4" t="s">
        <v>22</v>
      </c>
      <c r="F53" s="4" t="s">
        <v>130</v>
      </c>
    </row>
    <row r="54" spans="3:16" x14ac:dyDescent="0.25">
      <c r="C54" s="4" t="s">
        <v>7</v>
      </c>
      <c r="D54" s="4">
        <v>67</v>
      </c>
      <c r="E54" s="4" t="s">
        <v>22</v>
      </c>
      <c r="F54" s="4" t="s">
        <v>129</v>
      </c>
      <c r="G54" s="78" t="s">
        <v>88</v>
      </c>
      <c r="H54" s="78"/>
      <c r="I54" s="78"/>
      <c r="J54" s="78"/>
      <c r="K54" s="78"/>
      <c r="L54" s="78"/>
      <c r="M54" s="78"/>
      <c r="N54" s="78"/>
      <c r="O54" s="78"/>
      <c r="P54" s="78"/>
    </row>
    <row r="55" spans="3:16" x14ac:dyDescent="0.25">
      <c r="C55" s="4" t="s">
        <v>8</v>
      </c>
      <c r="D55" s="4">
        <v>70</v>
      </c>
      <c r="E55" s="4" t="s">
        <v>22</v>
      </c>
      <c r="F55" s="4" t="s">
        <v>129</v>
      </c>
    </row>
    <row r="56" spans="3:16" x14ac:dyDescent="0.25">
      <c r="C56" s="4" t="s">
        <v>9</v>
      </c>
      <c r="D56" s="4">
        <v>43</v>
      </c>
      <c r="E56" s="4" t="s">
        <v>22</v>
      </c>
      <c r="F56" s="4" t="s">
        <v>130</v>
      </c>
      <c r="H56" s="86" t="s">
        <v>149</v>
      </c>
      <c r="I56" s="86"/>
    </row>
    <row r="57" spans="3:16" x14ac:dyDescent="0.25">
      <c r="C57" s="4" t="s">
        <v>10</v>
      </c>
      <c r="D57" s="4">
        <v>38</v>
      </c>
      <c r="E57" s="4" t="s">
        <v>21</v>
      </c>
      <c r="F57" s="4" t="s">
        <v>130</v>
      </c>
      <c r="H57" s="4"/>
      <c r="I57" s="3" t="s">
        <v>89</v>
      </c>
      <c r="J57" s="3" t="s">
        <v>87</v>
      </c>
    </row>
    <row r="58" spans="3:16" x14ac:dyDescent="0.25">
      <c r="C58" s="4" t="s">
        <v>11</v>
      </c>
      <c r="D58" s="4">
        <v>54</v>
      </c>
      <c r="E58" s="4" t="s">
        <v>21</v>
      </c>
      <c r="F58" s="4" t="s">
        <v>129</v>
      </c>
      <c r="H58" s="10" t="s">
        <v>152</v>
      </c>
      <c r="I58" s="4"/>
      <c r="J58" s="11"/>
    </row>
    <row r="59" spans="3:16" x14ac:dyDescent="0.25">
      <c r="C59" s="4" t="s">
        <v>12</v>
      </c>
      <c r="D59" s="4">
        <v>56</v>
      </c>
      <c r="E59" s="4" t="s">
        <v>22</v>
      </c>
      <c r="F59" s="4" t="s">
        <v>129</v>
      </c>
      <c r="H59" s="3" t="s">
        <v>153</v>
      </c>
      <c r="I59" s="4"/>
      <c r="J59" s="11"/>
    </row>
    <row r="60" spans="3:16" x14ac:dyDescent="0.25">
      <c r="C60" s="4" t="s">
        <v>13</v>
      </c>
      <c r="D60" s="4">
        <v>60</v>
      </c>
      <c r="E60" s="4" t="s">
        <v>21</v>
      </c>
      <c r="F60" s="4" t="s">
        <v>129</v>
      </c>
      <c r="H60" s="3" t="s">
        <v>85</v>
      </c>
      <c r="I60" s="4"/>
      <c r="J60" s="12"/>
    </row>
    <row r="61" spans="3:16" x14ac:dyDescent="0.25">
      <c r="C61" s="4" t="s">
        <v>14</v>
      </c>
      <c r="D61" s="4">
        <v>58</v>
      </c>
      <c r="E61" s="4" t="s">
        <v>22</v>
      </c>
      <c r="F61" s="4" t="s">
        <v>129</v>
      </c>
    </row>
    <row r="62" spans="3:16" x14ac:dyDescent="0.25">
      <c r="C62" s="4" t="s">
        <v>15</v>
      </c>
      <c r="D62" s="4">
        <v>54</v>
      </c>
      <c r="E62" s="4" t="s">
        <v>22</v>
      </c>
      <c r="F62" s="4" t="s">
        <v>129</v>
      </c>
    </row>
    <row r="63" spans="3:16" x14ac:dyDescent="0.25">
      <c r="C63" s="4" t="s">
        <v>16</v>
      </c>
      <c r="D63" s="4">
        <v>54</v>
      </c>
      <c r="E63" s="4" t="s">
        <v>22</v>
      </c>
      <c r="F63" s="4" t="s">
        <v>129</v>
      </c>
    </row>
    <row r="64" spans="3:16" x14ac:dyDescent="0.25">
      <c r="C64" s="4" t="s">
        <v>17</v>
      </c>
      <c r="D64" s="4">
        <v>53</v>
      </c>
      <c r="E64" s="4" t="s">
        <v>21</v>
      </c>
      <c r="F64" s="4" t="s">
        <v>129</v>
      </c>
    </row>
    <row r="65" spans="2:11" x14ac:dyDescent="0.25">
      <c r="C65" s="4" t="s">
        <v>18</v>
      </c>
      <c r="D65" s="4">
        <v>62</v>
      </c>
      <c r="E65" s="4" t="s">
        <v>21</v>
      </c>
      <c r="F65" s="4" t="s">
        <v>129</v>
      </c>
    </row>
    <row r="66" spans="2:11" x14ac:dyDescent="0.25">
      <c r="C66" s="4" t="s">
        <v>19</v>
      </c>
      <c r="D66" s="4">
        <v>58</v>
      </c>
      <c r="E66" s="4" t="s">
        <v>22</v>
      </c>
      <c r="F66" s="4" t="s">
        <v>129</v>
      </c>
    </row>
    <row r="67" spans="2:11" x14ac:dyDescent="0.25">
      <c r="E67" s="9"/>
    </row>
    <row r="68" spans="2:11" x14ac:dyDescent="0.25">
      <c r="B68" s="80" t="s">
        <v>90</v>
      </c>
      <c r="C68" s="80"/>
      <c r="D68" s="80"/>
      <c r="E68" s="80"/>
      <c r="F68" s="80"/>
      <c r="G68" s="2"/>
      <c r="H68" s="2"/>
      <c r="J68" s="21" t="s">
        <v>149</v>
      </c>
    </row>
    <row r="70" spans="2:11" x14ac:dyDescent="0.25">
      <c r="C70" s="3" t="s">
        <v>91</v>
      </c>
      <c r="D70" s="3" t="s">
        <v>92</v>
      </c>
      <c r="E70" s="3" t="s">
        <v>93</v>
      </c>
      <c r="F70" s="3" t="s">
        <v>87</v>
      </c>
      <c r="G70" s="3" t="s">
        <v>94</v>
      </c>
      <c r="H70" s="3" t="s">
        <v>87</v>
      </c>
      <c r="I70" s="3" t="s">
        <v>95</v>
      </c>
      <c r="J70" s="3" t="s">
        <v>87</v>
      </c>
    </row>
    <row r="71" spans="2:11" x14ac:dyDescent="0.25">
      <c r="C71" s="4" t="s">
        <v>96</v>
      </c>
      <c r="D71" s="15">
        <v>500000</v>
      </c>
      <c r="E71" s="15">
        <v>100000</v>
      </c>
      <c r="F71" s="11">
        <f>E71/D71</f>
        <v>0.2</v>
      </c>
      <c r="G71" s="15">
        <v>150000</v>
      </c>
      <c r="H71" s="11">
        <f>G71/D71</f>
        <v>0.3</v>
      </c>
      <c r="I71" s="15">
        <v>250000</v>
      </c>
      <c r="J71" s="11"/>
      <c r="K71" s="14"/>
    </row>
    <row r="72" spans="2:11" x14ac:dyDescent="0.25">
      <c r="C72" s="4" t="s">
        <v>97</v>
      </c>
      <c r="D72" s="15">
        <v>850000</v>
      </c>
      <c r="E72" s="15">
        <v>400000</v>
      </c>
      <c r="F72" s="11">
        <f t="shared" ref="F72:F82" si="0">E72/D72</f>
        <v>0.47058823529411764</v>
      </c>
      <c r="G72" s="15">
        <v>150000</v>
      </c>
      <c r="H72" s="11">
        <f t="shared" ref="H72:H82" si="1">G72/D72</f>
        <v>0.17647058823529413</v>
      </c>
      <c r="I72" s="15">
        <v>300000</v>
      </c>
      <c r="J72" s="11"/>
      <c r="K72" s="14"/>
    </row>
    <row r="73" spans="2:11" x14ac:dyDescent="0.25">
      <c r="C73" s="4" t="s">
        <v>98</v>
      </c>
      <c r="D73" s="15">
        <v>675000</v>
      </c>
      <c r="E73" s="15">
        <v>275000</v>
      </c>
      <c r="F73" s="11">
        <f t="shared" si="0"/>
        <v>0.40740740740740738</v>
      </c>
      <c r="G73" s="15">
        <v>100000</v>
      </c>
      <c r="H73" s="11">
        <f t="shared" si="1"/>
        <v>0.14814814814814814</v>
      </c>
      <c r="I73" s="15">
        <v>200000</v>
      </c>
      <c r="J73" s="11"/>
      <c r="K73" s="14"/>
    </row>
    <row r="74" spans="2:11" x14ac:dyDescent="0.25">
      <c r="C74" s="4" t="s">
        <v>99</v>
      </c>
      <c r="D74" s="15">
        <v>680000</v>
      </c>
      <c r="E74" s="15">
        <v>275000</v>
      </c>
      <c r="F74" s="11">
        <f t="shared" si="0"/>
        <v>0.40441176470588236</v>
      </c>
      <c r="G74" s="15">
        <v>150000</v>
      </c>
      <c r="H74" s="11">
        <f t="shared" si="1"/>
        <v>0.22058823529411764</v>
      </c>
      <c r="I74" s="15">
        <v>155000</v>
      </c>
      <c r="J74" s="11"/>
      <c r="K74" s="14"/>
    </row>
    <row r="75" spans="2:11" x14ac:dyDescent="0.25">
      <c r="C75" s="4" t="s">
        <v>100</v>
      </c>
      <c r="D75" s="15">
        <v>720000</v>
      </c>
      <c r="E75" s="15">
        <v>300000</v>
      </c>
      <c r="F75" s="11">
        <f t="shared" si="0"/>
        <v>0.41666666666666669</v>
      </c>
      <c r="G75" s="15">
        <v>320000</v>
      </c>
      <c r="H75" s="11">
        <f t="shared" si="1"/>
        <v>0.44444444444444442</v>
      </c>
      <c r="I75" s="15">
        <v>100000</v>
      </c>
      <c r="J75" s="11"/>
      <c r="K75" s="14"/>
    </row>
    <row r="76" spans="2:11" x14ac:dyDescent="0.25">
      <c r="C76" s="4" t="s">
        <v>101</v>
      </c>
      <c r="D76" s="15">
        <v>650000</v>
      </c>
      <c r="E76" s="15">
        <v>200000</v>
      </c>
      <c r="F76" s="11">
        <f t="shared" si="0"/>
        <v>0.30769230769230771</v>
      </c>
      <c r="G76" s="15">
        <v>200000</v>
      </c>
      <c r="H76" s="11">
        <f t="shared" si="1"/>
        <v>0.30769230769230771</v>
      </c>
      <c r="I76" s="15">
        <v>250000</v>
      </c>
      <c r="J76" s="11"/>
      <c r="K76" s="14"/>
    </row>
    <row r="77" spans="2:11" x14ac:dyDescent="0.25">
      <c r="C77" s="4" t="s">
        <v>102</v>
      </c>
      <c r="D77" s="15">
        <v>525000</v>
      </c>
      <c r="E77" s="15">
        <v>200000</v>
      </c>
      <c r="F77" s="11">
        <f t="shared" si="0"/>
        <v>0.38095238095238093</v>
      </c>
      <c r="G77" s="15">
        <v>200000</v>
      </c>
      <c r="H77" s="11">
        <f t="shared" si="1"/>
        <v>0.38095238095238093</v>
      </c>
      <c r="I77" s="15">
        <v>125000</v>
      </c>
      <c r="J77" s="11"/>
      <c r="K77" s="14"/>
    </row>
    <row r="78" spans="2:11" x14ac:dyDescent="0.25">
      <c r="C78" s="4" t="s">
        <v>103</v>
      </c>
      <c r="D78" s="15">
        <v>550000</v>
      </c>
      <c r="E78" s="15">
        <v>225000</v>
      </c>
      <c r="F78" s="11">
        <f t="shared" si="0"/>
        <v>0.40909090909090912</v>
      </c>
      <c r="G78" s="15">
        <v>225000</v>
      </c>
      <c r="H78" s="11">
        <f t="shared" si="1"/>
        <v>0.40909090909090912</v>
      </c>
      <c r="I78" s="15">
        <v>100000</v>
      </c>
      <c r="J78" s="11"/>
      <c r="K78" s="14"/>
    </row>
    <row r="79" spans="2:11" x14ac:dyDescent="0.25">
      <c r="C79" s="4" t="s">
        <v>104</v>
      </c>
      <c r="D79" s="15">
        <v>825000</v>
      </c>
      <c r="E79" s="15">
        <v>250000</v>
      </c>
      <c r="F79" s="11">
        <f t="shared" si="0"/>
        <v>0.30303030303030304</v>
      </c>
      <c r="G79" s="15">
        <v>500000</v>
      </c>
      <c r="H79" s="11">
        <f t="shared" si="1"/>
        <v>0.60606060606060608</v>
      </c>
      <c r="I79" s="15">
        <v>75000</v>
      </c>
      <c r="J79" s="11"/>
      <c r="K79" s="14"/>
    </row>
    <row r="80" spans="2:11" x14ac:dyDescent="0.25">
      <c r="C80" s="4" t="s">
        <v>105</v>
      </c>
      <c r="D80" s="15">
        <v>550000</v>
      </c>
      <c r="E80" s="15">
        <v>100000</v>
      </c>
      <c r="F80" s="11">
        <f t="shared" si="0"/>
        <v>0.18181818181818182</v>
      </c>
      <c r="G80" s="15">
        <v>150000</v>
      </c>
      <c r="H80" s="11">
        <f t="shared" si="1"/>
        <v>0.27272727272727271</v>
      </c>
      <c r="I80" s="15">
        <v>300000</v>
      </c>
      <c r="J80" s="11"/>
      <c r="K80" s="14"/>
    </row>
    <row r="81" spans="2:13" x14ac:dyDescent="0.25">
      <c r="C81" s="4" t="s">
        <v>106</v>
      </c>
      <c r="D81" s="15">
        <v>975000</v>
      </c>
      <c r="E81" s="15">
        <v>600000</v>
      </c>
      <c r="F81" s="11">
        <f t="shared" si="0"/>
        <v>0.61538461538461542</v>
      </c>
      <c r="G81" s="15">
        <v>175000</v>
      </c>
      <c r="H81" s="11">
        <f t="shared" si="1"/>
        <v>0.17948717948717949</v>
      </c>
      <c r="I81" s="15">
        <v>200000</v>
      </c>
      <c r="J81" s="11"/>
      <c r="K81" s="14"/>
    </row>
    <row r="82" spans="2:13" x14ac:dyDescent="0.25">
      <c r="C82" s="4" t="s">
        <v>107</v>
      </c>
      <c r="D82" s="15">
        <v>1200000</v>
      </c>
      <c r="E82" s="15">
        <v>850000</v>
      </c>
      <c r="F82" s="11">
        <f t="shared" si="0"/>
        <v>0.70833333333333337</v>
      </c>
      <c r="G82" s="15">
        <v>250000</v>
      </c>
      <c r="H82" s="11">
        <f t="shared" si="1"/>
        <v>0.20833333333333334</v>
      </c>
      <c r="I82" s="15">
        <v>100000</v>
      </c>
      <c r="J82" s="11"/>
      <c r="K82" s="14"/>
    </row>
    <row r="84" spans="2:13" x14ac:dyDescent="0.25">
      <c r="D84" s="78" t="s">
        <v>108</v>
      </c>
      <c r="E84" s="78"/>
      <c r="F84" s="78"/>
      <c r="G84" s="78"/>
      <c r="H84" s="78"/>
      <c r="I84" s="78"/>
      <c r="J84" s="78"/>
      <c r="K84" s="78"/>
      <c r="L84" s="78"/>
    </row>
    <row r="86" spans="2:13" x14ac:dyDescent="0.25">
      <c r="B86" s="2" t="s">
        <v>116</v>
      </c>
      <c r="M86" s="21" t="s">
        <v>149</v>
      </c>
    </row>
    <row r="88" spans="2:13" x14ac:dyDescent="0.25">
      <c r="C88" s="3" t="s">
        <v>91</v>
      </c>
      <c r="D88" s="3" t="s">
        <v>92</v>
      </c>
      <c r="E88" s="3" t="s">
        <v>93</v>
      </c>
      <c r="F88" s="3" t="s">
        <v>87</v>
      </c>
      <c r="G88" s="3" t="s">
        <v>115</v>
      </c>
      <c r="H88" s="3" t="s">
        <v>94</v>
      </c>
      <c r="I88" s="3" t="s">
        <v>87</v>
      </c>
      <c r="J88" s="3" t="s">
        <v>115</v>
      </c>
      <c r="K88" s="3" t="s">
        <v>95</v>
      </c>
      <c r="L88" s="3" t="s">
        <v>87</v>
      </c>
      <c r="M88" s="3" t="s">
        <v>115</v>
      </c>
    </row>
    <row r="89" spans="2:13" x14ac:dyDescent="0.25">
      <c r="C89" s="4" t="s">
        <v>96</v>
      </c>
      <c r="D89" s="15">
        <v>500000</v>
      </c>
      <c r="E89" s="15">
        <v>100000</v>
      </c>
      <c r="F89" s="11">
        <f>E89/D89</f>
        <v>0.2</v>
      </c>
      <c r="G89" s="11">
        <f>E89/$D$101</f>
        <v>1.1494252873563218E-2</v>
      </c>
      <c r="H89" s="15">
        <v>150000</v>
      </c>
      <c r="I89" s="11">
        <f t="shared" ref="I89:I100" si="2">H89/D89</f>
        <v>0.3</v>
      </c>
      <c r="J89" s="11">
        <f>H89/$D$101</f>
        <v>1.7241379310344827E-2</v>
      </c>
      <c r="K89" s="15">
        <v>250000</v>
      </c>
      <c r="L89" s="11">
        <f t="shared" ref="L89:L100" si="3">K89/D89</f>
        <v>0.5</v>
      </c>
      <c r="M89" s="11"/>
    </row>
    <row r="90" spans="2:13" x14ac:dyDescent="0.25">
      <c r="C90" s="4" t="s">
        <v>97</v>
      </c>
      <c r="D90" s="15">
        <v>850000</v>
      </c>
      <c r="E90" s="15">
        <v>400000</v>
      </c>
      <c r="F90" s="11">
        <f t="shared" ref="F90:F100" si="4">E90/D90</f>
        <v>0.47058823529411764</v>
      </c>
      <c r="G90" s="11">
        <f t="shared" ref="G90:G100" si="5">E90/$D$101</f>
        <v>4.5977011494252873E-2</v>
      </c>
      <c r="H90" s="15">
        <v>150000</v>
      </c>
      <c r="I90" s="11">
        <f t="shared" si="2"/>
        <v>0.17647058823529413</v>
      </c>
      <c r="J90" s="11">
        <f t="shared" ref="J90:J100" si="6">H90/$D$101</f>
        <v>1.7241379310344827E-2</v>
      </c>
      <c r="K90" s="15">
        <v>300000</v>
      </c>
      <c r="L90" s="11">
        <f t="shared" si="3"/>
        <v>0.35294117647058826</v>
      </c>
      <c r="M90" s="11"/>
    </row>
    <row r="91" spans="2:13" x14ac:dyDescent="0.25">
      <c r="C91" s="4" t="s">
        <v>98</v>
      </c>
      <c r="D91" s="15">
        <v>675000</v>
      </c>
      <c r="E91" s="15">
        <v>275000</v>
      </c>
      <c r="F91" s="11">
        <f t="shared" si="4"/>
        <v>0.40740740740740738</v>
      </c>
      <c r="G91" s="11">
        <f t="shared" si="5"/>
        <v>3.1609195402298854E-2</v>
      </c>
      <c r="H91" s="15">
        <v>100000</v>
      </c>
      <c r="I91" s="11">
        <f t="shared" si="2"/>
        <v>0.14814814814814814</v>
      </c>
      <c r="J91" s="11">
        <f t="shared" si="6"/>
        <v>1.1494252873563218E-2</v>
      </c>
      <c r="K91" s="15">
        <v>200000</v>
      </c>
      <c r="L91" s="11">
        <f t="shared" si="3"/>
        <v>0.29629629629629628</v>
      </c>
      <c r="M91" s="11"/>
    </row>
    <row r="92" spans="2:13" x14ac:dyDescent="0.25">
      <c r="C92" s="4" t="s">
        <v>99</v>
      </c>
      <c r="D92" s="15">
        <v>680000</v>
      </c>
      <c r="E92" s="15">
        <v>275000</v>
      </c>
      <c r="F92" s="11">
        <f t="shared" si="4"/>
        <v>0.40441176470588236</v>
      </c>
      <c r="G92" s="11">
        <f t="shared" si="5"/>
        <v>3.1609195402298854E-2</v>
      </c>
      <c r="H92" s="15">
        <v>150000</v>
      </c>
      <c r="I92" s="11">
        <f t="shared" si="2"/>
        <v>0.22058823529411764</v>
      </c>
      <c r="J92" s="11">
        <f t="shared" si="6"/>
        <v>1.7241379310344827E-2</v>
      </c>
      <c r="K92" s="15">
        <v>155000</v>
      </c>
      <c r="L92" s="11">
        <f t="shared" si="3"/>
        <v>0.22794117647058823</v>
      </c>
      <c r="M92" s="11"/>
    </row>
    <row r="93" spans="2:13" x14ac:dyDescent="0.25">
      <c r="C93" s="4" t="s">
        <v>100</v>
      </c>
      <c r="D93" s="15">
        <v>720000</v>
      </c>
      <c r="E93" s="15">
        <v>300000</v>
      </c>
      <c r="F93" s="11">
        <f t="shared" si="4"/>
        <v>0.41666666666666669</v>
      </c>
      <c r="G93" s="11">
        <f t="shared" si="5"/>
        <v>3.4482758620689655E-2</v>
      </c>
      <c r="H93" s="15">
        <v>320000</v>
      </c>
      <c r="I93" s="11">
        <f t="shared" si="2"/>
        <v>0.44444444444444442</v>
      </c>
      <c r="J93" s="11">
        <f t="shared" si="6"/>
        <v>3.6781609195402298E-2</v>
      </c>
      <c r="K93" s="15">
        <v>100000</v>
      </c>
      <c r="L93" s="11">
        <f t="shared" si="3"/>
        <v>0.1388888888888889</v>
      </c>
      <c r="M93" s="11"/>
    </row>
    <row r="94" spans="2:13" x14ac:dyDescent="0.25">
      <c r="C94" s="4" t="s">
        <v>101</v>
      </c>
      <c r="D94" s="15">
        <v>650000</v>
      </c>
      <c r="E94" s="15">
        <v>200000</v>
      </c>
      <c r="F94" s="11">
        <f t="shared" si="4"/>
        <v>0.30769230769230771</v>
      </c>
      <c r="G94" s="11">
        <f t="shared" si="5"/>
        <v>2.2988505747126436E-2</v>
      </c>
      <c r="H94" s="15">
        <v>200000</v>
      </c>
      <c r="I94" s="11">
        <f t="shared" si="2"/>
        <v>0.30769230769230771</v>
      </c>
      <c r="J94" s="11">
        <f t="shared" si="6"/>
        <v>2.2988505747126436E-2</v>
      </c>
      <c r="K94" s="15">
        <v>250000</v>
      </c>
      <c r="L94" s="11">
        <f t="shared" si="3"/>
        <v>0.38461538461538464</v>
      </c>
      <c r="M94" s="11"/>
    </row>
    <row r="95" spans="2:13" x14ac:dyDescent="0.25">
      <c r="C95" s="4" t="s">
        <v>102</v>
      </c>
      <c r="D95" s="15">
        <v>525000</v>
      </c>
      <c r="E95" s="15">
        <v>200000</v>
      </c>
      <c r="F95" s="11">
        <f t="shared" si="4"/>
        <v>0.38095238095238093</v>
      </c>
      <c r="G95" s="11">
        <f t="shared" si="5"/>
        <v>2.2988505747126436E-2</v>
      </c>
      <c r="H95" s="15">
        <v>200000</v>
      </c>
      <c r="I95" s="11">
        <f t="shared" si="2"/>
        <v>0.38095238095238093</v>
      </c>
      <c r="J95" s="11">
        <f t="shared" si="6"/>
        <v>2.2988505747126436E-2</v>
      </c>
      <c r="K95" s="15">
        <v>125000</v>
      </c>
      <c r="L95" s="11">
        <f t="shared" si="3"/>
        <v>0.23809523809523808</v>
      </c>
      <c r="M95" s="11"/>
    </row>
    <row r="96" spans="2:13" x14ac:dyDescent="0.25">
      <c r="C96" s="4" t="s">
        <v>103</v>
      </c>
      <c r="D96" s="15">
        <v>550000</v>
      </c>
      <c r="E96" s="15">
        <v>225000</v>
      </c>
      <c r="F96" s="11">
        <f t="shared" si="4"/>
        <v>0.40909090909090912</v>
      </c>
      <c r="G96" s="11">
        <f t="shared" si="5"/>
        <v>2.5862068965517241E-2</v>
      </c>
      <c r="H96" s="15">
        <v>225000</v>
      </c>
      <c r="I96" s="11">
        <f t="shared" si="2"/>
        <v>0.40909090909090912</v>
      </c>
      <c r="J96" s="11">
        <f t="shared" si="6"/>
        <v>2.5862068965517241E-2</v>
      </c>
      <c r="K96" s="15">
        <v>100000</v>
      </c>
      <c r="L96" s="11">
        <f t="shared" si="3"/>
        <v>0.18181818181818182</v>
      </c>
      <c r="M96" s="11"/>
    </row>
    <row r="97" spans="2:17" x14ac:dyDescent="0.25">
      <c r="C97" s="4" t="s">
        <v>104</v>
      </c>
      <c r="D97" s="15">
        <v>825000</v>
      </c>
      <c r="E97" s="15">
        <v>250000</v>
      </c>
      <c r="F97" s="11">
        <f t="shared" si="4"/>
        <v>0.30303030303030304</v>
      </c>
      <c r="G97" s="11">
        <f t="shared" si="5"/>
        <v>2.8735632183908046E-2</v>
      </c>
      <c r="H97" s="15">
        <v>500000</v>
      </c>
      <c r="I97" s="11">
        <f t="shared" si="2"/>
        <v>0.60606060606060608</v>
      </c>
      <c r="J97" s="11">
        <f t="shared" si="6"/>
        <v>5.7471264367816091E-2</v>
      </c>
      <c r="K97" s="15">
        <v>75000</v>
      </c>
      <c r="L97" s="11">
        <f t="shared" si="3"/>
        <v>9.0909090909090912E-2</v>
      </c>
      <c r="M97" s="11"/>
    </row>
    <row r="98" spans="2:17" x14ac:dyDescent="0.25">
      <c r="C98" s="4" t="s">
        <v>105</v>
      </c>
      <c r="D98" s="15">
        <v>550000</v>
      </c>
      <c r="E98" s="15">
        <v>100000</v>
      </c>
      <c r="F98" s="11">
        <f t="shared" si="4"/>
        <v>0.18181818181818182</v>
      </c>
      <c r="G98" s="11">
        <f t="shared" si="5"/>
        <v>1.1494252873563218E-2</v>
      </c>
      <c r="H98" s="15">
        <v>150000</v>
      </c>
      <c r="I98" s="11">
        <f t="shared" si="2"/>
        <v>0.27272727272727271</v>
      </c>
      <c r="J98" s="11">
        <f t="shared" si="6"/>
        <v>1.7241379310344827E-2</v>
      </c>
      <c r="K98" s="15">
        <v>300000</v>
      </c>
      <c r="L98" s="11">
        <f t="shared" si="3"/>
        <v>0.54545454545454541</v>
      </c>
      <c r="M98" s="11"/>
    </row>
    <row r="99" spans="2:17" x14ac:dyDescent="0.25">
      <c r="C99" s="4" t="s">
        <v>106</v>
      </c>
      <c r="D99" s="15">
        <v>975000</v>
      </c>
      <c r="E99" s="15">
        <v>600000</v>
      </c>
      <c r="F99" s="11">
        <f t="shared" si="4"/>
        <v>0.61538461538461542</v>
      </c>
      <c r="G99" s="11">
        <f t="shared" si="5"/>
        <v>6.8965517241379309E-2</v>
      </c>
      <c r="H99" s="15">
        <v>175000</v>
      </c>
      <c r="I99" s="11">
        <f t="shared" si="2"/>
        <v>0.17948717948717949</v>
      </c>
      <c r="J99" s="11">
        <f t="shared" si="6"/>
        <v>2.0114942528735632E-2</v>
      </c>
      <c r="K99" s="15">
        <v>200000</v>
      </c>
      <c r="L99" s="11">
        <f t="shared" si="3"/>
        <v>0.20512820512820512</v>
      </c>
      <c r="M99" s="11"/>
    </row>
    <row r="100" spans="2:17" x14ac:dyDescent="0.25">
      <c r="C100" s="4" t="s">
        <v>107</v>
      </c>
      <c r="D100" s="15">
        <v>1200000</v>
      </c>
      <c r="E100" s="15">
        <v>850000</v>
      </c>
      <c r="F100" s="11">
        <f t="shared" si="4"/>
        <v>0.70833333333333337</v>
      </c>
      <c r="G100" s="11">
        <f t="shared" si="5"/>
        <v>9.7701149425287362E-2</v>
      </c>
      <c r="H100" s="15">
        <v>250000</v>
      </c>
      <c r="I100" s="11">
        <f t="shared" si="2"/>
        <v>0.20833333333333334</v>
      </c>
      <c r="J100" s="11">
        <f t="shared" si="6"/>
        <v>2.8735632183908046E-2</v>
      </c>
      <c r="K100" s="15">
        <v>100000</v>
      </c>
      <c r="L100" s="11">
        <f t="shared" si="3"/>
        <v>8.3333333333333329E-2</v>
      </c>
      <c r="M100" s="11"/>
    </row>
    <row r="101" spans="2:17" x14ac:dyDescent="0.25">
      <c r="C101" s="10" t="s">
        <v>114</v>
      </c>
      <c r="D101" s="16">
        <f>SUM(D89:D100)</f>
        <v>8700000</v>
      </c>
      <c r="G101" s="14"/>
    </row>
    <row r="103" spans="2:17" x14ac:dyDescent="0.25">
      <c r="B103" s="80" t="s">
        <v>112</v>
      </c>
      <c r="C103" s="80"/>
      <c r="D103" s="80"/>
      <c r="E103" s="80"/>
      <c r="F103" s="80"/>
      <c r="G103" s="80"/>
      <c r="H103" s="21" t="s">
        <v>149</v>
      </c>
    </row>
    <row r="105" spans="2:17" x14ac:dyDescent="0.25">
      <c r="C105" s="3" t="s">
        <v>1</v>
      </c>
      <c r="D105" s="3" t="s">
        <v>109</v>
      </c>
      <c r="E105" s="3" t="s">
        <v>110</v>
      </c>
      <c r="F105" s="10" t="s">
        <v>111</v>
      </c>
      <c r="G105" s="10" t="s">
        <v>154</v>
      </c>
      <c r="H105" s="10" t="s">
        <v>155</v>
      </c>
    </row>
    <row r="106" spans="2:17" x14ac:dyDescent="0.25">
      <c r="C106" s="4" t="s">
        <v>3</v>
      </c>
      <c r="D106" s="4">
        <v>58</v>
      </c>
      <c r="E106" s="4">
        <v>56</v>
      </c>
      <c r="F106" s="11">
        <f>E106/D106-1</f>
        <v>-3.4482758620689613E-2</v>
      </c>
      <c r="G106" s="22">
        <v>60</v>
      </c>
      <c r="H106" s="22"/>
      <c r="I106" s="23"/>
      <c r="J106" s="87" t="s">
        <v>156</v>
      </c>
      <c r="K106" s="87"/>
      <c r="L106" s="87"/>
      <c r="M106" s="87"/>
      <c r="N106" s="87"/>
      <c r="O106" s="87"/>
      <c r="P106" s="87"/>
      <c r="Q106" s="87"/>
    </row>
    <row r="107" spans="2:17" x14ac:dyDescent="0.25">
      <c r="C107" s="4" t="s">
        <v>4</v>
      </c>
      <c r="D107" s="4">
        <v>52</v>
      </c>
      <c r="E107" s="4">
        <v>58</v>
      </c>
      <c r="F107" s="11">
        <f t="shared" ref="F107:F121" si="7">E107/D107-1</f>
        <v>0.11538461538461542</v>
      </c>
      <c r="G107" s="22">
        <v>52</v>
      </c>
      <c r="H107" s="22"/>
      <c r="J107" s="78" t="s">
        <v>113</v>
      </c>
      <c r="K107" s="78"/>
      <c r="L107" s="78"/>
      <c r="M107" s="78"/>
      <c r="N107" s="78"/>
      <c r="O107" s="78"/>
      <c r="P107" s="78"/>
      <c r="Q107" s="78"/>
    </row>
    <row r="108" spans="2:17" x14ac:dyDescent="0.25">
      <c r="C108" s="4" t="s">
        <v>5</v>
      </c>
      <c r="D108" s="4">
        <v>63</v>
      </c>
      <c r="E108" s="4">
        <v>68</v>
      </c>
      <c r="F108" s="11">
        <f t="shared" si="7"/>
        <v>7.9365079365079305E-2</v>
      </c>
      <c r="G108" s="22">
        <v>58</v>
      </c>
      <c r="H108" s="22"/>
    </row>
    <row r="109" spans="2:17" x14ac:dyDescent="0.25">
      <c r="C109" s="4" t="s">
        <v>6</v>
      </c>
      <c r="D109" s="4">
        <v>48</v>
      </c>
      <c r="E109" s="4">
        <v>46</v>
      </c>
      <c r="F109" s="11">
        <f t="shared" si="7"/>
        <v>-4.166666666666663E-2</v>
      </c>
      <c r="G109" s="22">
        <v>64</v>
      </c>
      <c r="H109" s="22"/>
    </row>
    <row r="110" spans="2:17" x14ac:dyDescent="0.25">
      <c r="C110" s="4" t="s">
        <v>7</v>
      </c>
      <c r="D110" s="4">
        <v>67</v>
      </c>
      <c r="E110" s="4">
        <v>67</v>
      </c>
      <c r="F110" s="11">
        <f t="shared" si="7"/>
        <v>0</v>
      </c>
      <c r="G110" s="22">
        <v>46</v>
      </c>
      <c r="H110" s="22"/>
    </row>
    <row r="111" spans="2:17" x14ac:dyDescent="0.25">
      <c r="C111" s="4" t="s">
        <v>8</v>
      </c>
      <c r="D111" s="4">
        <v>70</v>
      </c>
      <c r="E111" s="4">
        <v>35</v>
      </c>
      <c r="F111" s="11">
        <f t="shared" si="7"/>
        <v>-0.5</v>
      </c>
      <c r="G111" s="22">
        <v>53</v>
      </c>
      <c r="H111" s="22"/>
    </row>
    <row r="112" spans="2:17" x14ac:dyDescent="0.25">
      <c r="C112" s="4" t="s">
        <v>9</v>
      </c>
      <c r="D112" s="4">
        <v>43</v>
      </c>
      <c r="E112" s="4">
        <v>56</v>
      </c>
      <c r="F112" s="11">
        <f t="shared" si="7"/>
        <v>0.30232558139534893</v>
      </c>
      <c r="G112" s="22">
        <v>57</v>
      </c>
      <c r="H112" s="22"/>
    </row>
    <row r="113" spans="3:8" x14ac:dyDescent="0.25">
      <c r="C113" s="4" t="s">
        <v>10</v>
      </c>
      <c r="D113" s="4">
        <v>38</v>
      </c>
      <c r="E113" s="4">
        <v>44</v>
      </c>
      <c r="F113" s="11">
        <f t="shared" si="7"/>
        <v>0.15789473684210531</v>
      </c>
      <c r="G113" s="22">
        <v>64</v>
      </c>
      <c r="H113" s="22"/>
    </row>
    <row r="114" spans="3:8" x14ac:dyDescent="0.25">
      <c r="C114" s="4" t="s">
        <v>11</v>
      </c>
      <c r="D114" s="4">
        <v>54</v>
      </c>
      <c r="E114" s="4">
        <v>56</v>
      </c>
      <c r="F114" s="11">
        <f t="shared" si="7"/>
        <v>3.7037037037036979E-2</v>
      </c>
      <c r="G114" s="22">
        <v>42</v>
      </c>
      <c r="H114" s="22"/>
    </row>
    <row r="115" spans="3:8" x14ac:dyDescent="0.25">
      <c r="C115" s="4" t="s">
        <v>12</v>
      </c>
      <c r="D115" s="4">
        <v>56</v>
      </c>
      <c r="E115" s="4">
        <v>52</v>
      </c>
      <c r="F115" s="11">
        <f t="shared" si="7"/>
        <v>-7.1428571428571397E-2</v>
      </c>
      <c r="G115" s="22">
        <v>70</v>
      </c>
      <c r="H115" s="22"/>
    </row>
    <row r="116" spans="3:8" x14ac:dyDescent="0.25">
      <c r="C116" s="4" t="s">
        <v>13</v>
      </c>
      <c r="D116" s="4">
        <v>60</v>
      </c>
      <c r="E116" s="4">
        <v>58</v>
      </c>
      <c r="F116" s="11">
        <f t="shared" si="7"/>
        <v>-3.3333333333333326E-2</v>
      </c>
      <c r="G116" s="22">
        <v>65</v>
      </c>
      <c r="H116" s="22"/>
    </row>
    <row r="117" spans="3:8" x14ac:dyDescent="0.25">
      <c r="C117" s="4" t="s">
        <v>14</v>
      </c>
      <c r="D117" s="4">
        <v>58</v>
      </c>
      <c r="E117" s="4">
        <v>64</v>
      </c>
      <c r="F117" s="11">
        <f t="shared" si="7"/>
        <v>0.10344827586206895</v>
      </c>
      <c r="G117" s="22">
        <v>63</v>
      </c>
      <c r="H117" s="22"/>
    </row>
    <row r="118" spans="3:8" x14ac:dyDescent="0.25">
      <c r="C118" s="4" t="s">
        <v>15</v>
      </c>
      <c r="D118" s="4">
        <v>54</v>
      </c>
      <c r="E118" s="4">
        <v>60</v>
      </c>
      <c r="F118" s="11">
        <f t="shared" si="7"/>
        <v>0.11111111111111116</v>
      </c>
      <c r="G118" s="22">
        <v>59</v>
      </c>
      <c r="H118" s="22"/>
    </row>
    <row r="119" spans="3:8" x14ac:dyDescent="0.25">
      <c r="C119" s="4" t="s">
        <v>16</v>
      </c>
      <c r="D119" s="4">
        <v>54</v>
      </c>
      <c r="E119" s="4">
        <v>58</v>
      </c>
      <c r="F119" s="11">
        <f t="shared" si="7"/>
        <v>7.4074074074074181E-2</v>
      </c>
      <c r="G119" s="22">
        <v>52</v>
      </c>
      <c r="H119" s="22"/>
    </row>
    <row r="120" spans="3:8" x14ac:dyDescent="0.25">
      <c r="C120" s="4" t="s">
        <v>17</v>
      </c>
      <c r="D120" s="4">
        <v>53</v>
      </c>
      <c r="E120" s="4">
        <v>55</v>
      </c>
      <c r="F120" s="11">
        <f t="shared" si="7"/>
        <v>3.7735849056603765E-2</v>
      </c>
      <c r="G120" s="22">
        <v>45</v>
      </c>
      <c r="H120" s="22"/>
    </row>
    <row r="121" spans="3:8" x14ac:dyDescent="0.25">
      <c r="C121" s="4" t="s">
        <v>18</v>
      </c>
      <c r="D121" s="4">
        <v>62</v>
      </c>
      <c r="E121" s="4">
        <v>60</v>
      </c>
      <c r="F121" s="11">
        <f t="shared" si="7"/>
        <v>-3.2258064516129004E-2</v>
      </c>
      <c r="G121" s="22">
        <v>64</v>
      </c>
      <c r="H121" s="22"/>
    </row>
  </sheetData>
  <mergeCells count="14">
    <mergeCell ref="B103:G103"/>
    <mergeCell ref="J107:Q107"/>
    <mergeCell ref="A1:F1"/>
    <mergeCell ref="G6:L6"/>
    <mergeCell ref="G28:P28"/>
    <mergeCell ref="G7:M7"/>
    <mergeCell ref="B47:J47"/>
    <mergeCell ref="H56:I56"/>
    <mergeCell ref="J106:Q106"/>
    <mergeCell ref="B25:G25"/>
    <mergeCell ref="B68:F68"/>
    <mergeCell ref="B3:G3"/>
    <mergeCell ref="G54:P54"/>
    <mergeCell ref="D84:L84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H27" sqref="H27:I27"/>
    </sheetView>
  </sheetViews>
  <sheetFormatPr defaultColWidth="8.85546875" defaultRowHeight="15" x14ac:dyDescent="0.25"/>
  <cols>
    <col min="3" max="3" width="13.28515625" bestFit="1" customWidth="1"/>
    <col min="4" max="4" width="10" bestFit="1" customWidth="1"/>
    <col min="5" max="5" width="11.42578125" bestFit="1" customWidth="1"/>
  </cols>
  <sheetData>
    <row r="1" spans="1:7" ht="21" x14ac:dyDescent="0.35">
      <c r="A1" s="84" t="s">
        <v>120</v>
      </c>
      <c r="B1" s="84"/>
      <c r="C1" s="84"/>
      <c r="D1" s="84"/>
      <c r="E1" s="84"/>
      <c r="F1" s="84"/>
      <c r="G1" s="84"/>
    </row>
    <row r="3" spans="1:7" x14ac:dyDescent="0.25">
      <c r="B3" s="2" t="s">
        <v>122</v>
      </c>
    </row>
    <row r="4" spans="1:7" x14ac:dyDescent="0.25">
      <c r="E4" s="83" t="s">
        <v>149</v>
      </c>
      <c r="F4" s="83"/>
    </row>
    <row r="5" spans="1:7" x14ac:dyDescent="0.25">
      <c r="C5" s="3" t="s">
        <v>1</v>
      </c>
      <c r="D5" s="3" t="s">
        <v>2</v>
      </c>
      <c r="E5" s="3" t="s">
        <v>110</v>
      </c>
    </row>
    <row r="6" spans="1:7" x14ac:dyDescent="0.25">
      <c r="C6" s="4" t="s">
        <v>3</v>
      </c>
      <c r="D6" s="4">
        <v>58</v>
      </c>
      <c r="E6" s="4">
        <v>56</v>
      </c>
    </row>
    <row r="7" spans="1:7" x14ac:dyDescent="0.25">
      <c r="C7" s="4" t="s">
        <v>4</v>
      </c>
      <c r="D7" s="4">
        <v>52</v>
      </c>
      <c r="E7" s="4">
        <v>58</v>
      </c>
    </row>
    <row r="8" spans="1:7" x14ac:dyDescent="0.25">
      <c r="C8" s="4" t="s">
        <v>5</v>
      </c>
      <c r="D8" s="4">
        <v>63</v>
      </c>
      <c r="E8" s="4">
        <v>68</v>
      </c>
    </row>
    <row r="9" spans="1:7" x14ac:dyDescent="0.25">
      <c r="C9" s="4" t="s">
        <v>6</v>
      </c>
      <c r="D9" s="4">
        <v>48</v>
      </c>
      <c r="E9" s="4">
        <v>46</v>
      </c>
    </row>
    <row r="10" spans="1:7" x14ac:dyDescent="0.25">
      <c r="C10" s="4" t="s">
        <v>7</v>
      </c>
      <c r="D10" s="4">
        <v>67</v>
      </c>
      <c r="E10" s="4">
        <v>67</v>
      </c>
    </row>
    <row r="11" spans="1:7" x14ac:dyDescent="0.25">
      <c r="C11" s="4" t="s">
        <v>8</v>
      </c>
      <c r="D11" s="4">
        <v>70</v>
      </c>
      <c r="E11" s="4">
        <v>35</v>
      </c>
    </row>
    <row r="12" spans="1:7" x14ac:dyDescent="0.25">
      <c r="C12" s="4" t="s">
        <v>9</v>
      </c>
      <c r="D12" s="4">
        <v>43</v>
      </c>
      <c r="E12" s="4">
        <v>56</v>
      </c>
    </row>
    <row r="13" spans="1:7" x14ac:dyDescent="0.25">
      <c r="C13" s="4" t="s">
        <v>10</v>
      </c>
      <c r="D13" s="4">
        <v>38</v>
      </c>
      <c r="E13" s="4">
        <v>44</v>
      </c>
    </row>
    <row r="14" spans="1:7" x14ac:dyDescent="0.25">
      <c r="C14" s="4" t="s">
        <v>11</v>
      </c>
      <c r="D14" s="4">
        <v>54</v>
      </c>
      <c r="E14" s="4">
        <v>56</v>
      </c>
    </row>
    <row r="15" spans="1:7" x14ac:dyDescent="0.25">
      <c r="C15" s="4" t="s">
        <v>12</v>
      </c>
      <c r="D15" s="4">
        <v>56</v>
      </c>
      <c r="E15" s="4">
        <v>52</v>
      </c>
    </row>
    <row r="16" spans="1:7" x14ac:dyDescent="0.25">
      <c r="C16" s="4" t="s">
        <v>13</v>
      </c>
      <c r="D16" s="4">
        <v>60</v>
      </c>
      <c r="E16" s="4">
        <v>58</v>
      </c>
    </row>
    <row r="17" spans="2:6" x14ac:dyDescent="0.25">
      <c r="C17" s="4" t="s">
        <v>14</v>
      </c>
      <c r="D17" s="4">
        <v>58</v>
      </c>
      <c r="E17" s="4">
        <v>64</v>
      </c>
    </row>
    <row r="18" spans="2:6" x14ac:dyDescent="0.25">
      <c r="C18" s="4" t="s">
        <v>15</v>
      </c>
      <c r="D18" s="4">
        <v>54</v>
      </c>
      <c r="E18" s="4">
        <v>60</v>
      </c>
    </row>
    <row r="19" spans="2:6" x14ac:dyDescent="0.25">
      <c r="C19" s="4" t="s">
        <v>16</v>
      </c>
      <c r="D19" s="4">
        <v>54</v>
      </c>
      <c r="E19" s="4">
        <v>58</v>
      </c>
    </row>
    <row r="20" spans="2:6" x14ac:dyDescent="0.25">
      <c r="C20" s="4" t="s">
        <v>17</v>
      </c>
      <c r="D20" s="4">
        <v>53</v>
      </c>
      <c r="E20" s="4">
        <v>55</v>
      </c>
    </row>
    <row r="21" spans="2:6" x14ac:dyDescent="0.25">
      <c r="C21" s="4" t="s">
        <v>18</v>
      </c>
      <c r="D21" s="4">
        <v>62</v>
      </c>
      <c r="E21" s="4">
        <v>60</v>
      </c>
    </row>
    <row r="22" spans="2:6" x14ac:dyDescent="0.25">
      <c r="C22" s="4" t="s">
        <v>19</v>
      </c>
      <c r="D22" s="4">
        <v>58</v>
      </c>
      <c r="E22" s="17">
        <v>57</v>
      </c>
    </row>
    <row r="23" spans="2:6" x14ac:dyDescent="0.25">
      <c r="C23" s="10" t="s">
        <v>121</v>
      </c>
      <c r="D23" s="3">
        <f>AVERAGE(D6:D22)</f>
        <v>55.764705882352942</v>
      </c>
      <c r="E23" s="4"/>
    </row>
    <row r="25" spans="2:6" x14ac:dyDescent="0.25">
      <c r="B25" s="80" t="s">
        <v>123</v>
      </c>
      <c r="C25" s="80"/>
      <c r="D25" s="80"/>
      <c r="E25" s="80"/>
    </row>
    <row r="26" spans="2:6" x14ac:dyDescent="0.25">
      <c r="E26" s="83" t="s">
        <v>149</v>
      </c>
      <c r="F26" s="83"/>
    </row>
    <row r="27" spans="2:6" x14ac:dyDescent="0.25">
      <c r="C27" s="3" t="s">
        <v>1</v>
      </c>
      <c r="D27" s="3" t="s">
        <v>2</v>
      </c>
      <c r="E27" s="3" t="s">
        <v>110</v>
      </c>
    </row>
    <row r="28" spans="2:6" x14ac:dyDescent="0.25">
      <c r="C28" s="4" t="s">
        <v>3</v>
      </c>
      <c r="D28" s="4">
        <v>58</v>
      </c>
      <c r="E28" s="4">
        <v>56</v>
      </c>
    </row>
    <row r="29" spans="2:6" x14ac:dyDescent="0.25">
      <c r="C29" s="4" t="s">
        <v>4</v>
      </c>
      <c r="D29" s="4">
        <v>52</v>
      </c>
      <c r="E29" s="4">
        <v>58</v>
      </c>
    </row>
    <row r="30" spans="2:6" x14ac:dyDescent="0.25">
      <c r="C30" s="4" t="s">
        <v>5</v>
      </c>
      <c r="D30" s="4">
        <v>63</v>
      </c>
      <c r="E30" s="4">
        <v>68</v>
      </c>
    </row>
    <row r="31" spans="2:6" x14ac:dyDescent="0.25">
      <c r="C31" s="4" t="s">
        <v>6</v>
      </c>
      <c r="D31" s="4">
        <v>48</v>
      </c>
      <c r="E31" s="4">
        <v>46</v>
      </c>
    </row>
    <row r="32" spans="2:6" x14ac:dyDescent="0.25">
      <c r="C32" s="4" t="s">
        <v>7</v>
      </c>
      <c r="D32" s="4">
        <v>67</v>
      </c>
      <c r="E32" s="4">
        <v>67</v>
      </c>
    </row>
    <row r="33" spans="2:6" x14ac:dyDescent="0.25">
      <c r="C33" s="4" t="s">
        <v>8</v>
      </c>
      <c r="D33" s="4">
        <v>70</v>
      </c>
      <c r="E33" s="4">
        <v>35</v>
      </c>
    </row>
    <row r="34" spans="2:6" x14ac:dyDescent="0.25">
      <c r="C34" s="4" t="s">
        <v>9</v>
      </c>
      <c r="D34" s="4">
        <v>43</v>
      </c>
      <c r="E34" s="4">
        <v>56</v>
      </c>
    </row>
    <row r="35" spans="2:6" x14ac:dyDescent="0.25">
      <c r="C35" s="4" t="s">
        <v>10</v>
      </c>
      <c r="D35" s="4">
        <v>38</v>
      </c>
      <c r="E35" s="4">
        <v>44</v>
      </c>
    </row>
    <row r="36" spans="2:6" x14ac:dyDescent="0.25">
      <c r="C36" s="4" t="s">
        <v>11</v>
      </c>
      <c r="D36" s="4">
        <v>54</v>
      </c>
      <c r="E36" s="4">
        <v>56</v>
      </c>
    </row>
    <row r="37" spans="2:6" x14ac:dyDescent="0.25">
      <c r="C37" s="4" t="s">
        <v>12</v>
      </c>
      <c r="D37" s="4">
        <v>56</v>
      </c>
      <c r="E37" s="4">
        <v>52</v>
      </c>
    </row>
    <row r="38" spans="2:6" x14ac:dyDescent="0.25">
      <c r="C38" s="4" t="s">
        <v>13</v>
      </c>
      <c r="D38" s="4">
        <v>60</v>
      </c>
      <c r="E38" s="4">
        <v>58</v>
      </c>
    </row>
    <row r="39" spans="2:6" x14ac:dyDescent="0.25">
      <c r="C39" s="4" t="s">
        <v>14</v>
      </c>
      <c r="D39" s="4">
        <v>58</v>
      </c>
      <c r="E39" s="4">
        <v>64</v>
      </c>
    </row>
    <row r="40" spans="2:6" x14ac:dyDescent="0.25">
      <c r="C40" s="4" t="s">
        <v>15</v>
      </c>
      <c r="D40" s="4">
        <v>54</v>
      </c>
      <c r="E40" s="4">
        <v>60</v>
      </c>
    </row>
    <row r="41" spans="2:6" x14ac:dyDescent="0.25">
      <c r="C41" s="4" t="s">
        <v>16</v>
      </c>
      <c r="D41" s="4">
        <v>54</v>
      </c>
      <c r="E41" s="4">
        <v>58</v>
      </c>
    </row>
    <row r="42" spans="2:6" x14ac:dyDescent="0.25">
      <c r="C42" s="4" t="s">
        <v>17</v>
      </c>
      <c r="D42" s="4">
        <v>53</v>
      </c>
      <c r="E42" s="4">
        <v>55</v>
      </c>
    </row>
    <row r="43" spans="2:6" x14ac:dyDescent="0.25">
      <c r="C43" s="4" t="s">
        <v>18</v>
      </c>
      <c r="D43" s="4">
        <v>62</v>
      </c>
      <c r="E43" s="4">
        <v>60</v>
      </c>
    </row>
    <row r="44" spans="2:6" x14ac:dyDescent="0.25">
      <c r="C44" s="4" t="s">
        <v>19</v>
      </c>
      <c r="D44" s="4">
        <v>58</v>
      </c>
      <c r="E44" s="17">
        <v>57</v>
      </c>
    </row>
    <row r="45" spans="2:6" x14ac:dyDescent="0.25">
      <c r="C45" s="10" t="s">
        <v>124</v>
      </c>
      <c r="D45" s="3">
        <f>MEDIAN(D28:D44)</f>
        <v>56</v>
      </c>
      <c r="E45" s="4"/>
    </row>
    <row r="47" spans="2:6" x14ac:dyDescent="0.25">
      <c r="B47" s="80" t="s">
        <v>125</v>
      </c>
      <c r="C47" s="80"/>
      <c r="D47" s="80"/>
      <c r="E47" s="80"/>
    </row>
    <row r="48" spans="2:6" x14ac:dyDescent="0.25">
      <c r="E48" s="83" t="s">
        <v>149</v>
      </c>
      <c r="F48" s="83"/>
    </row>
    <row r="49" spans="3:5" x14ac:dyDescent="0.25">
      <c r="C49" s="3" t="s">
        <v>1</v>
      </c>
      <c r="D49" s="3" t="s">
        <v>2</v>
      </c>
      <c r="E49" s="3" t="s">
        <v>110</v>
      </c>
    </row>
    <row r="50" spans="3:5" x14ac:dyDescent="0.25">
      <c r="C50" s="4" t="s">
        <v>3</v>
      </c>
      <c r="D50" s="4">
        <v>58</v>
      </c>
      <c r="E50" s="4">
        <v>56</v>
      </c>
    </row>
    <row r="51" spans="3:5" x14ac:dyDescent="0.25">
      <c r="C51" s="4" t="s">
        <v>4</v>
      </c>
      <c r="D51" s="4">
        <v>52</v>
      </c>
      <c r="E51" s="4">
        <v>58</v>
      </c>
    </row>
    <row r="52" spans="3:5" x14ac:dyDescent="0.25">
      <c r="C52" s="4" t="s">
        <v>5</v>
      </c>
      <c r="D52" s="4">
        <v>63</v>
      </c>
      <c r="E52" s="4">
        <v>68</v>
      </c>
    </row>
    <row r="53" spans="3:5" x14ac:dyDescent="0.25">
      <c r="C53" s="4" t="s">
        <v>6</v>
      </c>
      <c r="D53" s="4">
        <v>48</v>
      </c>
      <c r="E53" s="4">
        <v>46</v>
      </c>
    </row>
    <row r="54" spans="3:5" x14ac:dyDescent="0.25">
      <c r="C54" s="4" t="s">
        <v>7</v>
      </c>
      <c r="D54" s="4">
        <v>67</v>
      </c>
      <c r="E54" s="4">
        <v>67</v>
      </c>
    </row>
    <row r="55" spans="3:5" x14ac:dyDescent="0.25">
      <c r="C55" s="4" t="s">
        <v>8</v>
      </c>
      <c r="D55" s="4">
        <v>70</v>
      </c>
      <c r="E55" s="4">
        <v>35</v>
      </c>
    </row>
    <row r="56" spans="3:5" x14ac:dyDescent="0.25">
      <c r="C56" s="4" t="s">
        <v>9</v>
      </c>
      <c r="D56" s="4">
        <v>43</v>
      </c>
      <c r="E56" s="4">
        <v>56</v>
      </c>
    </row>
    <row r="57" spans="3:5" x14ac:dyDescent="0.25">
      <c r="C57" s="4" t="s">
        <v>10</v>
      </c>
      <c r="D57" s="4">
        <v>38</v>
      </c>
      <c r="E57" s="4">
        <v>44</v>
      </c>
    </row>
    <row r="58" spans="3:5" x14ac:dyDescent="0.25">
      <c r="C58" s="4" t="s">
        <v>11</v>
      </c>
      <c r="D58" s="4">
        <v>54</v>
      </c>
      <c r="E58" s="4">
        <v>56</v>
      </c>
    </row>
    <row r="59" spans="3:5" x14ac:dyDescent="0.25">
      <c r="C59" s="4" t="s">
        <v>12</v>
      </c>
      <c r="D59" s="4">
        <v>56</v>
      </c>
      <c r="E59" s="4">
        <v>52</v>
      </c>
    </row>
    <row r="60" spans="3:5" x14ac:dyDescent="0.25">
      <c r="C60" s="4" t="s">
        <v>13</v>
      </c>
      <c r="D60" s="4">
        <v>60</v>
      </c>
      <c r="E60" s="4">
        <v>58</v>
      </c>
    </row>
    <row r="61" spans="3:5" x14ac:dyDescent="0.25">
      <c r="C61" s="4" t="s">
        <v>14</v>
      </c>
      <c r="D61" s="4">
        <v>58</v>
      </c>
      <c r="E61" s="4">
        <v>64</v>
      </c>
    </row>
    <row r="62" spans="3:5" x14ac:dyDescent="0.25">
      <c r="C62" s="4" t="s">
        <v>15</v>
      </c>
      <c r="D62" s="4">
        <v>54</v>
      </c>
      <c r="E62" s="4">
        <v>60</v>
      </c>
    </row>
    <row r="63" spans="3:5" x14ac:dyDescent="0.25">
      <c r="C63" s="4" t="s">
        <v>16</v>
      </c>
      <c r="D63" s="4">
        <v>54</v>
      </c>
      <c r="E63" s="4">
        <v>58</v>
      </c>
    </row>
    <row r="64" spans="3:5" x14ac:dyDescent="0.25">
      <c r="C64" s="4" t="s">
        <v>17</v>
      </c>
      <c r="D64" s="4">
        <v>53</v>
      </c>
      <c r="E64" s="4">
        <v>55</v>
      </c>
    </row>
    <row r="65" spans="3:5" x14ac:dyDescent="0.25">
      <c r="C65" s="4" t="s">
        <v>18</v>
      </c>
      <c r="D65" s="4">
        <v>62</v>
      </c>
      <c r="E65" s="4">
        <v>60</v>
      </c>
    </row>
    <row r="66" spans="3:5" x14ac:dyDescent="0.25">
      <c r="C66" s="4" t="s">
        <v>19</v>
      </c>
      <c r="D66" s="4">
        <v>58</v>
      </c>
      <c r="E66" s="17">
        <v>57</v>
      </c>
    </row>
    <row r="67" spans="3:5" x14ac:dyDescent="0.25">
      <c r="C67" s="10" t="s">
        <v>126</v>
      </c>
      <c r="D67" s="3">
        <f>MODE(D50:D66)</f>
        <v>58</v>
      </c>
      <c r="E67" s="4"/>
    </row>
  </sheetData>
  <mergeCells count="6">
    <mergeCell ref="A1:G1"/>
    <mergeCell ref="B25:E25"/>
    <mergeCell ref="B47:E47"/>
    <mergeCell ref="E48:F48"/>
    <mergeCell ref="E26:F26"/>
    <mergeCell ref="E4:F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M12" sqref="M12"/>
    </sheetView>
  </sheetViews>
  <sheetFormatPr defaultColWidth="8.85546875" defaultRowHeight="15" x14ac:dyDescent="0.25"/>
  <cols>
    <col min="2" max="2" width="10.85546875" bestFit="1" customWidth="1"/>
    <col min="3" max="3" width="10.42578125" bestFit="1" customWidth="1"/>
    <col min="4" max="5" width="10" bestFit="1" customWidth="1"/>
    <col min="6" max="6" width="7.85546875" bestFit="1" customWidth="1"/>
    <col min="7" max="7" width="12.7109375" bestFit="1" customWidth="1"/>
    <col min="8" max="8" width="7.85546875" bestFit="1" customWidth="1"/>
    <col min="9" max="9" width="14.42578125" bestFit="1" customWidth="1"/>
    <col min="10" max="10" width="7.85546875" bestFit="1" customWidth="1"/>
    <col min="14" max="14" width="12.28515625" bestFit="1" customWidth="1"/>
  </cols>
  <sheetData>
    <row r="1" spans="1:15" ht="21" x14ac:dyDescent="0.35">
      <c r="A1" s="84" t="s">
        <v>136</v>
      </c>
      <c r="B1" s="84"/>
      <c r="C1" s="84"/>
      <c r="D1" s="84"/>
      <c r="E1" s="84"/>
      <c r="F1" s="84"/>
    </row>
    <row r="3" spans="1:15" x14ac:dyDescent="0.25">
      <c r="B3" s="80" t="s">
        <v>157</v>
      </c>
      <c r="C3" s="80"/>
      <c r="D3" s="80"/>
      <c r="E3" s="80"/>
      <c r="F3" s="80"/>
      <c r="G3" s="80"/>
      <c r="H3" s="80"/>
      <c r="I3" s="80"/>
      <c r="J3" s="80"/>
    </row>
    <row r="5" spans="1:15" x14ac:dyDescent="0.25">
      <c r="C5" s="3" t="s">
        <v>91</v>
      </c>
      <c r="D5" s="3" t="s">
        <v>92</v>
      </c>
      <c r="E5" s="3" t="s">
        <v>93</v>
      </c>
      <c r="F5" s="3" t="s">
        <v>87</v>
      </c>
      <c r="G5" s="3" t="s">
        <v>94</v>
      </c>
      <c r="H5" s="3" t="s">
        <v>87</v>
      </c>
      <c r="I5" s="3" t="s">
        <v>95</v>
      </c>
      <c r="J5" s="3" t="s">
        <v>87</v>
      </c>
    </row>
    <row r="6" spans="1:15" x14ac:dyDescent="0.25">
      <c r="C6" s="4" t="s">
        <v>96</v>
      </c>
      <c r="D6" s="15">
        <v>500000</v>
      </c>
      <c r="E6" s="15">
        <v>100000</v>
      </c>
      <c r="F6" s="11">
        <f>E6/D6</f>
        <v>0.2</v>
      </c>
      <c r="G6" s="15">
        <v>150000</v>
      </c>
      <c r="H6" s="11">
        <f>G6/D6</f>
        <v>0.3</v>
      </c>
      <c r="I6" s="15">
        <v>250000</v>
      </c>
      <c r="J6" s="11">
        <f>I6/D6</f>
        <v>0.5</v>
      </c>
      <c r="N6" t="s">
        <v>137</v>
      </c>
    </row>
    <row r="7" spans="1:15" x14ac:dyDescent="0.25">
      <c r="C7" s="4" t="s">
        <v>97</v>
      </c>
      <c r="D7" s="15">
        <v>850000</v>
      </c>
      <c r="E7" s="15">
        <v>400000</v>
      </c>
      <c r="F7" s="11">
        <f t="shared" ref="F7:F17" si="0">E7/D7</f>
        <v>0.47058823529411764</v>
      </c>
      <c r="G7" s="15">
        <v>150000</v>
      </c>
      <c r="H7" s="11">
        <f t="shared" ref="H7:H17" si="1">G7/D7</f>
        <v>0.17647058823529413</v>
      </c>
      <c r="I7" s="15">
        <v>300000</v>
      </c>
      <c r="J7" s="11">
        <f t="shared" ref="J7:J17" si="2">I7/D7</f>
        <v>0.35294117647058826</v>
      </c>
      <c r="N7" t="s">
        <v>138</v>
      </c>
      <c r="O7" s="13">
        <f>SUM(E6:E17)</f>
        <v>3775000</v>
      </c>
    </row>
    <row r="8" spans="1:15" x14ac:dyDescent="0.25">
      <c r="C8" s="4" t="s">
        <v>98</v>
      </c>
      <c r="D8" s="15">
        <v>675000</v>
      </c>
      <c r="E8" s="15">
        <v>275000</v>
      </c>
      <c r="F8" s="11">
        <f t="shared" si="0"/>
        <v>0.40740740740740738</v>
      </c>
      <c r="G8" s="15">
        <v>100000</v>
      </c>
      <c r="H8" s="11">
        <f t="shared" si="1"/>
        <v>0.14814814814814814</v>
      </c>
      <c r="I8" s="15">
        <v>200000</v>
      </c>
      <c r="J8" s="11">
        <f t="shared" si="2"/>
        <v>0.29629629629629628</v>
      </c>
      <c r="N8" t="s">
        <v>139</v>
      </c>
      <c r="O8" s="13">
        <f>SUM(G6:G17)</f>
        <v>2570000</v>
      </c>
    </row>
    <row r="9" spans="1:15" x14ac:dyDescent="0.25">
      <c r="C9" s="4" t="s">
        <v>99</v>
      </c>
      <c r="D9" s="15">
        <v>680000</v>
      </c>
      <c r="E9" s="15">
        <v>275000</v>
      </c>
      <c r="F9" s="11">
        <f t="shared" si="0"/>
        <v>0.40441176470588236</v>
      </c>
      <c r="G9" s="15">
        <v>150000</v>
      </c>
      <c r="H9" s="11">
        <f t="shared" si="1"/>
        <v>0.22058823529411764</v>
      </c>
      <c r="I9" s="15">
        <v>155000</v>
      </c>
      <c r="J9" s="11">
        <f t="shared" si="2"/>
        <v>0.22794117647058823</v>
      </c>
      <c r="N9" t="s">
        <v>140</v>
      </c>
      <c r="O9" s="13">
        <f>SUM(I6:I17)</f>
        <v>2155000</v>
      </c>
    </row>
    <row r="10" spans="1:15" x14ac:dyDescent="0.25">
      <c r="C10" s="4" t="s">
        <v>100</v>
      </c>
      <c r="D10" s="15">
        <v>720000</v>
      </c>
      <c r="E10" s="15">
        <v>300000</v>
      </c>
      <c r="F10" s="11">
        <f t="shared" si="0"/>
        <v>0.41666666666666669</v>
      </c>
      <c r="G10" s="15">
        <v>320000</v>
      </c>
      <c r="H10" s="11">
        <f t="shared" si="1"/>
        <v>0.44444444444444442</v>
      </c>
      <c r="I10" s="15">
        <v>100000</v>
      </c>
      <c r="J10" s="11">
        <f t="shared" si="2"/>
        <v>0.1388888888888889</v>
      </c>
    </row>
    <row r="11" spans="1:15" x14ac:dyDescent="0.25">
      <c r="C11" s="4" t="s">
        <v>101</v>
      </c>
      <c r="D11" s="15">
        <v>650000</v>
      </c>
      <c r="E11" s="15">
        <v>200000</v>
      </c>
      <c r="F11" s="11">
        <f t="shared" si="0"/>
        <v>0.30769230769230771</v>
      </c>
      <c r="G11" s="15">
        <v>200000</v>
      </c>
      <c r="H11" s="11">
        <f t="shared" si="1"/>
        <v>0.30769230769230771</v>
      </c>
      <c r="I11" s="15">
        <v>250000</v>
      </c>
      <c r="J11" s="11">
        <f t="shared" si="2"/>
        <v>0.38461538461538464</v>
      </c>
    </row>
    <row r="12" spans="1:15" x14ac:dyDescent="0.25">
      <c r="C12" s="4" t="s">
        <v>102</v>
      </c>
      <c r="D12" s="15">
        <v>525000</v>
      </c>
      <c r="E12" s="15">
        <v>200000</v>
      </c>
      <c r="F12" s="11">
        <f t="shared" si="0"/>
        <v>0.38095238095238093</v>
      </c>
      <c r="G12" s="15">
        <v>200000</v>
      </c>
      <c r="H12" s="11">
        <f t="shared" si="1"/>
        <v>0.38095238095238093</v>
      </c>
      <c r="I12" s="15">
        <v>125000</v>
      </c>
      <c r="J12" s="11">
        <f t="shared" si="2"/>
        <v>0.23809523809523808</v>
      </c>
    </row>
    <row r="13" spans="1:15" x14ac:dyDescent="0.25">
      <c r="C13" s="4" t="s">
        <v>103</v>
      </c>
      <c r="D13" s="15">
        <v>550000</v>
      </c>
      <c r="E13" s="15">
        <v>225000</v>
      </c>
      <c r="F13" s="11">
        <f t="shared" si="0"/>
        <v>0.40909090909090912</v>
      </c>
      <c r="G13" s="15">
        <v>225000</v>
      </c>
      <c r="H13" s="11">
        <f t="shared" si="1"/>
        <v>0.40909090909090912</v>
      </c>
      <c r="I13" s="15">
        <v>100000</v>
      </c>
      <c r="J13" s="11">
        <f t="shared" si="2"/>
        <v>0.18181818181818182</v>
      </c>
    </row>
    <row r="14" spans="1:15" x14ac:dyDescent="0.25">
      <c r="C14" s="4" t="s">
        <v>104</v>
      </c>
      <c r="D14" s="15">
        <v>825000</v>
      </c>
      <c r="E14" s="15">
        <v>250000</v>
      </c>
      <c r="F14" s="11">
        <f t="shared" si="0"/>
        <v>0.30303030303030304</v>
      </c>
      <c r="G14" s="15">
        <v>500000</v>
      </c>
      <c r="H14" s="11">
        <f t="shared" si="1"/>
        <v>0.60606060606060608</v>
      </c>
      <c r="I14" s="15">
        <v>75000</v>
      </c>
      <c r="J14" s="11">
        <f t="shared" si="2"/>
        <v>9.0909090909090912E-2</v>
      </c>
    </row>
    <row r="15" spans="1:15" x14ac:dyDescent="0.25">
      <c r="C15" s="4" t="s">
        <v>105</v>
      </c>
      <c r="D15" s="15">
        <v>550000</v>
      </c>
      <c r="E15" s="15">
        <v>100000</v>
      </c>
      <c r="F15" s="11">
        <f t="shared" si="0"/>
        <v>0.18181818181818182</v>
      </c>
      <c r="G15" s="15">
        <v>150000</v>
      </c>
      <c r="H15" s="11">
        <f t="shared" si="1"/>
        <v>0.27272727272727271</v>
      </c>
      <c r="I15" s="15">
        <v>300000</v>
      </c>
      <c r="J15" s="11">
        <f t="shared" si="2"/>
        <v>0.54545454545454541</v>
      </c>
    </row>
    <row r="16" spans="1:15" x14ac:dyDescent="0.25">
      <c r="C16" s="4" t="s">
        <v>106</v>
      </c>
      <c r="D16" s="15">
        <v>975000</v>
      </c>
      <c r="E16" s="15">
        <v>600000</v>
      </c>
      <c r="F16" s="11">
        <f t="shared" si="0"/>
        <v>0.61538461538461542</v>
      </c>
      <c r="G16" s="15">
        <v>175000</v>
      </c>
      <c r="H16" s="11">
        <f t="shared" si="1"/>
        <v>0.17948717948717949</v>
      </c>
      <c r="I16" s="15">
        <v>200000</v>
      </c>
      <c r="J16" s="11">
        <f t="shared" si="2"/>
        <v>0.20512820512820512</v>
      </c>
    </row>
    <row r="17" spans="3:10" x14ac:dyDescent="0.25">
      <c r="C17" s="4" t="s">
        <v>107</v>
      </c>
      <c r="D17" s="15">
        <v>1200000</v>
      </c>
      <c r="E17" s="15">
        <v>850000</v>
      </c>
      <c r="F17" s="11">
        <f t="shared" si="0"/>
        <v>0.70833333333333337</v>
      </c>
      <c r="G17" s="15">
        <v>250000</v>
      </c>
      <c r="H17" s="11">
        <f t="shared" si="1"/>
        <v>0.20833333333333334</v>
      </c>
      <c r="I17" s="15">
        <v>100000</v>
      </c>
      <c r="J17" s="11">
        <f t="shared" si="2"/>
        <v>8.3333333333333329E-2</v>
      </c>
    </row>
    <row r="18" spans="3:10" x14ac:dyDescent="0.25">
      <c r="C18" s="17" t="s">
        <v>142</v>
      </c>
      <c r="D18" s="15">
        <f>SUM(D6:D17)</f>
        <v>8700000</v>
      </c>
      <c r="E18" s="15">
        <f>SUM(E6:E17)</f>
        <v>3775000</v>
      </c>
      <c r="F18" s="11">
        <f>E18/D18</f>
        <v>0.43390804597701149</v>
      </c>
      <c r="G18" s="15">
        <f>SUM(G6:G17)</f>
        <v>2570000</v>
      </c>
      <c r="H18" s="11">
        <f>G18/D18</f>
        <v>0.29540229885057473</v>
      </c>
      <c r="I18" s="15">
        <f>SUM(I6:I17)</f>
        <v>2155000</v>
      </c>
      <c r="J18" s="11">
        <f>I18/D18</f>
        <v>0.24770114942528734</v>
      </c>
    </row>
  </sheetData>
  <mergeCells count="2">
    <mergeCell ref="A1:F1"/>
    <mergeCell ref="B3:J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V31" sqref="V31"/>
    </sheetView>
  </sheetViews>
  <sheetFormatPr defaultColWidth="8.85546875" defaultRowHeight="15" x14ac:dyDescent="0.25"/>
  <cols>
    <col min="3" max="3" width="10.85546875" bestFit="1" customWidth="1"/>
    <col min="4" max="4" width="10.42578125" bestFit="1" customWidth="1"/>
    <col min="5" max="5" width="10" bestFit="1" customWidth="1"/>
    <col min="6" max="6" width="12.7109375" bestFit="1" customWidth="1"/>
    <col min="7" max="7" width="14.42578125" bestFit="1" customWidth="1"/>
    <col min="8" max="8" width="7.85546875" bestFit="1" customWidth="1"/>
    <col min="9" max="9" width="14.42578125" bestFit="1" customWidth="1"/>
    <col min="10" max="10" width="7.85546875" bestFit="1" customWidth="1"/>
  </cols>
  <sheetData>
    <row r="1" spans="1:11" ht="21" x14ac:dyDescent="0.35">
      <c r="A1" s="84" t="s">
        <v>141</v>
      </c>
      <c r="B1" s="84"/>
      <c r="C1" s="84"/>
      <c r="D1" s="84"/>
      <c r="E1" s="84"/>
      <c r="F1" s="84"/>
    </row>
    <row r="3" spans="1:11" x14ac:dyDescent="0.25">
      <c r="B3" s="80" t="s">
        <v>158</v>
      </c>
      <c r="C3" s="80"/>
      <c r="D3" s="80"/>
      <c r="E3" s="80"/>
      <c r="F3" s="80"/>
      <c r="G3" s="80"/>
      <c r="H3" s="80"/>
      <c r="I3" s="80"/>
      <c r="J3" s="80"/>
      <c r="K3" s="80"/>
    </row>
    <row r="5" spans="1:11" x14ac:dyDescent="0.25">
      <c r="C5" s="3" t="s">
        <v>91</v>
      </c>
      <c r="D5" s="3" t="s">
        <v>92</v>
      </c>
      <c r="E5" s="3" t="s">
        <v>93</v>
      </c>
      <c r="F5" s="3" t="s">
        <v>94</v>
      </c>
      <c r="G5" s="3" t="s">
        <v>95</v>
      </c>
    </row>
    <row r="6" spans="1:11" x14ac:dyDescent="0.25">
      <c r="C6" s="4" t="s">
        <v>96</v>
      </c>
      <c r="D6" s="15">
        <v>500000</v>
      </c>
      <c r="E6" s="15">
        <v>100000</v>
      </c>
      <c r="F6" s="15">
        <v>150000</v>
      </c>
      <c r="G6" s="15">
        <v>250000</v>
      </c>
    </row>
    <row r="7" spans="1:11" x14ac:dyDescent="0.25">
      <c r="C7" s="4" t="s">
        <v>97</v>
      </c>
      <c r="D7" s="15">
        <v>850000</v>
      </c>
      <c r="E7" s="15">
        <v>400000</v>
      </c>
      <c r="F7" s="15">
        <v>150000</v>
      </c>
      <c r="G7" s="15">
        <v>300000</v>
      </c>
    </row>
    <row r="8" spans="1:11" x14ac:dyDescent="0.25">
      <c r="C8" s="4" t="s">
        <v>98</v>
      </c>
      <c r="D8" s="15">
        <v>675000</v>
      </c>
      <c r="E8" s="15">
        <v>275000</v>
      </c>
      <c r="F8" s="15">
        <v>100000</v>
      </c>
      <c r="G8" s="15">
        <v>200000</v>
      </c>
    </row>
    <row r="9" spans="1:11" x14ac:dyDescent="0.25">
      <c r="C9" s="4" t="s">
        <v>99</v>
      </c>
      <c r="D9" s="15">
        <v>680000</v>
      </c>
      <c r="E9" s="15">
        <v>275000</v>
      </c>
      <c r="F9" s="15">
        <v>150000</v>
      </c>
      <c r="G9" s="15">
        <v>155000</v>
      </c>
    </row>
    <row r="10" spans="1:11" x14ac:dyDescent="0.25">
      <c r="C10" s="4" t="s">
        <v>100</v>
      </c>
      <c r="D10" s="15">
        <v>720000</v>
      </c>
      <c r="E10" s="15">
        <v>300000</v>
      </c>
      <c r="F10" s="15">
        <v>320000</v>
      </c>
      <c r="G10" s="15">
        <v>100000</v>
      </c>
    </row>
    <row r="11" spans="1:11" x14ac:dyDescent="0.25">
      <c r="C11" s="4" t="s">
        <v>101</v>
      </c>
      <c r="D11" s="15">
        <v>650000</v>
      </c>
      <c r="E11" s="15">
        <v>200000</v>
      </c>
      <c r="F11" s="15">
        <v>200000</v>
      </c>
      <c r="G11" s="15">
        <v>250000</v>
      </c>
    </row>
    <row r="12" spans="1:11" x14ac:dyDescent="0.25">
      <c r="C12" s="4" t="s">
        <v>102</v>
      </c>
      <c r="D12" s="15">
        <v>525000</v>
      </c>
      <c r="E12" s="15">
        <v>200000</v>
      </c>
      <c r="F12" s="15">
        <v>200000</v>
      </c>
      <c r="G12" s="15">
        <v>125000</v>
      </c>
    </row>
    <row r="13" spans="1:11" x14ac:dyDescent="0.25">
      <c r="C13" s="4" t="s">
        <v>103</v>
      </c>
      <c r="D13" s="15">
        <v>550000</v>
      </c>
      <c r="E13" s="15">
        <v>225000</v>
      </c>
      <c r="F13" s="15">
        <v>225000</v>
      </c>
      <c r="G13" s="15">
        <v>100000</v>
      </c>
    </row>
    <row r="14" spans="1:11" x14ac:dyDescent="0.25">
      <c r="C14" s="4" t="s">
        <v>104</v>
      </c>
      <c r="D14" s="15">
        <v>825000</v>
      </c>
      <c r="E14" s="15">
        <v>250000</v>
      </c>
      <c r="F14" s="15">
        <v>500000</v>
      </c>
      <c r="G14" s="15">
        <v>75000</v>
      </c>
    </row>
    <row r="15" spans="1:11" x14ac:dyDescent="0.25">
      <c r="C15" s="4" t="s">
        <v>105</v>
      </c>
      <c r="D15" s="15">
        <v>550000</v>
      </c>
      <c r="E15" s="15">
        <v>100000</v>
      </c>
      <c r="F15" s="15">
        <v>150000</v>
      </c>
      <c r="G15" s="15">
        <v>300000</v>
      </c>
    </row>
    <row r="16" spans="1:11" x14ac:dyDescent="0.25">
      <c r="C16" s="4" t="s">
        <v>106</v>
      </c>
      <c r="D16" s="15">
        <v>975000</v>
      </c>
      <c r="E16" s="15">
        <v>600000</v>
      </c>
      <c r="F16" s="15">
        <v>175000</v>
      </c>
      <c r="G16" s="15">
        <v>200000</v>
      </c>
    </row>
    <row r="17" spans="3:7" x14ac:dyDescent="0.25">
      <c r="C17" s="4" t="s">
        <v>107</v>
      </c>
      <c r="D17" s="15">
        <v>1200000</v>
      </c>
      <c r="E17" s="15">
        <v>850000</v>
      </c>
      <c r="F17" s="15">
        <v>250000</v>
      </c>
      <c r="G17" s="15">
        <v>100000</v>
      </c>
    </row>
  </sheetData>
  <mergeCells count="2">
    <mergeCell ref="A1:F1"/>
    <mergeCell ref="B3:K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5"/>
  <sheetViews>
    <sheetView topLeftCell="A9" workbookViewId="0">
      <selection activeCell="C5" sqref="C5:D205"/>
    </sheetView>
  </sheetViews>
  <sheetFormatPr defaultColWidth="8.85546875" defaultRowHeight="15" x14ac:dyDescent="0.25"/>
  <cols>
    <col min="4" max="4" width="12.7109375" bestFit="1" customWidth="1"/>
    <col min="21" max="21" width="17.85546875" bestFit="1" customWidth="1"/>
    <col min="22" max="22" width="16.42578125" bestFit="1" customWidth="1"/>
  </cols>
  <sheetData>
    <row r="1" spans="1:22" ht="21" x14ac:dyDescent="0.35">
      <c r="A1" s="84" t="s">
        <v>159</v>
      </c>
      <c r="B1" s="84"/>
      <c r="C1" s="84"/>
      <c r="D1" s="84"/>
      <c r="E1" s="84"/>
      <c r="F1" s="84"/>
      <c r="G1" s="84"/>
    </row>
    <row r="3" spans="1:22" x14ac:dyDescent="0.25">
      <c r="B3" s="80" t="s">
        <v>160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22" ht="15.75" thickBot="1" x14ac:dyDescent="0.3"/>
    <row r="5" spans="1:22" ht="26.25" thickBot="1" x14ac:dyDescent="0.3">
      <c r="C5" s="18" t="s">
        <v>143</v>
      </c>
      <c r="D5" s="18" t="s">
        <v>144</v>
      </c>
      <c r="T5" s="5" t="s">
        <v>164</v>
      </c>
      <c r="U5" s="5" t="s">
        <v>166</v>
      </c>
      <c r="V5" s="5" t="s">
        <v>165</v>
      </c>
    </row>
    <row r="6" spans="1:22" ht="15.75" thickBot="1" x14ac:dyDescent="0.3">
      <c r="C6" s="19">
        <v>65.78</v>
      </c>
      <c r="D6" s="19">
        <v>112.99</v>
      </c>
      <c r="T6" s="24">
        <v>1960</v>
      </c>
      <c r="U6" s="26">
        <v>79.400000000000006</v>
      </c>
      <c r="V6" s="27">
        <v>2572.4</v>
      </c>
    </row>
    <row r="7" spans="1:22" ht="15.75" thickBot="1" x14ac:dyDescent="0.3">
      <c r="C7" s="19">
        <v>71.52</v>
      </c>
      <c r="D7" s="19">
        <v>136.49</v>
      </c>
      <c r="T7" s="24">
        <v>1961</v>
      </c>
      <c r="U7" s="26">
        <v>80.599999999999994</v>
      </c>
      <c r="V7" s="27">
        <v>2645.1</v>
      </c>
    </row>
    <row r="8" spans="1:22" ht="15.75" thickBot="1" x14ac:dyDescent="0.3">
      <c r="C8" s="19">
        <v>69.400000000000006</v>
      </c>
      <c r="D8" s="19">
        <v>153.03</v>
      </c>
      <c r="T8" s="24">
        <v>1962</v>
      </c>
      <c r="U8" s="26">
        <v>80</v>
      </c>
      <c r="V8" s="27">
        <v>2807</v>
      </c>
    </row>
    <row r="9" spans="1:22" ht="15.75" thickBot="1" x14ac:dyDescent="0.3">
      <c r="C9" s="19">
        <v>68.22</v>
      </c>
      <c r="D9" s="19">
        <v>142.34</v>
      </c>
      <c r="T9" s="24">
        <v>1963</v>
      </c>
      <c r="U9" s="26">
        <v>81.2</v>
      </c>
      <c r="V9" s="27">
        <v>3072.9</v>
      </c>
    </row>
    <row r="10" spans="1:22" ht="15.75" thickBot="1" x14ac:dyDescent="0.3">
      <c r="C10" s="19">
        <v>67.790000000000006</v>
      </c>
      <c r="D10" s="19">
        <v>144.30000000000001</v>
      </c>
      <c r="T10" s="24">
        <v>1964</v>
      </c>
      <c r="U10" s="26">
        <v>80.900000000000006</v>
      </c>
      <c r="V10" s="27">
        <v>3377.8</v>
      </c>
    </row>
    <row r="11" spans="1:22" ht="15.75" thickBot="1" x14ac:dyDescent="0.3">
      <c r="C11" s="19">
        <v>68.7</v>
      </c>
      <c r="D11" s="19">
        <v>123.3</v>
      </c>
      <c r="T11" s="24">
        <v>1965</v>
      </c>
      <c r="U11" s="26">
        <v>80.900000000000006</v>
      </c>
      <c r="V11" s="27">
        <v>3512.2</v>
      </c>
    </row>
    <row r="12" spans="1:22" ht="15.75" thickBot="1" x14ac:dyDescent="0.3">
      <c r="C12" s="19">
        <v>69.8</v>
      </c>
      <c r="D12" s="19">
        <v>141.49</v>
      </c>
      <c r="T12" s="24">
        <v>1966</v>
      </c>
      <c r="U12" s="26">
        <v>80.900000000000006</v>
      </c>
      <c r="V12" s="27">
        <v>3897.1</v>
      </c>
    </row>
    <row r="13" spans="1:22" ht="15.75" thickBot="1" x14ac:dyDescent="0.3">
      <c r="C13" s="19">
        <v>70.010000000000005</v>
      </c>
      <c r="D13" s="19">
        <v>136.46</v>
      </c>
      <c r="T13" s="24">
        <v>1967</v>
      </c>
      <c r="U13" s="26">
        <v>84.1</v>
      </c>
      <c r="V13" s="27">
        <v>4304.7</v>
      </c>
    </row>
    <row r="14" spans="1:22" ht="15.75" thickBot="1" x14ac:dyDescent="0.3">
      <c r="C14" s="19">
        <v>67.900000000000006</v>
      </c>
      <c r="D14" s="19">
        <v>112.37</v>
      </c>
      <c r="T14" s="24">
        <v>1968</v>
      </c>
      <c r="U14" s="26">
        <v>78.400000000000006</v>
      </c>
      <c r="V14" s="27">
        <v>4453.3</v>
      </c>
    </row>
    <row r="15" spans="1:22" ht="15.75" thickBot="1" x14ac:dyDescent="0.3">
      <c r="C15" s="19">
        <v>66.78</v>
      </c>
      <c r="D15" s="19">
        <v>120.67</v>
      </c>
      <c r="T15" s="24">
        <v>1969</v>
      </c>
      <c r="U15" s="26">
        <v>74</v>
      </c>
      <c r="V15" s="27">
        <v>4665.6000000000004</v>
      </c>
    </row>
    <row r="16" spans="1:22" ht="15.75" thickBot="1" x14ac:dyDescent="0.3">
      <c r="C16" s="19">
        <v>66.489999999999995</v>
      </c>
      <c r="D16" s="19">
        <v>127.45</v>
      </c>
      <c r="T16" s="24">
        <v>1970</v>
      </c>
      <c r="U16" s="26">
        <v>75.099999999999994</v>
      </c>
      <c r="V16" s="27">
        <v>4573.8</v>
      </c>
    </row>
    <row r="17" spans="3:22" ht="15.75" thickBot="1" x14ac:dyDescent="0.3">
      <c r="C17" s="19">
        <v>67.62</v>
      </c>
      <c r="D17" s="19">
        <v>114.14</v>
      </c>
      <c r="T17" s="24">
        <v>1971</v>
      </c>
      <c r="U17" s="26">
        <v>76.599999999999994</v>
      </c>
      <c r="V17" s="27">
        <v>4803.3999999999996</v>
      </c>
    </row>
    <row r="18" spans="3:22" ht="15.75" thickBot="1" x14ac:dyDescent="0.3">
      <c r="C18" s="19">
        <v>68.3</v>
      </c>
      <c r="D18" s="19">
        <v>125.61</v>
      </c>
      <c r="T18" s="24">
        <v>1972</v>
      </c>
      <c r="U18" s="26">
        <v>78</v>
      </c>
      <c r="V18" s="27">
        <v>4863.7</v>
      </c>
    </row>
    <row r="19" spans="3:22" ht="15.75" thickBot="1" x14ac:dyDescent="0.3">
      <c r="C19" s="19">
        <v>67.12</v>
      </c>
      <c r="D19" s="19">
        <v>122.46</v>
      </c>
      <c r="T19" s="24">
        <v>1973</v>
      </c>
      <c r="U19" s="26">
        <v>87.5</v>
      </c>
      <c r="V19" s="27">
        <v>5085.2</v>
      </c>
    </row>
    <row r="20" spans="3:22" ht="15.75" thickBot="1" x14ac:dyDescent="0.3">
      <c r="C20" s="19">
        <v>68.28</v>
      </c>
      <c r="D20" s="19">
        <v>116.09</v>
      </c>
      <c r="T20" s="24">
        <v>1974</v>
      </c>
      <c r="U20" s="26">
        <v>150</v>
      </c>
      <c r="V20" s="27">
        <v>5098.6000000000004</v>
      </c>
    </row>
    <row r="21" spans="3:22" ht="15.75" thickBot="1" x14ac:dyDescent="0.3">
      <c r="C21" s="19">
        <v>71.09</v>
      </c>
      <c r="D21" s="19">
        <v>140</v>
      </c>
      <c r="T21" s="24">
        <v>1975</v>
      </c>
      <c r="U21" s="26">
        <v>214</v>
      </c>
      <c r="V21" s="27">
        <v>4506.8</v>
      </c>
    </row>
    <row r="22" spans="3:22" ht="15.75" thickBot="1" x14ac:dyDescent="0.3">
      <c r="C22" s="19">
        <v>66.459999999999994</v>
      </c>
      <c r="D22" s="19">
        <v>129.5</v>
      </c>
      <c r="T22" s="24">
        <v>1976</v>
      </c>
      <c r="U22" s="26">
        <v>158</v>
      </c>
      <c r="V22" s="27">
        <v>5227.6000000000004</v>
      </c>
    </row>
    <row r="23" spans="3:22" ht="15.75" thickBot="1" x14ac:dyDescent="0.3">
      <c r="C23" s="19">
        <v>68.650000000000006</v>
      </c>
      <c r="D23" s="19">
        <v>142.97</v>
      </c>
      <c r="T23" s="24">
        <v>1977</v>
      </c>
      <c r="U23" s="26">
        <v>146</v>
      </c>
      <c r="V23" s="27">
        <v>5629.7</v>
      </c>
    </row>
    <row r="24" spans="3:22" ht="15.75" thickBot="1" x14ac:dyDescent="0.3">
      <c r="C24" s="19">
        <v>71.23</v>
      </c>
      <c r="D24" s="19">
        <v>137.9</v>
      </c>
      <c r="T24" s="24">
        <v>1978</v>
      </c>
      <c r="U24" s="26">
        <v>151</v>
      </c>
      <c r="V24" s="27">
        <v>5096.1000000000004</v>
      </c>
    </row>
    <row r="25" spans="3:22" ht="15.75" thickBot="1" x14ac:dyDescent="0.3">
      <c r="C25" s="19">
        <v>67.13</v>
      </c>
      <c r="D25" s="19">
        <v>124.04</v>
      </c>
      <c r="T25" s="24">
        <v>1979</v>
      </c>
      <c r="U25" s="26">
        <v>161</v>
      </c>
      <c r="V25" s="27">
        <v>5605.8</v>
      </c>
    </row>
    <row r="26" spans="3:22" ht="15.75" thickBot="1" x14ac:dyDescent="0.3">
      <c r="C26" s="19">
        <v>67.83</v>
      </c>
      <c r="D26" s="19">
        <v>141.28</v>
      </c>
      <c r="T26" s="24">
        <v>1980</v>
      </c>
      <c r="U26" s="26">
        <v>247</v>
      </c>
      <c r="V26" s="27">
        <v>5431.5</v>
      </c>
    </row>
    <row r="27" spans="3:22" ht="15.75" thickBot="1" x14ac:dyDescent="0.3">
      <c r="C27" s="19">
        <v>68.88</v>
      </c>
      <c r="D27" s="19">
        <v>143.54</v>
      </c>
      <c r="T27" s="24">
        <v>1981</v>
      </c>
      <c r="U27" s="26">
        <v>248</v>
      </c>
      <c r="V27" s="27">
        <v>5434.4</v>
      </c>
    </row>
    <row r="28" spans="3:22" ht="15.75" thickBot="1" x14ac:dyDescent="0.3">
      <c r="C28" s="19">
        <v>63.48</v>
      </c>
      <c r="D28" s="19">
        <v>97.9</v>
      </c>
      <c r="T28" s="24">
        <v>1982</v>
      </c>
      <c r="U28" s="26">
        <v>230</v>
      </c>
      <c r="V28" s="27">
        <v>4813.8999999999996</v>
      </c>
    </row>
    <row r="29" spans="3:22" ht="15.75" thickBot="1" x14ac:dyDescent="0.3">
      <c r="C29" s="19">
        <v>68.42</v>
      </c>
      <c r="D29" s="19">
        <v>129.5</v>
      </c>
      <c r="G29" s="80" t="s">
        <v>163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T29" s="24">
        <v>1983</v>
      </c>
      <c r="U29" s="26">
        <v>214</v>
      </c>
      <c r="V29" s="27">
        <v>4137.5</v>
      </c>
    </row>
    <row r="30" spans="3:22" ht="15.75" thickBot="1" x14ac:dyDescent="0.3">
      <c r="C30" s="19">
        <v>67.63</v>
      </c>
      <c r="D30" s="19">
        <v>141.85</v>
      </c>
      <c r="T30" s="24">
        <v>1984</v>
      </c>
      <c r="U30" s="26">
        <v>229</v>
      </c>
      <c r="V30" s="27">
        <v>4901.1000000000004</v>
      </c>
    </row>
    <row r="31" spans="3:22" ht="15.75" thickBot="1" x14ac:dyDescent="0.3">
      <c r="C31" s="19">
        <v>67.209999999999994</v>
      </c>
      <c r="D31" s="19">
        <v>129.72</v>
      </c>
      <c r="T31" s="24">
        <v>1985</v>
      </c>
      <c r="U31" s="26">
        <v>206</v>
      </c>
      <c r="V31" s="27">
        <v>4657.6000000000004</v>
      </c>
    </row>
    <row r="32" spans="3:22" ht="15.75" thickBot="1" x14ac:dyDescent="0.3">
      <c r="C32" s="19">
        <v>70.84</v>
      </c>
      <c r="D32" s="19">
        <v>142.41999999999999</v>
      </c>
      <c r="T32" s="24">
        <v>1986</v>
      </c>
      <c r="U32" s="26">
        <v>190</v>
      </c>
      <c r="V32" s="27">
        <v>4177.8999999999996</v>
      </c>
    </row>
    <row r="33" spans="3:22" ht="15.75" thickBot="1" x14ac:dyDescent="0.3">
      <c r="C33" s="19">
        <v>67.489999999999995</v>
      </c>
      <c r="D33" s="19">
        <v>131.55000000000001</v>
      </c>
      <c r="T33" s="24">
        <v>1987</v>
      </c>
      <c r="U33" s="26">
        <v>194</v>
      </c>
      <c r="V33" s="27">
        <v>4008.3</v>
      </c>
    </row>
    <row r="34" spans="3:22" ht="15.75" thickBot="1" x14ac:dyDescent="0.3">
      <c r="C34" s="19">
        <v>66.53</v>
      </c>
      <c r="D34" s="19">
        <v>108.33</v>
      </c>
      <c r="T34" s="24">
        <v>1988</v>
      </c>
      <c r="U34" s="26">
        <v>222</v>
      </c>
      <c r="V34" s="27">
        <v>4128.5</v>
      </c>
    </row>
    <row r="35" spans="3:22" ht="15.75" thickBot="1" x14ac:dyDescent="0.3">
      <c r="C35" s="19">
        <v>65.44</v>
      </c>
      <c r="D35" s="19">
        <v>113.89</v>
      </c>
      <c r="T35" s="24">
        <v>1989</v>
      </c>
      <c r="U35" s="26">
        <v>229</v>
      </c>
      <c r="V35" s="27">
        <v>4116.8999999999996</v>
      </c>
    </row>
    <row r="36" spans="3:22" ht="15.75" thickBot="1" x14ac:dyDescent="0.3">
      <c r="C36" s="19">
        <v>69.52</v>
      </c>
      <c r="D36" s="19">
        <v>103.3</v>
      </c>
      <c r="T36" s="24">
        <v>1990</v>
      </c>
      <c r="U36" s="26">
        <v>201</v>
      </c>
      <c r="V36" s="27">
        <v>4344.7</v>
      </c>
    </row>
    <row r="37" spans="3:22" ht="15.75" thickBot="1" x14ac:dyDescent="0.3">
      <c r="C37" s="19">
        <v>65.81</v>
      </c>
      <c r="D37" s="19">
        <v>120.75</v>
      </c>
      <c r="T37" s="24">
        <v>1991</v>
      </c>
      <c r="U37" s="26">
        <v>217</v>
      </c>
      <c r="V37" s="27">
        <v>4200.6000000000004</v>
      </c>
    </row>
    <row r="38" spans="3:22" ht="15.75" thickBot="1" x14ac:dyDescent="0.3">
      <c r="C38" s="19">
        <v>67.819999999999993</v>
      </c>
      <c r="D38" s="19">
        <v>125.79</v>
      </c>
      <c r="T38" s="24">
        <v>1992</v>
      </c>
      <c r="U38" s="26">
        <v>206</v>
      </c>
      <c r="V38" s="27">
        <v>4217.8999999999996</v>
      </c>
    </row>
    <row r="39" spans="3:22" ht="15.75" thickBot="1" x14ac:dyDescent="0.3">
      <c r="C39" s="19">
        <v>70.599999999999994</v>
      </c>
      <c r="D39" s="19">
        <v>136.22</v>
      </c>
      <c r="T39" s="24">
        <v>1993</v>
      </c>
      <c r="U39" s="26">
        <v>190</v>
      </c>
      <c r="V39" s="27">
        <v>4435.6000000000004</v>
      </c>
    </row>
    <row r="40" spans="3:22" ht="15.75" thickBot="1" x14ac:dyDescent="0.3">
      <c r="C40" s="19">
        <v>71.8</v>
      </c>
      <c r="D40" s="19">
        <v>140.1</v>
      </c>
      <c r="T40" s="24">
        <v>1994</v>
      </c>
      <c r="U40" s="26">
        <v>212</v>
      </c>
      <c r="V40" s="27">
        <v>4521.1000000000004</v>
      </c>
    </row>
    <row r="41" spans="3:22" ht="15.75" thickBot="1" x14ac:dyDescent="0.3">
      <c r="C41" s="19">
        <v>69.209999999999994</v>
      </c>
      <c r="D41" s="19">
        <v>128.75</v>
      </c>
      <c r="T41" s="24">
        <v>1995</v>
      </c>
      <c r="U41" s="26">
        <v>234</v>
      </c>
      <c r="V41" s="27">
        <v>4424.8</v>
      </c>
    </row>
    <row r="42" spans="3:22" ht="15.75" thickBot="1" x14ac:dyDescent="0.3">
      <c r="C42" s="19">
        <v>66.8</v>
      </c>
      <c r="D42" s="19">
        <v>141.80000000000001</v>
      </c>
      <c r="T42" s="24">
        <v>1996</v>
      </c>
      <c r="U42" s="26">
        <v>258</v>
      </c>
      <c r="V42" s="27">
        <v>4527.3</v>
      </c>
    </row>
    <row r="43" spans="3:22" ht="15.75" thickBot="1" x14ac:dyDescent="0.3">
      <c r="C43" s="19">
        <v>67.66</v>
      </c>
      <c r="D43" s="19">
        <v>121.23</v>
      </c>
      <c r="T43" s="24">
        <v>1997</v>
      </c>
      <c r="U43" s="26">
        <v>257</v>
      </c>
      <c r="V43" s="27">
        <v>4611.8</v>
      </c>
    </row>
    <row r="44" spans="3:22" ht="15.75" thickBot="1" x14ac:dyDescent="0.3">
      <c r="C44" s="19">
        <v>67.81</v>
      </c>
      <c r="D44" s="19">
        <v>131.35</v>
      </c>
      <c r="T44" s="24">
        <v>1998</v>
      </c>
      <c r="U44" s="26">
        <v>253</v>
      </c>
      <c r="V44" s="27">
        <v>4615.2</v>
      </c>
    </row>
    <row r="45" spans="3:22" ht="15.75" thickBot="1" x14ac:dyDescent="0.3">
      <c r="C45" s="19">
        <v>64.05</v>
      </c>
      <c r="D45" s="19">
        <v>106.71</v>
      </c>
      <c r="T45" s="25">
        <v>1999</v>
      </c>
      <c r="U45" s="26">
        <v>255</v>
      </c>
      <c r="V45" s="27">
        <v>4254.2</v>
      </c>
    </row>
    <row r="46" spans="3:22" ht="15.75" thickBot="1" x14ac:dyDescent="0.3">
      <c r="C46" s="19">
        <v>68.569999999999993</v>
      </c>
      <c r="D46" s="19">
        <v>124.36</v>
      </c>
      <c r="T46" s="25">
        <v>2000</v>
      </c>
      <c r="U46" s="26">
        <v>233</v>
      </c>
      <c r="V46" s="27">
        <v>4313.8</v>
      </c>
    </row>
    <row r="47" spans="3:22" ht="15.75" thickBot="1" x14ac:dyDescent="0.3">
      <c r="C47" s="19">
        <v>65.180000000000007</v>
      </c>
      <c r="D47" s="19">
        <v>124.86</v>
      </c>
      <c r="T47" s="25">
        <v>2001</v>
      </c>
      <c r="U47" s="26">
        <v>236</v>
      </c>
      <c r="V47" s="27">
        <v>4257.2</v>
      </c>
    </row>
    <row r="48" spans="3:22" ht="15.75" thickBot="1" x14ac:dyDescent="0.3">
      <c r="C48" s="19">
        <v>69.66</v>
      </c>
      <c r="D48" s="19">
        <v>139.66999999999999</v>
      </c>
      <c r="T48" s="25">
        <v>2002</v>
      </c>
      <c r="U48" s="26">
        <v>221</v>
      </c>
      <c r="V48" s="27">
        <v>4630</v>
      </c>
    </row>
    <row r="49" spans="3:22" ht="15.75" thickBot="1" x14ac:dyDescent="0.3">
      <c r="C49" s="19">
        <v>67.97</v>
      </c>
      <c r="D49" s="19">
        <v>137.37</v>
      </c>
      <c r="T49" s="25">
        <v>2003</v>
      </c>
      <c r="U49" s="26">
        <v>243</v>
      </c>
      <c r="V49" s="28">
        <v>4290.5</v>
      </c>
    </row>
    <row r="50" spans="3:22" ht="15.75" thickBot="1" x14ac:dyDescent="0.3">
      <c r="C50" s="19">
        <v>65.98</v>
      </c>
      <c r="D50" s="19">
        <v>106.45</v>
      </c>
      <c r="T50" s="25">
        <v>2004</v>
      </c>
      <c r="U50" s="26">
        <v>266</v>
      </c>
      <c r="V50" s="29">
        <v>4824.5</v>
      </c>
    </row>
    <row r="51" spans="3:22" ht="15.75" thickBot="1" x14ac:dyDescent="0.3">
      <c r="C51" s="19">
        <v>68.67</v>
      </c>
      <c r="D51" s="19">
        <v>128.76</v>
      </c>
      <c r="T51" s="25">
        <v>2005</v>
      </c>
      <c r="U51" s="26">
        <v>299</v>
      </c>
      <c r="V51" s="30">
        <v>4638</v>
      </c>
    </row>
    <row r="52" spans="3:22" ht="15.75" thickBot="1" x14ac:dyDescent="0.3">
      <c r="C52" s="19">
        <v>66.88</v>
      </c>
      <c r="D52" s="19">
        <v>145.68</v>
      </c>
      <c r="T52" s="25">
        <v>2006</v>
      </c>
      <c r="U52" s="26">
        <v>324</v>
      </c>
      <c r="V52" s="30">
        <v>4478.6000000000004</v>
      </c>
    </row>
    <row r="53" spans="3:22" ht="15.75" thickBot="1" x14ac:dyDescent="0.3">
      <c r="C53" s="19">
        <v>67.7</v>
      </c>
      <c r="D53" s="19">
        <v>116.82</v>
      </c>
      <c r="T53" s="25">
        <v>2007</v>
      </c>
      <c r="U53" s="26">
        <v>418</v>
      </c>
      <c r="V53" s="30">
        <v>4571.7</v>
      </c>
    </row>
    <row r="54" spans="3:22" ht="15.75" thickBot="1" x14ac:dyDescent="0.3">
      <c r="C54" s="19">
        <v>69.819999999999993</v>
      </c>
      <c r="D54" s="19">
        <v>143.62</v>
      </c>
      <c r="T54" s="25">
        <v>2008</v>
      </c>
      <c r="U54" s="26">
        <v>800</v>
      </c>
      <c r="V54" s="30">
        <v>4246.8999999999996</v>
      </c>
    </row>
    <row r="55" spans="3:22" ht="15.75" thickBot="1" x14ac:dyDescent="0.3">
      <c r="C55" s="19">
        <v>69.09</v>
      </c>
      <c r="D55" s="19">
        <v>134.93</v>
      </c>
      <c r="T55" s="25">
        <v>2009</v>
      </c>
      <c r="U55" s="26">
        <v>639</v>
      </c>
      <c r="V55" s="30">
        <v>3137.5</v>
      </c>
    </row>
    <row r="56" spans="3:22" ht="15.75" thickBot="1" x14ac:dyDescent="0.3">
      <c r="C56" s="19">
        <v>69.91</v>
      </c>
      <c r="D56" s="19">
        <v>147.02000000000001</v>
      </c>
      <c r="T56" s="25">
        <v>2010</v>
      </c>
      <c r="U56" s="26">
        <v>507</v>
      </c>
      <c r="V56" s="30">
        <v>4099.3</v>
      </c>
    </row>
    <row r="57" spans="3:22" ht="15.75" thickBot="1" x14ac:dyDescent="0.3">
      <c r="C57" s="19">
        <v>67.33</v>
      </c>
      <c r="D57" s="19">
        <v>126.33</v>
      </c>
      <c r="T57" s="25">
        <v>2011</v>
      </c>
      <c r="U57" s="26">
        <v>633</v>
      </c>
      <c r="V57" s="30">
        <v>4320.7</v>
      </c>
    </row>
    <row r="58" spans="3:22" ht="15.75" thickBot="1" x14ac:dyDescent="0.3">
      <c r="C58" s="19">
        <v>70.27</v>
      </c>
      <c r="D58" s="19">
        <v>125.48</v>
      </c>
    </row>
    <row r="59" spans="3:22" ht="15.75" thickBot="1" x14ac:dyDescent="0.3">
      <c r="C59" s="19">
        <v>69.099999999999994</v>
      </c>
      <c r="D59" s="19">
        <v>115.71</v>
      </c>
    </row>
    <row r="60" spans="3:22" ht="15.75" thickBot="1" x14ac:dyDescent="0.3">
      <c r="C60" s="19">
        <v>65.38</v>
      </c>
      <c r="D60" s="19">
        <v>123.49</v>
      </c>
    </row>
    <row r="61" spans="3:22" ht="15.75" thickBot="1" x14ac:dyDescent="0.3">
      <c r="C61" s="19">
        <v>70.180000000000007</v>
      </c>
      <c r="D61" s="19">
        <v>147.88999999999999</v>
      </c>
    </row>
    <row r="62" spans="3:22" ht="15.75" thickBot="1" x14ac:dyDescent="0.3">
      <c r="C62" s="19">
        <v>70.41</v>
      </c>
      <c r="D62" s="19">
        <v>155.9</v>
      </c>
    </row>
    <row r="63" spans="3:22" ht="15.75" thickBot="1" x14ac:dyDescent="0.3">
      <c r="C63" s="19">
        <v>66.540000000000006</v>
      </c>
      <c r="D63" s="19">
        <v>128.07</v>
      </c>
    </row>
    <row r="64" spans="3:22" ht="15.75" thickBot="1" x14ac:dyDescent="0.3">
      <c r="C64" s="19">
        <v>66.36</v>
      </c>
      <c r="D64" s="19">
        <v>119.37</v>
      </c>
    </row>
    <row r="65" spans="3:4" ht="15.75" thickBot="1" x14ac:dyDescent="0.3">
      <c r="C65" s="19">
        <v>67.540000000000006</v>
      </c>
      <c r="D65" s="19">
        <v>133.81</v>
      </c>
    </row>
    <row r="66" spans="3:4" ht="15.75" thickBot="1" x14ac:dyDescent="0.3">
      <c r="C66" s="19">
        <v>66.5</v>
      </c>
      <c r="D66" s="19">
        <v>128.72999999999999</v>
      </c>
    </row>
    <row r="67" spans="3:4" ht="15.75" thickBot="1" x14ac:dyDescent="0.3">
      <c r="C67" s="19">
        <v>69</v>
      </c>
      <c r="D67" s="19">
        <v>137.55000000000001</v>
      </c>
    </row>
    <row r="68" spans="3:4" ht="15.75" thickBot="1" x14ac:dyDescent="0.3">
      <c r="C68" s="19">
        <v>68.3</v>
      </c>
      <c r="D68" s="19">
        <v>129.76</v>
      </c>
    </row>
    <row r="69" spans="3:4" ht="15.75" thickBot="1" x14ac:dyDescent="0.3">
      <c r="C69" s="19">
        <v>67.010000000000005</v>
      </c>
      <c r="D69" s="19">
        <v>128.82</v>
      </c>
    </row>
    <row r="70" spans="3:4" ht="15.75" thickBot="1" x14ac:dyDescent="0.3">
      <c r="C70" s="19">
        <v>70.81</v>
      </c>
      <c r="D70" s="19">
        <v>135.32</v>
      </c>
    </row>
    <row r="71" spans="3:4" ht="15.75" thickBot="1" x14ac:dyDescent="0.3">
      <c r="C71" s="19">
        <v>68.22</v>
      </c>
      <c r="D71" s="19">
        <v>109.61</v>
      </c>
    </row>
    <row r="72" spans="3:4" ht="15.75" thickBot="1" x14ac:dyDescent="0.3">
      <c r="C72" s="19">
        <v>69.06</v>
      </c>
      <c r="D72" s="19">
        <v>142.47</v>
      </c>
    </row>
    <row r="73" spans="3:4" ht="15.75" thickBot="1" x14ac:dyDescent="0.3">
      <c r="C73" s="19">
        <v>67.73</v>
      </c>
      <c r="D73" s="19">
        <v>132.75</v>
      </c>
    </row>
    <row r="74" spans="3:4" ht="15.75" thickBot="1" x14ac:dyDescent="0.3">
      <c r="C74" s="19">
        <v>67.22</v>
      </c>
      <c r="D74" s="19">
        <v>103.53</v>
      </c>
    </row>
    <row r="75" spans="3:4" ht="15.75" thickBot="1" x14ac:dyDescent="0.3">
      <c r="C75" s="19">
        <v>67.37</v>
      </c>
      <c r="D75" s="19">
        <v>124.73</v>
      </c>
    </row>
    <row r="76" spans="3:4" ht="15.75" thickBot="1" x14ac:dyDescent="0.3">
      <c r="C76" s="19">
        <v>65.27</v>
      </c>
      <c r="D76" s="19">
        <v>129.31</v>
      </c>
    </row>
    <row r="77" spans="3:4" ht="15.75" thickBot="1" x14ac:dyDescent="0.3">
      <c r="C77" s="19">
        <v>70.84</v>
      </c>
      <c r="D77" s="19">
        <v>134.02000000000001</v>
      </c>
    </row>
    <row r="78" spans="3:4" ht="15.75" thickBot="1" x14ac:dyDescent="0.3">
      <c r="C78" s="19">
        <v>69.92</v>
      </c>
      <c r="D78" s="19">
        <v>140.4</v>
      </c>
    </row>
    <row r="79" spans="3:4" ht="15.75" thickBot="1" x14ac:dyDescent="0.3">
      <c r="C79" s="19">
        <v>64.290000000000006</v>
      </c>
      <c r="D79" s="19">
        <v>102.84</v>
      </c>
    </row>
    <row r="80" spans="3:4" ht="15.75" thickBot="1" x14ac:dyDescent="0.3">
      <c r="C80" s="19">
        <v>68.25</v>
      </c>
      <c r="D80" s="19">
        <v>128.52000000000001</v>
      </c>
    </row>
    <row r="81" spans="3:4" ht="15.75" thickBot="1" x14ac:dyDescent="0.3">
      <c r="C81" s="19">
        <v>66.36</v>
      </c>
      <c r="D81" s="19">
        <v>120.3</v>
      </c>
    </row>
    <row r="82" spans="3:4" ht="15.75" thickBot="1" x14ac:dyDescent="0.3">
      <c r="C82" s="19">
        <v>68.36</v>
      </c>
      <c r="D82" s="19">
        <v>138.6</v>
      </c>
    </row>
    <row r="83" spans="3:4" ht="15.75" thickBot="1" x14ac:dyDescent="0.3">
      <c r="C83" s="19">
        <v>65.48</v>
      </c>
      <c r="D83" s="19">
        <v>132.96</v>
      </c>
    </row>
    <row r="84" spans="3:4" ht="15.75" thickBot="1" x14ac:dyDescent="0.3">
      <c r="C84" s="19">
        <v>69.72</v>
      </c>
      <c r="D84" s="19">
        <v>115.62</v>
      </c>
    </row>
    <row r="85" spans="3:4" ht="15.75" thickBot="1" x14ac:dyDescent="0.3">
      <c r="C85" s="19">
        <v>67.73</v>
      </c>
      <c r="D85" s="19">
        <v>122.52</v>
      </c>
    </row>
    <row r="86" spans="3:4" ht="15.75" thickBot="1" x14ac:dyDescent="0.3">
      <c r="C86" s="19">
        <v>68.64</v>
      </c>
      <c r="D86" s="19">
        <v>134.63</v>
      </c>
    </row>
    <row r="87" spans="3:4" ht="15.75" thickBot="1" x14ac:dyDescent="0.3">
      <c r="C87" s="19">
        <v>66.78</v>
      </c>
      <c r="D87" s="19">
        <v>121.9</v>
      </c>
    </row>
    <row r="88" spans="3:4" ht="15.75" thickBot="1" x14ac:dyDescent="0.3">
      <c r="C88" s="19">
        <v>70.05</v>
      </c>
      <c r="D88" s="19">
        <v>155.38</v>
      </c>
    </row>
    <row r="89" spans="3:4" ht="15.75" thickBot="1" x14ac:dyDescent="0.3">
      <c r="C89" s="19">
        <v>66.28</v>
      </c>
      <c r="D89" s="19">
        <v>128.94</v>
      </c>
    </row>
    <row r="90" spans="3:4" ht="15.75" thickBot="1" x14ac:dyDescent="0.3">
      <c r="C90" s="19">
        <v>69.2</v>
      </c>
      <c r="D90" s="19">
        <v>129.1</v>
      </c>
    </row>
    <row r="91" spans="3:4" ht="15.75" thickBot="1" x14ac:dyDescent="0.3">
      <c r="C91" s="19">
        <v>69.13</v>
      </c>
      <c r="D91" s="19">
        <v>139.47</v>
      </c>
    </row>
    <row r="92" spans="3:4" ht="15.75" thickBot="1" x14ac:dyDescent="0.3">
      <c r="C92" s="19">
        <v>67.36</v>
      </c>
      <c r="D92" s="19">
        <v>140.88999999999999</v>
      </c>
    </row>
    <row r="93" spans="3:4" ht="15.75" thickBot="1" x14ac:dyDescent="0.3">
      <c r="C93" s="19">
        <v>70.09</v>
      </c>
      <c r="D93" s="19">
        <v>131.59</v>
      </c>
    </row>
    <row r="94" spans="3:4" ht="15.75" thickBot="1" x14ac:dyDescent="0.3">
      <c r="C94" s="19">
        <v>70.180000000000007</v>
      </c>
      <c r="D94" s="19">
        <v>121.12</v>
      </c>
    </row>
    <row r="95" spans="3:4" ht="15.75" thickBot="1" x14ac:dyDescent="0.3">
      <c r="C95" s="19">
        <v>68.23</v>
      </c>
      <c r="D95" s="19">
        <v>131.51</v>
      </c>
    </row>
    <row r="96" spans="3:4" ht="15.75" thickBot="1" x14ac:dyDescent="0.3">
      <c r="C96" s="19">
        <v>68.13</v>
      </c>
      <c r="D96" s="19">
        <v>136.55000000000001</v>
      </c>
    </row>
    <row r="97" spans="3:4" ht="15.75" thickBot="1" x14ac:dyDescent="0.3">
      <c r="C97" s="19">
        <v>70.239999999999995</v>
      </c>
      <c r="D97" s="19">
        <v>141.49</v>
      </c>
    </row>
    <row r="98" spans="3:4" ht="15.75" thickBot="1" x14ac:dyDescent="0.3">
      <c r="C98" s="19">
        <v>71.489999999999995</v>
      </c>
      <c r="D98" s="19">
        <v>140.61000000000001</v>
      </c>
    </row>
    <row r="99" spans="3:4" ht="15.75" thickBot="1" x14ac:dyDescent="0.3">
      <c r="C99" s="19">
        <v>69.2</v>
      </c>
      <c r="D99" s="19">
        <v>112.14</v>
      </c>
    </row>
    <row r="100" spans="3:4" ht="15.75" thickBot="1" x14ac:dyDescent="0.3">
      <c r="C100" s="19">
        <v>70.06</v>
      </c>
      <c r="D100" s="19">
        <v>133.46</v>
      </c>
    </row>
    <row r="101" spans="3:4" ht="15.75" thickBot="1" x14ac:dyDescent="0.3">
      <c r="C101" s="19">
        <v>70.56</v>
      </c>
      <c r="D101" s="19">
        <v>131.80000000000001</v>
      </c>
    </row>
    <row r="102" spans="3:4" ht="15.75" thickBot="1" x14ac:dyDescent="0.3">
      <c r="C102" s="19">
        <v>66.290000000000006</v>
      </c>
      <c r="D102" s="19">
        <v>120.03</v>
      </c>
    </row>
    <row r="103" spans="3:4" ht="15.75" thickBot="1" x14ac:dyDescent="0.3">
      <c r="C103" s="19">
        <v>63.43</v>
      </c>
      <c r="D103" s="19">
        <v>123.1</v>
      </c>
    </row>
    <row r="104" spans="3:4" ht="15.75" thickBot="1" x14ac:dyDescent="0.3">
      <c r="C104" s="19">
        <v>66.77</v>
      </c>
      <c r="D104" s="19">
        <v>128.13999999999999</v>
      </c>
    </row>
    <row r="105" spans="3:4" ht="15.75" thickBot="1" x14ac:dyDescent="0.3">
      <c r="C105" s="19">
        <v>68.89</v>
      </c>
      <c r="D105" s="19">
        <v>115.48</v>
      </c>
    </row>
    <row r="106" spans="3:4" ht="15.75" thickBot="1" x14ac:dyDescent="0.3">
      <c r="C106" s="19">
        <v>64.87</v>
      </c>
      <c r="D106" s="19">
        <v>102.09</v>
      </c>
    </row>
    <row r="107" spans="3:4" ht="15.75" thickBot="1" x14ac:dyDescent="0.3">
      <c r="C107" s="19">
        <v>67.09</v>
      </c>
      <c r="D107" s="19">
        <v>130.35</v>
      </c>
    </row>
    <row r="108" spans="3:4" ht="15.75" thickBot="1" x14ac:dyDescent="0.3">
      <c r="C108" s="19">
        <v>68.349999999999994</v>
      </c>
      <c r="D108" s="19">
        <v>134.18</v>
      </c>
    </row>
    <row r="109" spans="3:4" ht="15.75" thickBot="1" x14ac:dyDescent="0.3">
      <c r="C109" s="19">
        <v>65.61</v>
      </c>
      <c r="D109" s="19">
        <v>98.64</v>
      </c>
    </row>
    <row r="110" spans="3:4" ht="15.75" thickBot="1" x14ac:dyDescent="0.3">
      <c r="C110" s="19">
        <v>67.760000000000005</v>
      </c>
      <c r="D110" s="19">
        <v>114.56</v>
      </c>
    </row>
    <row r="111" spans="3:4" ht="15.75" thickBot="1" x14ac:dyDescent="0.3">
      <c r="C111" s="19">
        <v>68.02</v>
      </c>
      <c r="D111" s="19">
        <v>123.49</v>
      </c>
    </row>
    <row r="112" spans="3:4" ht="15.75" thickBot="1" x14ac:dyDescent="0.3">
      <c r="C112" s="19">
        <v>67.66</v>
      </c>
      <c r="D112" s="19">
        <v>123.05</v>
      </c>
    </row>
    <row r="113" spans="3:4" ht="15.75" thickBot="1" x14ac:dyDescent="0.3">
      <c r="C113" s="19">
        <v>66.31</v>
      </c>
      <c r="D113" s="19">
        <v>126.48</v>
      </c>
    </row>
    <row r="114" spans="3:4" ht="15.75" thickBot="1" x14ac:dyDescent="0.3">
      <c r="C114" s="19">
        <v>69.44</v>
      </c>
      <c r="D114" s="19">
        <v>128.41999999999999</v>
      </c>
    </row>
    <row r="115" spans="3:4" ht="15.75" thickBot="1" x14ac:dyDescent="0.3">
      <c r="C115" s="19">
        <v>63.84</v>
      </c>
      <c r="D115" s="19">
        <v>127.19</v>
      </c>
    </row>
    <row r="116" spans="3:4" ht="15.75" thickBot="1" x14ac:dyDescent="0.3">
      <c r="C116" s="19">
        <v>67.72</v>
      </c>
      <c r="D116" s="19">
        <v>122.06</v>
      </c>
    </row>
    <row r="117" spans="3:4" ht="15.75" thickBot="1" x14ac:dyDescent="0.3">
      <c r="C117" s="19">
        <v>70.05</v>
      </c>
      <c r="D117" s="19">
        <v>127.61</v>
      </c>
    </row>
    <row r="118" spans="3:4" ht="15.75" thickBot="1" x14ac:dyDescent="0.3">
      <c r="C118" s="19">
        <v>70.19</v>
      </c>
      <c r="D118" s="19">
        <v>131.63999999999999</v>
      </c>
    </row>
    <row r="119" spans="3:4" ht="15.75" thickBot="1" x14ac:dyDescent="0.3">
      <c r="C119" s="19">
        <v>65.95</v>
      </c>
      <c r="D119" s="19">
        <v>111.9</v>
      </c>
    </row>
    <row r="120" spans="3:4" ht="15.75" thickBot="1" x14ac:dyDescent="0.3">
      <c r="C120" s="19">
        <v>70.010000000000005</v>
      </c>
      <c r="D120" s="19">
        <v>122.04</v>
      </c>
    </row>
    <row r="121" spans="3:4" ht="15.75" thickBot="1" x14ac:dyDescent="0.3">
      <c r="C121" s="19">
        <v>68.61</v>
      </c>
      <c r="D121" s="19">
        <v>128.55000000000001</v>
      </c>
    </row>
    <row r="122" spans="3:4" ht="15.75" thickBot="1" x14ac:dyDescent="0.3">
      <c r="C122" s="19">
        <v>68.81</v>
      </c>
      <c r="D122" s="19">
        <v>132.68</v>
      </c>
    </row>
    <row r="123" spans="3:4" ht="15.75" thickBot="1" x14ac:dyDescent="0.3">
      <c r="C123" s="19">
        <v>69.760000000000005</v>
      </c>
      <c r="D123" s="19">
        <v>136.06</v>
      </c>
    </row>
    <row r="124" spans="3:4" ht="15.75" thickBot="1" x14ac:dyDescent="0.3">
      <c r="C124" s="19">
        <v>65.459999999999994</v>
      </c>
      <c r="D124" s="19">
        <v>115.94</v>
      </c>
    </row>
    <row r="125" spans="3:4" ht="15.75" thickBot="1" x14ac:dyDescent="0.3">
      <c r="C125" s="19">
        <v>68.83</v>
      </c>
      <c r="D125" s="19">
        <v>136.9</v>
      </c>
    </row>
    <row r="126" spans="3:4" ht="15.75" thickBot="1" x14ac:dyDescent="0.3">
      <c r="C126" s="19">
        <v>65.8</v>
      </c>
      <c r="D126" s="19">
        <v>119.88</v>
      </c>
    </row>
    <row r="127" spans="3:4" ht="15.75" thickBot="1" x14ac:dyDescent="0.3">
      <c r="C127" s="19">
        <v>67.209999999999994</v>
      </c>
      <c r="D127" s="19">
        <v>109.01</v>
      </c>
    </row>
    <row r="128" spans="3:4" ht="15.75" thickBot="1" x14ac:dyDescent="0.3">
      <c r="C128" s="19">
        <v>69.42</v>
      </c>
      <c r="D128" s="19">
        <v>128.27000000000001</v>
      </c>
    </row>
    <row r="129" spans="3:4" ht="15.75" thickBot="1" x14ac:dyDescent="0.3">
      <c r="C129" s="19">
        <v>68.94</v>
      </c>
      <c r="D129" s="19">
        <v>135.29</v>
      </c>
    </row>
    <row r="130" spans="3:4" ht="15.75" thickBot="1" x14ac:dyDescent="0.3">
      <c r="C130" s="19">
        <v>67.94</v>
      </c>
      <c r="D130" s="19">
        <v>106.86</v>
      </c>
    </row>
    <row r="131" spans="3:4" ht="15.75" thickBot="1" x14ac:dyDescent="0.3">
      <c r="C131" s="19">
        <v>65.63</v>
      </c>
      <c r="D131" s="19">
        <v>123.29</v>
      </c>
    </row>
    <row r="132" spans="3:4" ht="15.75" thickBot="1" x14ac:dyDescent="0.3">
      <c r="C132" s="19">
        <v>66.5</v>
      </c>
      <c r="D132" s="19">
        <v>109.51</v>
      </c>
    </row>
    <row r="133" spans="3:4" ht="15.75" thickBot="1" x14ac:dyDescent="0.3">
      <c r="C133" s="19">
        <v>67.930000000000007</v>
      </c>
      <c r="D133" s="19">
        <v>119.31</v>
      </c>
    </row>
    <row r="134" spans="3:4" ht="15.75" thickBot="1" x14ac:dyDescent="0.3">
      <c r="C134" s="19">
        <v>68.89</v>
      </c>
      <c r="D134" s="19">
        <v>140.24</v>
      </c>
    </row>
    <row r="135" spans="3:4" ht="15.75" thickBot="1" x14ac:dyDescent="0.3">
      <c r="C135" s="19">
        <v>70.239999999999995</v>
      </c>
      <c r="D135" s="19">
        <v>133.97999999999999</v>
      </c>
    </row>
    <row r="136" spans="3:4" ht="15.75" thickBot="1" x14ac:dyDescent="0.3">
      <c r="C136" s="19">
        <v>68.27</v>
      </c>
      <c r="D136" s="19">
        <v>132.58000000000001</v>
      </c>
    </row>
    <row r="137" spans="3:4" ht="15.75" thickBot="1" x14ac:dyDescent="0.3">
      <c r="C137" s="19">
        <v>71.23</v>
      </c>
      <c r="D137" s="19">
        <v>130.69999999999999</v>
      </c>
    </row>
    <row r="138" spans="3:4" ht="15.75" thickBot="1" x14ac:dyDescent="0.3">
      <c r="C138" s="19">
        <v>69.099999999999994</v>
      </c>
      <c r="D138" s="19">
        <v>115.56</v>
      </c>
    </row>
    <row r="139" spans="3:4" ht="15.75" thickBot="1" x14ac:dyDescent="0.3">
      <c r="C139" s="19">
        <v>64.400000000000006</v>
      </c>
      <c r="D139" s="19">
        <v>123.79</v>
      </c>
    </row>
    <row r="140" spans="3:4" ht="15.75" thickBot="1" x14ac:dyDescent="0.3">
      <c r="C140" s="19">
        <v>71.099999999999994</v>
      </c>
      <c r="D140" s="19">
        <v>128.13999999999999</v>
      </c>
    </row>
    <row r="141" spans="3:4" ht="15.75" thickBot="1" x14ac:dyDescent="0.3">
      <c r="C141" s="19">
        <v>68.22</v>
      </c>
      <c r="D141" s="19">
        <v>135.96</v>
      </c>
    </row>
    <row r="142" spans="3:4" ht="15.75" thickBot="1" x14ac:dyDescent="0.3">
      <c r="C142" s="19">
        <v>65.92</v>
      </c>
      <c r="D142" s="19">
        <v>116.63</v>
      </c>
    </row>
    <row r="143" spans="3:4" ht="15.75" thickBot="1" x14ac:dyDescent="0.3">
      <c r="C143" s="19">
        <v>67.44</v>
      </c>
      <c r="D143" s="19">
        <v>126.82</v>
      </c>
    </row>
    <row r="144" spans="3:4" ht="15.75" thickBot="1" x14ac:dyDescent="0.3">
      <c r="C144" s="19">
        <v>73.900000000000006</v>
      </c>
      <c r="D144" s="19">
        <v>151.38999999999999</v>
      </c>
    </row>
    <row r="145" spans="3:4" ht="15.75" thickBot="1" x14ac:dyDescent="0.3">
      <c r="C145" s="19">
        <v>69.98</v>
      </c>
      <c r="D145" s="19">
        <v>130.4</v>
      </c>
    </row>
    <row r="146" spans="3:4" ht="15.75" thickBot="1" x14ac:dyDescent="0.3">
      <c r="C146" s="19">
        <v>69.52</v>
      </c>
      <c r="D146" s="19">
        <v>136.21</v>
      </c>
    </row>
    <row r="147" spans="3:4" ht="15.75" thickBot="1" x14ac:dyDescent="0.3">
      <c r="C147" s="19">
        <v>65.180000000000007</v>
      </c>
      <c r="D147" s="19">
        <v>113.4</v>
      </c>
    </row>
    <row r="148" spans="3:4" ht="15.75" thickBot="1" x14ac:dyDescent="0.3">
      <c r="C148" s="19">
        <v>68.010000000000005</v>
      </c>
      <c r="D148" s="19">
        <v>125.33</v>
      </c>
    </row>
    <row r="149" spans="3:4" ht="15.75" thickBot="1" x14ac:dyDescent="0.3">
      <c r="C149" s="19">
        <v>68.34</v>
      </c>
      <c r="D149" s="19">
        <v>127.58</v>
      </c>
    </row>
    <row r="150" spans="3:4" ht="15.75" thickBot="1" x14ac:dyDescent="0.3">
      <c r="C150" s="19">
        <v>65.180000000000007</v>
      </c>
      <c r="D150" s="19">
        <v>107.16</v>
      </c>
    </row>
    <row r="151" spans="3:4" ht="15.75" thickBot="1" x14ac:dyDescent="0.3">
      <c r="C151" s="19">
        <v>68.260000000000005</v>
      </c>
      <c r="D151" s="19">
        <v>116.46</v>
      </c>
    </row>
    <row r="152" spans="3:4" ht="15.75" thickBot="1" x14ac:dyDescent="0.3">
      <c r="C152" s="19">
        <v>68.569999999999993</v>
      </c>
      <c r="D152" s="19">
        <v>133.84</v>
      </c>
    </row>
    <row r="153" spans="3:4" ht="15.75" thickBot="1" x14ac:dyDescent="0.3">
      <c r="C153" s="19">
        <v>64.5</v>
      </c>
      <c r="D153" s="19">
        <v>112.89</v>
      </c>
    </row>
    <row r="154" spans="3:4" ht="15.75" thickBot="1" x14ac:dyDescent="0.3">
      <c r="C154" s="19">
        <v>68.709999999999994</v>
      </c>
      <c r="D154" s="19">
        <v>130.76</v>
      </c>
    </row>
    <row r="155" spans="3:4" ht="15.75" thickBot="1" x14ac:dyDescent="0.3">
      <c r="C155" s="19">
        <v>68.89</v>
      </c>
      <c r="D155" s="19">
        <v>137.76</v>
      </c>
    </row>
    <row r="156" spans="3:4" ht="15.75" thickBot="1" x14ac:dyDescent="0.3">
      <c r="C156" s="19">
        <v>69.540000000000006</v>
      </c>
      <c r="D156" s="19">
        <v>125.4</v>
      </c>
    </row>
    <row r="157" spans="3:4" ht="15.75" thickBot="1" x14ac:dyDescent="0.3">
      <c r="C157" s="19">
        <v>67.400000000000006</v>
      </c>
      <c r="D157" s="19">
        <v>138.47</v>
      </c>
    </row>
    <row r="158" spans="3:4" ht="15.75" thickBot="1" x14ac:dyDescent="0.3">
      <c r="C158" s="19">
        <v>66.48</v>
      </c>
      <c r="D158" s="19">
        <v>120.82</v>
      </c>
    </row>
    <row r="159" spans="3:4" ht="15.75" thickBot="1" x14ac:dyDescent="0.3">
      <c r="C159" s="19">
        <v>66.010000000000005</v>
      </c>
      <c r="D159" s="19">
        <v>140.15</v>
      </c>
    </row>
    <row r="160" spans="3:4" ht="15.75" thickBot="1" x14ac:dyDescent="0.3">
      <c r="C160" s="19">
        <v>72.44</v>
      </c>
      <c r="D160" s="19">
        <v>136.74</v>
      </c>
    </row>
    <row r="161" spans="3:4" ht="15.75" thickBot="1" x14ac:dyDescent="0.3">
      <c r="C161" s="19">
        <v>64.13</v>
      </c>
      <c r="D161" s="19">
        <v>106.11</v>
      </c>
    </row>
    <row r="162" spans="3:4" ht="15.75" thickBot="1" x14ac:dyDescent="0.3">
      <c r="C162" s="19">
        <v>70.98</v>
      </c>
      <c r="D162" s="19">
        <v>158.96</v>
      </c>
    </row>
    <row r="163" spans="3:4" ht="15.75" thickBot="1" x14ac:dyDescent="0.3">
      <c r="C163" s="19">
        <v>67.5</v>
      </c>
      <c r="D163" s="19">
        <v>108.79</v>
      </c>
    </row>
    <row r="164" spans="3:4" ht="15.75" thickBot="1" x14ac:dyDescent="0.3">
      <c r="C164" s="19">
        <v>72.02</v>
      </c>
      <c r="D164" s="19">
        <v>138.78</v>
      </c>
    </row>
    <row r="165" spans="3:4" ht="15.75" thickBot="1" x14ac:dyDescent="0.3">
      <c r="C165" s="19">
        <v>65.31</v>
      </c>
      <c r="D165" s="19">
        <v>115.91</v>
      </c>
    </row>
    <row r="166" spans="3:4" ht="15.75" thickBot="1" x14ac:dyDescent="0.3">
      <c r="C166" s="19">
        <v>67.08</v>
      </c>
      <c r="D166" s="19">
        <v>146.29</v>
      </c>
    </row>
    <row r="167" spans="3:4" ht="15.75" thickBot="1" x14ac:dyDescent="0.3">
      <c r="C167" s="19">
        <v>64.39</v>
      </c>
      <c r="D167" s="19">
        <v>109.88</v>
      </c>
    </row>
    <row r="168" spans="3:4" ht="15.75" thickBot="1" x14ac:dyDescent="0.3">
      <c r="C168" s="19">
        <v>69.37</v>
      </c>
      <c r="D168" s="19">
        <v>139.05000000000001</v>
      </c>
    </row>
    <row r="169" spans="3:4" ht="15.75" thickBot="1" x14ac:dyDescent="0.3">
      <c r="C169" s="19">
        <v>68.38</v>
      </c>
      <c r="D169" s="19">
        <v>119.9</v>
      </c>
    </row>
    <row r="170" spans="3:4" ht="15.75" thickBot="1" x14ac:dyDescent="0.3">
      <c r="C170" s="19">
        <v>65.31</v>
      </c>
      <c r="D170" s="19">
        <v>128.31</v>
      </c>
    </row>
    <row r="171" spans="3:4" ht="15.75" thickBot="1" x14ac:dyDescent="0.3">
      <c r="C171" s="19">
        <v>67.14</v>
      </c>
      <c r="D171" s="19">
        <v>127.24</v>
      </c>
    </row>
    <row r="172" spans="3:4" ht="15.75" thickBot="1" x14ac:dyDescent="0.3">
      <c r="C172" s="19">
        <v>68.39</v>
      </c>
      <c r="D172" s="19">
        <v>115.23</v>
      </c>
    </row>
    <row r="173" spans="3:4" ht="15.75" thickBot="1" x14ac:dyDescent="0.3">
      <c r="C173" s="19">
        <v>66.290000000000006</v>
      </c>
      <c r="D173" s="19">
        <v>124.8</v>
      </c>
    </row>
    <row r="174" spans="3:4" ht="15.75" thickBot="1" x14ac:dyDescent="0.3">
      <c r="C174" s="19">
        <v>67.19</v>
      </c>
      <c r="D174" s="19">
        <v>126.95</v>
      </c>
    </row>
    <row r="175" spans="3:4" ht="15.75" thickBot="1" x14ac:dyDescent="0.3">
      <c r="C175" s="19">
        <v>65.989999999999995</v>
      </c>
      <c r="D175" s="19">
        <v>111.27</v>
      </c>
    </row>
    <row r="176" spans="3:4" ht="15.75" thickBot="1" x14ac:dyDescent="0.3">
      <c r="C176" s="19">
        <v>69.430000000000007</v>
      </c>
      <c r="D176" s="19">
        <v>122.61</v>
      </c>
    </row>
    <row r="177" spans="3:4" ht="15.75" thickBot="1" x14ac:dyDescent="0.3">
      <c r="C177" s="19">
        <v>67.97</v>
      </c>
      <c r="D177" s="19">
        <v>124.21</v>
      </c>
    </row>
    <row r="178" spans="3:4" ht="15.75" thickBot="1" x14ac:dyDescent="0.3">
      <c r="C178" s="19">
        <v>67.760000000000005</v>
      </c>
      <c r="D178" s="19">
        <v>124.65</v>
      </c>
    </row>
    <row r="179" spans="3:4" ht="15.75" thickBot="1" x14ac:dyDescent="0.3">
      <c r="C179" s="19">
        <v>65.28</v>
      </c>
      <c r="D179" s="19">
        <v>119.52</v>
      </c>
    </row>
    <row r="180" spans="3:4" ht="15.75" thickBot="1" x14ac:dyDescent="0.3">
      <c r="C180" s="19">
        <v>73.83</v>
      </c>
      <c r="D180" s="19">
        <v>139.30000000000001</v>
      </c>
    </row>
    <row r="181" spans="3:4" ht="15.75" thickBot="1" x14ac:dyDescent="0.3">
      <c r="C181" s="19">
        <v>66.81</v>
      </c>
      <c r="D181" s="19">
        <v>104.83</v>
      </c>
    </row>
    <row r="182" spans="3:4" ht="15.75" thickBot="1" x14ac:dyDescent="0.3">
      <c r="C182" s="19">
        <v>66.89</v>
      </c>
      <c r="D182" s="19">
        <v>123.04</v>
      </c>
    </row>
    <row r="183" spans="3:4" ht="15.75" thickBot="1" x14ac:dyDescent="0.3">
      <c r="C183" s="19">
        <v>65.739999999999995</v>
      </c>
      <c r="D183" s="19">
        <v>118.89</v>
      </c>
    </row>
    <row r="184" spans="3:4" ht="15.75" thickBot="1" x14ac:dyDescent="0.3">
      <c r="C184" s="19">
        <v>65.98</v>
      </c>
      <c r="D184" s="19">
        <v>121.49</v>
      </c>
    </row>
    <row r="185" spans="3:4" ht="15.75" thickBot="1" x14ac:dyDescent="0.3">
      <c r="C185" s="19">
        <v>66.58</v>
      </c>
      <c r="D185" s="19">
        <v>119.25</v>
      </c>
    </row>
    <row r="186" spans="3:4" ht="15.75" thickBot="1" x14ac:dyDescent="0.3">
      <c r="C186" s="19">
        <v>67.11</v>
      </c>
      <c r="D186" s="19">
        <v>135.02000000000001</v>
      </c>
    </row>
    <row r="187" spans="3:4" ht="15.75" thickBot="1" x14ac:dyDescent="0.3">
      <c r="C187" s="19">
        <v>65.87</v>
      </c>
      <c r="D187" s="19">
        <v>116.23</v>
      </c>
    </row>
    <row r="188" spans="3:4" ht="15.75" thickBot="1" x14ac:dyDescent="0.3">
      <c r="C188" s="19">
        <v>66.78</v>
      </c>
      <c r="D188" s="19">
        <v>109.17</v>
      </c>
    </row>
    <row r="189" spans="3:4" ht="15.75" thickBot="1" x14ac:dyDescent="0.3">
      <c r="C189" s="19">
        <v>68.739999999999995</v>
      </c>
      <c r="D189" s="19">
        <v>124.22</v>
      </c>
    </row>
    <row r="190" spans="3:4" ht="15.75" thickBot="1" x14ac:dyDescent="0.3">
      <c r="C190" s="19">
        <v>66.23</v>
      </c>
      <c r="D190" s="19">
        <v>141.16</v>
      </c>
    </row>
    <row r="191" spans="3:4" ht="15.75" thickBot="1" x14ac:dyDescent="0.3">
      <c r="C191" s="19">
        <v>65.959999999999994</v>
      </c>
      <c r="D191" s="19">
        <v>129.15</v>
      </c>
    </row>
    <row r="192" spans="3:4" ht="15.75" thickBot="1" x14ac:dyDescent="0.3">
      <c r="C192" s="19">
        <v>68.58</v>
      </c>
      <c r="D192" s="19">
        <v>127.87</v>
      </c>
    </row>
    <row r="193" spans="3:4" ht="15.75" thickBot="1" x14ac:dyDescent="0.3">
      <c r="C193" s="19">
        <v>66.59</v>
      </c>
      <c r="D193" s="19">
        <v>120.92</v>
      </c>
    </row>
    <row r="194" spans="3:4" ht="15.75" thickBot="1" x14ac:dyDescent="0.3">
      <c r="C194" s="19">
        <v>66.97</v>
      </c>
      <c r="D194" s="19">
        <v>127.65</v>
      </c>
    </row>
    <row r="195" spans="3:4" ht="15.75" thickBot="1" x14ac:dyDescent="0.3">
      <c r="C195" s="19">
        <v>68.08</v>
      </c>
      <c r="D195" s="19">
        <v>101.47</v>
      </c>
    </row>
    <row r="196" spans="3:4" ht="15.75" thickBot="1" x14ac:dyDescent="0.3">
      <c r="C196" s="19">
        <v>70.19</v>
      </c>
      <c r="D196" s="19">
        <v>144.99</v>
      </c>
    </row>
    <row r="197" spans="3:4" ht="15.75" thickBot="1" x14ac:dyDescent="0.3">
      <c r="C197" s="19">
        <v>65.52</v>
      </c>
      <c r="D197" s="19">
        <v>110.95</v>
      </c>
    </row>
    <row r="198" spans="3:4" ht="15.75" thickBot="1" x14ac:dyDescent="0.3">
      <c r="C198" s="19">
        <v>67.459999999999994</v>
      </c>
      <c r="D198" s="19">
        <v>132.86000000000001</v>
      </c>
    </row>
    <row r="199" spans="3:4" ht="15.75" thickBot="1" x14ac:dyDescent="0.3">
      <c r="C199" s="19">
        <v>67.41</v>
      </c>
      <c r="D199" s="19">
        <v>146.34</v>
      </c>
    </row>
    <row r="200" spans="3:4" ht="15.75" thickBot="1" x14ac:dyDescent="0.3">
      <c r="C200" s="19">
        <v>69.66</v>
      </c>
      <c r="D200" s="19">
        <v>145.59</v>
      </c>
    </row>
    <row r="201" spans="3:4" ht="15.75" thickBot="1" x14ac:dyDescent="0.3">
      <c r="C201" s="19">
        <v>65.8</v>
      </c>
      <c r="D201" s="19">
        <v>120.84</v>
      </c>
    </row>
    <row r="202" spans="3:4" ht="15.75" thickBot="1" x14ac:dyDescent="0.3">
      <c r="C202" s="19">
        <v>66.11</v>
      </c>
      <c r="D202" s="19">
        <v>115.78</v>
      </c>
    </row>
    <row r="203" spans="3:4" ht="15.75" thickBot="1" x14ac:dyDescent="0.3">
      <c r="C203" s="19">
        <v>68.239999999999995</v>
      </c>
      <c r="D203" s="19">
        <v>128.30000000000001</v>
      </c>
    </row>
    <row r="204" spans="3:4" ht="15.75" thickBot="1" x14ac:dyDescent="0.3">
      <c r="C204" s="19">
        <v>68.02</v>
      </c>
      <c r="D204" s="19">
        <v>127.47</v>
      </c>
    </row>
    <row r="205" spans="3:4" ht="15.75" thickBot="1" x14ac:dyDescent="0.3">
      <c r="C205" s="19">
        <v>71.39</v>
      </c>
      <c r="D205" s="19">
        <v>127.88</v>
      </c>
    </row>
  </sheetData>
  <mergeCells count="3">
    <mergeCell ref="A1:G1"/>
    <mergeCell ref="B3:M3"/>
    <mergeCell ref="G29:Q2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M5" sqref="M5:O57"/>
    </sheetView>
  </sheetViews>
  <sheetFormatPr defaultColWidth="8.85546875" defaultRowHeight="15" x14ac:dyDescent="0.25"/>
  <cols>
    <col min="3" max="3" width="14.28515625" customWidth="1"/>
    <col min="4" max="4" width="8.42578125" bestFit="1" customWidth="1"/>
    <col min="5" max="5" width="10" bestFit="1" customWidth="1"/>
    <col min="13" max="13" width="4.85546875" bestFit="1" customWidth="1"/>
    <col min="14" max="14" width="17.85546875" bestFit="1" customWidth="1"/>
    <col min="15" max="15" width="16.42578125" bestFit="1" customWidth="1"/>
  </cols>
  <sheetData>
    <row r="1" spans="1:15" ht="21" x14ac:dyDescent="0.35">
      <c r="A1" s="84" t="s">
        <v>161</v>
      </c>
      <c r="B1" s="84"/>
      <c r="C1" s="84"/>
      <c r="D1" s="84"/>
      <c r="E1" s="84"/>
      <c r="F1" s="84"/>
      <c r="G1" s="84"/>
    </row>
    <row r="3" spans="1:15" x14ac:dyDescent="0.25">
      <c r="B3" s="80" t="s">
        <v>162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5" x14ac:dyDescent="0.25">
      <c r="C4" s="8"/>
      <c r="D4" s="8"/>
      <c r="E4" s="8"/>
      <c r="F4" s="8"/>
      <c r="G4" s="8"/>
      <c r="H4" s="8"/>
      <c r="I4" s="8"/>
    </row>
    <row r="5" spans="1:15" x14ac:dyDescent="0.25">
      <c r="C5" s="38" t="s">
        <v>145</v>
      </c>
      <c r="D5" s="38" t="s">
        <v>146</v>
      </c>
      <c r="E5" s="38" t="s">
        <v>147</v>
      </c>
      <c r="F5" s="38" t="s">
        <v>148</v>
      </c>
      <c r="G5" s="38" t="s">
        <v>146</v>
      </c>
      <c r="H5" s="8"/>
      <c r="I5" s="8"/>
      <c r="M5" s="3" t="s">
        <v>164</v>
      </c>
      <c r="N5" s="3" t="s">
        <v>166</v>
      </c>
      <c r="O5" s="3" t="s">
        <v>165</v>
      </c>
    </row>
    <row r="6" spans="1:15" x14ac:dyDescent="0.25">
      <c r="C6" s="20" t="s">
        <v>96</v>
      </c>
      <c r="D6" s="20">
        <v>5.9</v>
      </c>
      <c r="E6" s="20">
        <v>8.3000000000000007</v>
      </c>
      <c r="F6" s="20">
        <v>3.7</v>
      </c>
      <c r="G6" s="20">
        <v>10</v>
      </c>
      <c r="H6" s="8"/>
      <c r="I6" s="8"/>
      <c r="M6" s="31">
        <v>1960</v>
      </c>
      <c r="N6" s="32">
        <v>79.400000000000006</v>
      </c>
      <c r="O6" s="33">
        <v>2572.4</v>
      </c>
    </row>
    <row r="7" spans="1:15" x14ac:dyDescent="0.25">
      <c r="C7" s="20" t="s">
        <v>97</v>
      </c>
      <c r="D7" s="20">
        <v>6</v>
      </c>
      <c r="E7" s="20">
        <v>8.5</v>
      </c>
      <c r="F7" s="20">
        <v>3.4</v>
      </c>
      <c r="G7" s="20">
        <v>7</v>
      </c>
      <c r="H7" s="8"/>
      <c r="I7" s="8"/>
      <c r="M7" s="31">
        <v>1961</v>
      </c>
      <c r="N7" s="32">
        <v>80.599999999999994</v>
      </c>
      <c r="O7" s="33">
        <v>2645.1</v>
      </c>
    </row>
    <row r="8" spans="1:15" x14ac:dyDescent="0.25">
      <c r="C8" s="20" t="s">
        <v>98</v>
      </c>
      <c r="D8" s="20">
        <v>8</v>
      </c>
      <c r="E8" s="20">
        <v>11.1</v>
      </c>
      <c r="F8" s="20">
        <v>5</v>
      </c>
      <c r="G8" s="20">
        <v>9</v>
      </c>
      <c r="H8" s="8"/>
      <c r="I8" s="8"/>
      <c r="M8" s="31">
        <v>1962</v>
      </c>
      <c r="N8" s="32">
        <v>80</v>
      </c>
      <c r="O8" s="33">
        <v>2807</v>
      </c>
    </row>
    <row r="9" spans="1:15" x14ac:dyDescent="0.25">
      <c r="C9" s="20" t="s">
        <v>99</v>
      </c>
      <c r="D9" s="20">
        <v>9.9</v>
      </c>
      <c r="E9" s="20">
        <v>13.5</v>
      </c>
      <c r="F9" s="20">
        <v>6.4</v>
      </c>
      <c r="G9" s="20">
        <v>8</v>
      </c>
      <c r="H9" s="8"/>
      <c r="I9" s="8"/>
      <c r="M9" s="31">
        <v>1963</v>
      </c>
      <c r="N9" s="32">
        <v>81.2</v>
      </c>
      <c r="O9" s="33">
        <v>3072.9</v>
      </c>
    </row>
    <row r="10" spans="1:15" x14ac:dyDescent="0.25">
      <c r="C10" s="20" t="s">
        <v>100</v>
      </c>
      <c r="D10" s="20">
        <v>13.3</v>
      </c>
      <c r="E10" s="20">
        <v>17.100000000000001</v>
      </c>
      <c r="F10" s="20">
        <v>9.4</v>
      </c>
      <c r="G10" s="20">
        <v>8</v>
      </c>
      <c r="H10" s="8"/>
      <c r="I10" s="8"/>
      <c r="M10" s="31">
        <v>1964</v>
      </c>
      <c r="N10" s="32">
        <v>80.900000000000006</v>
      </c>
      <c r="O10" s="33">
        <v>3377.8</v>
      </c>
    </row>
    <row r="11" spans="1:15" x14ac:dyDescent="0.25">
      <c r="C11" s="20" t="s">
        <v>101</v>
      </c>
      <c r="D11" s="20">
        <v>16.2</v>
      </c>
      <c r="E11" s="20">
        <v>20</v>
      </c>
      <c r="F11" s="20">
        <v>12.3</v>
      </c>
      <c r="G11" s="20">
        <v>8</v>
      </c>
      <c r="H11" s="8"/>
      <c r="I11" s="8"/>
      <c r="M11" s="31">
        <v>1965</v>
      </c>
      <c r="N11" s="32">
        <v>80.900000000000006</v>
      </c>
      <c r="O11" s="33">
        <v>3512.2</v>
      </c>
    </row>
    <row r="12" spans="1:15" x14ac:dyDescent="0.25">
      <c r="C12" s="20" t="s">
        <v>102</v>
      </c>
      <c r="D12" s="20">
        <v>18.600000000000001</v>
      </c>
      <c r="E12" s="20">
        <v>22.6</v>
      </c>
      <c r="F12" s="20">
        <v>14.6</v>
      </c>
      <c r="G12" s="20">
        <v>6</v>
      </c>
      <c r="H12" s="8"/>
      <c r="I12" s="8"/>
      <c r="M12" s="31">
        <v>1966</v>
      </c>
      <c r="N12" s="32">
        <v>80.900000000000006</v>
      </c>
      <c r="O12" s="33">
        <v>3897.1</v>
      </c>
    </row>
    <row r="13" spans="1:15" x14ac:dyDescent="0.25">
      <c r="C13" s="20" t="s">
        <v>103</v>
      </c>
      <c r="D13" s="20">
        <v>18.600000000000001</v>
      </c>
      <c r="E13" s="20">
        <v>22.5</v>
      </c>
      <c r="F13" s="20">
        <v>14.7</v>
      </c>
      <c r="G13" s="20">
        <v>6</v>
      </c>
      <c r="H13" s="8"/>
      <c r="I13" s="8"/>
      <c r="M13" s="31">
        <v>1967</v>
      </c>
      <c r="N13" s="32">
        <v>84.1</v>
      </c>
      <c r="O13" s="33">
        <v>4304.7</v>
      </c>
    </row>
    <row r="14" spans="1:15" x14ac:dyDescent="0.25">
      <c r="C14" s="20" t="s">
        <v>104</v>
      </c>
      <c r="D14" s="20">
        <v>15.9</v>
      </c>
      <c r="E14" s="20">
        <v>19.3</v>
      </c>
      <c r="F14" s="20">
        <v>12.5</v>
      </c>
      <c r="G14" s="20">
        <v>8</v>
      </c>
      <c r="H14" s="8"/>
      <c r="I14" s="8"/>
      <c r="M14" s="31">
        <v>1968</v>
      </c>
      <c r="N14" s="32">
        <v>78.400000000000006</v>
      </c>
      <c r="O14" s="33">
        <v>4453.3</v>
      </c>
    </row>
    <row r="15" spans="1:15" x14ac:dyDescent="0.25">
      <c r="C15" s="20" t="s">
        <v>105</v>
      </c>
      <c r="D15" s="20">
        <v>12.4</v>
      </c>
      <c r="E15" s="20">
        <v>15.3</v>
      </c>
      <c r="F15" s="20">
        <v>9.6</v>
      </c>
      <c r="G15" s="20">
        <v>9</v>
      </c>
      <c r="H15" s="8"/>
      <c r="I15" s="8"/>
      <c r="M15" s="31">
        <v>1969</v>
      </c>
      <c r="N15" s="32">
        <v>74</v>
      </c>
      <c r="O15" s="33">
        <v>4665.6000000000004</v>
      </c>
    </row>
    <row r="16" spans="1:15" x14ac:dyDescent="0.25">
      <c r="C16" s="20" t="s">
        <v>106</v>
      </c>
      <c r="D16" s="20">
        <v>8.6999999999999993</v>
      </c>
      <c r="E16" s="20">
        <v>11.2</v>
      </c>
      <c r="F16" s="20">
        <v>6.2</v>
      </c>
      <c r="G16" s="20">
        <v>9</v>
      </c>
      <c r="H16" s="8"/>
      <c r="I16" s="8"/>
      <c r="M16" s="31">
        <v>1970</v>
      </c>
      <c r="N16" s="32">
        <v>75.099999999999994</v>
      </c>
      <c r="O16" s="33">
        <v>4573.8</v>
      </c>
    </row>
    <row r="17" spans="3:15" x14ac:dyDescent="0.25">
      <c r="C17" s="20" t="s">
        <v>107</v>
      </c>
      <c r="D17" s="20">
        <v>6.9</v>
      </c>
      <c r="E17" s="20">
        <v>9.1</v>
      </c>
      <c r="F17" s="20">
        <v>4.7</v>
      </c>
      <c r="G17" s="20">
        <v>10</v>
      </c>
      <c r="H17" s="8"/>
      <c r="I17" s="8"/>
      <c r="M17" s="31">
        <v>1971</v>
      </c>
      <c r="N17" s="32">
        <v>76.599999999999994</v>
      </c>
      <c r="O17" s="33">
        <v>4803.3999999999996</v>
      </c>
    </row>
    <row r="18" spans="3:15" x14ac:dyDescent="0.25">
      <c r="M18" s="31">
        <v>1972</v>
      </c>
      <c r="N18" s="32">
        <v>78</v>
      </c>
      <c r="O18" s="33">
        <v>4863.7</v>
      </c>
    </row>
    <row r="19" spans="3:15" x14ac:dyDescent="0.25">
      <c r="M19" s="31">
        <v>1973</v>
      </c>
      <c r="N19" s="32">
        <v>87.5</v>
      </c>
      <c r="O19" s="33">
        <v>5085.2</v>
      </c>
    </row>
    <row r="20" spans="3:15" x14ac:dyDescent="0.25">
      <c r="M20" s="31">
        <v>1974</v>
      </c>
      <c r="N20" s="32">
        <v>150</v>
      </c>
      <c r="O20" s="33">
        <v>5098.6000000000004</v>
      </c>
    </row>
    <row r="21" spans="3:15" x14ac:dyDescent="0.25">
      <c r="M21" s="31">
        <v>1975</v>
      </c>
      <c r="N21" s="32">
        <v>214</v>
      </c>
      <c r="O21" s="33">
        <v>4506.8</v>
      </c>
    </row>
    <row r="22" spans="3:15" x14ac:dyDescent="0.25">
      <c r="M22" s="31">
        <v>1976</v>
      </c>
      <c r="N22" s="32">
        <v>158</v>
      </c>
      <c r="O22" s="33">
        <v>5227.6000000000004</v>
      </c>
    </row>
    <row r="23" spans="3:15" x14ac:dyDescent="0.25">
      <c r="M23" s="31">
        <v>1977</v>
      </c>
      <c r="N23" s="32">
        <v>146</v>
      </c>
      <c r="O23" s="33">
        <v>5629.7</v>
      </c>
    </row>
    <row r="24" spans="3:15" x14ac:dyDescent="0.25">
      <c r="M24" s="31">
        <v>1978</v>
      </c>
      <c r="N24" s="32">
        <v>151</v>
      </c>
      <c r="O24" s="33">
        <v>5096.1000000000004</v>
      </c>
    </row>
    <row r="25" spans="3:15" x14ac:dyDescent="0.25">
      <c r="M25" s="31">
        <v>1979</v>
      </c>
      <c r="N25" s="32">
        <v>161</v>
      </c>
      <c r="O25" s="33">
        <v>5605.8</v>
      </c>
    </row>
    <row r="26" spans="3:15" x14ac:dyDescent="0.25">
      <c r="M26" s="31">
        <v>1980</v>
      </c>
      <c r="N26" s="32">
        <v>247</v>
      </c>
      <c r="O26" s="33">
        <v>5431.5</v>
      </c>
    </row>
    <row r="27" spans="3:15" x14ac:dyDescent="0.25">
      <c r="M27" s="31">
        <v>1981</v>
      </c>
      <c r="N27" s="32">
        <v>248</v>
      </c>
      <c r="O27" s="33">
        <v>5434.4</v>
      </c>
    </row>
    <row r="28" spans="3:15" x14ac:dyDescent="0.25">
      <c r="M28" s="31">
        <v>1982</v>
      </c>
      <c r="N28" s="32">
        <v>230</v>
      </c>
      <c r="O28" s="33">
        <v>4813.8999999999996</v>
      </c>
    </row>
    <row r="29" spans="3:15" x14ac:dyDescent="0.25">
      <c r="M29" s="31">
        <v>1983</v>
      </c>
      <c r="N29" s="32">
        <v>214</v>
      </c>
      <c r="O29" s="33">
        <v>4137.5</v>
      </c>
    </row>
    <row r="30" spans="3:15" x14ac:dyDescent="0.25">
      <c r="M30" s="31">
        <v>1984</v>
      </c>
      <c r="N30" s="32">
        <v>229</v>
      </c>
      <c r="O30" s="33">
        <v>4901.1000000000004</v>
      </c>
    </row>
    <row r="31" spans="3:15" x14ac:dyDescent="0.25">
      <c r="M31" s="31">
        <v>1985</v>
      </c>
      <c r="N31" s="32">
        <v>206</v>
      </c>
      <c r="O31" s="33">
        <v>4657.6000000000004</v>
      </c>
    </row>
    <row r="32" spans="3:15" x14ac:dyDescent="0.25">
      <c r="M32" s="31">
        <v>1986</v>
      </c>
      <c r="N32" s="32">
        <v>190</v>
      </c>
      <c r="O32" s="33">
        <v>4177.8999999999996</v>
      </c>
    </row>
    <row r="33" spans="13:15" x14ac:dyDescent="0.25">
      <c r="M33" s="31">
        <v>1987</v>
      </c>
      <c r="N33" s="32">
        <v>194</v>
      </c>
      <c r="O33" s="33">
        <v>4008.3</v>
      </c>
    </row>
    <row r="34" spans="13:15" x14ac:dyDescent="0.25">
      <c r="M34" s="31">
        <v>1988</v>
      </c>
      <c r="N34" s="32">
        <v>222</v>
      </c>
      <c r="O34" s="33">
        <v>4128.5</v>
      </c>
    </row>
    <row r="35" spans="13:15" x14ac:dyDescent="0.25">
      <c r="M35" s="31">
        <v>1989</v>
      </c>
      <c r="N35" s="32">
        <v>229</v>
      </c>
      <c r="O35" s="33">
        <v>4116.8999999999996</v>
      </c>
    </row>
    <row r="36" spans="13:15" x14ac:dyDescent="0.25">
      <c r="M36" s="31">
        <v>1990</v>
      </c>
      <c r="N36" s="32">
        <v>201</v>
      </c>
      <c r="O36" s="33">
        <v>4344.7</v>
      </c>
    </row>
    <row r="37" spans="13:15" x14ac:dyDescent="0.25">
      <c r="M37" s="31">
        <v>1991</v>
      </c>
      <c r="N37" s="32">
        <v>217</v>
      </c>
      <c r="O37" s="33">
        <v>4200.6000000000004</v>
      </c>
    </row>
    <row r="38" spans="13:15" x14ac:dyDescent="0.25">
      <c r="M38" s="31">
        <v>1992</v>
      </c>
      <c r="N38" s="32">
        <v>206</v>
      </c>
      <c r="O38" s="33">
        <v>4217.8999999999996</v>
      </c>
    </row>
    <row r="39" spans="13:15" x14ac:dyDescent="0.25">
      <c r="M39" s="31">
        <v>1993</v>
      </c>
      <c r="N39" s="32">
        <v>190</v>
      </c>
      <c r="O39" s="33">
        <v>4435.6000000000004</v>
      </c>
    </row>
    <row r="40" spans="13:15" x14ac:dyDescent="0.25">
      <c r="M40" s="31">
        <v>1994</v>
      </c>
      <c r="N40" s="32">
        <v>212</v>
      </c>
      <c r="O40" s="33">
        <v>4521.1000000000004</v>
      </c>
    </row>
    <row r="41" spans="13:15" x14ac:dyDescent="0.25">
      <c r="M41" s="31">
        <v>1995</v>
      </c>
      <c r="N41" s="32">
        <v>234</v>
      </c>
      <c r="O41" s="33">
        <v>4424.8</v>
      </c>
    </row>
    <row r="42" spans="13:15" x14ac:dyDescent="0.25">
      <c r="M42" s="31">
        <v>1996</v>
      </c>
      <c r="N42" s="32">
        <v>258</v>
      </c>
      <c r="O42" s="33">
        <v>4527.3</v>
      </c>
    </row>
    <row r="43" spans="13:15" x14ac:dyDescent="0.25">
      <c r="M43" s="31">
        <v>1997</v>
      </c>
      <c r="N43" s="32">
        <v>257</v>
      </c>
      <c r="O43" s="33">
        <v>4611.8</v>
      </c>
    </row>
    <row r="44" spans="13:15" x14ac:dyDescent="0.25">
      <c r="M44" s="31">
        <v>1998</v>
      </c>
      <c r="N44" s="32">
        <v>253</v>
      </c>
      <c r="O44" s="33">
        <v>4615.2</v>
      </c>
    </row>
    <row r="45" spans="13:15" x14ac:dyDescent="0.25">
      <c r="M45" s="34">
        <v>1999</v>
      </c>
      <c r="N45" s="32">
        <v>255</v>
      </c>
      <c r="O45" s="33">
        <v>4254.2</v>
      </c>
    </row>
    <row r="46" spans="13:15" x14ac:dyDescent="0.25">
      <c r="M46" s="34">
        <v>2000</v>
      </c>
      <c r="N46" s="32">
        <v>233</v>
      </c>
      <c r="O46" s="33">
        <v>4313.8</v>
      </c>
    </row>
    <row r="47" spans="13:15" x14ac:dyDescent="0.25">
      <c r="M47" s="34">
        <v>2001</v>
      </c>
      <c r="N47" s="32">
        <v>236</v>
      </c>
      <c r="O47" s="33">
        <v>4257.2</v>
      </c>
    </row>
    <row r="48" spans="13:15" x14ac:dyDescent="0.25">
      <c r="M48" s="34">
        <v>2002</v>
      </c>
      <c r="N48" s="32">
        <v>221</v>
      </c>
      <c r="O48" s="33">
        <v>4630</v>
      </c>
    </row>
    <row r="49" spans="13:15" x14ac:dyDescent="0.25">
      <c r="M49" s="34">
        <v>2003</v>
      </c>
      <c r="N49" s="32">
        <v>243</v>
      </c>
      <c r="O49" s="35">
        <v>4290.5</v>
      </c>
    </row>
    <row r="50" spans="13:15" x14ac:dyDescent="0.25">
      <c r="M50" s="34">
        <v>2004</v>
      </c>
      <c r="N50" s="32">
        <v>266</v>
      </c>
      <c r="O50" s="36">
        <v>4824.5</v>
      </c>
    </row>
    <row r="51" spans="13:15" x14ac:dyDescent="0.25">
      <c r="M51" s="34">
        <v>2005</v>
      </c>
      <c r="N51" s="32">
        <v>299</v>
      </c>
      <c r="O51" s="37">
        <v>4638</v>
      </c>
    </row>
    <row r="52" spans="13:15" x14ac:dyDescent="0.25">
      <c r="M52" s="34">
        <v>2006</v>
      </c>
      <c r="N52" s="32">
        <v>324</v>
      </c>
      <c r="O52" s="37">
        <v>4478.6000000000004</v>
      </c>
    </row>
    <row r="53" spans="13:15" x14ac:dyDescent="0.25">
      <c r="M53" s="34">
        <v>2007</v>
      </c>
      <c r="N53" s="32">
        <v>418</v>
      </c>
      <c r="O53" s="37">
        <v>4571.7</v>
      </c>
    </row>
    <row r="54" spans="13:15" x14ac:dyDescent="0.25">
      <c r="M54" s="34">
        <v>2008</v>
      </c>
      <c r="N54" s="32">
        <v>800</v>
      </c>
      <c r="O54" s="37">
        <v>4246.8999999999996</v>
      </c>
    </row>
    <row r="55" spans="13:15" x14ac:dyDescent="0.25">
      <c r="M55" s="34">
        <v>2009</v>
      </c>
      <c r="N55" s="32">
        <v>639</v>
      </c>
      <c r="O55" s="37">
        <v>3137.5</v>
      </c>
    </row>
    <row r="56" spans="13:15" x14ac:dyDescent="0.25">
      <c r="M56" s="34">
        <v>2010</v>
      </c>
      <c r="N56" s="32">
        <v>507</v>
      </c>
      <c r="O56" s="37">
        <v>4099.3</v>
      </c>
    </row>
    <row r="57" spans="13:15" x14ac:dyDescent="0.25">
      <c r="M57" s="34">
        <v>2011</v>
      </c>
      <c r="N57" s="32">
        <v>633</v>
      </c>
      <c r="O57" s="37">
        <v>4320.7</v>
      </c>
    </row>
  </sheetData>
  <mergeCells count="2">
    <mergeCell ref="A1:G1"/>
    <mergeCell ref="B3:M3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G16" sqref="G16:Q16"/>
    </sheetView>
  </sheetViews>
  <sheetFormatPr defaultColWidth="8.85546875" defaultRowHeight="15" x14ac:dyDescent="0.25"/>
  <cols>
    <col min="3" max="3" width="11.42578125" bestFit="1" customWidth="1"/>
    <col min="4" max="4" width="10" bestFit="1" customWidth="1"/>
  </cols>
  <sheetData>
    <row r="1" spans="1:22" ht="21" x14ac:dyDescent="0.35">
      <c r="A1" s="84" t="s">
        <v>167</v>
      </c>
      <c r="B1" s="84"/>
      <c r="C1" s="84"/>
      <c r="D1" s="84"/>
      <c r="E1" s="84"/>
      <c r="F1" s="84"/>
      <c r="G1" s="84"/>
      <c r="H1" s="84"/>
      <c r="I1" s="84"/>
      <c r="J1" s="84"/>
    </row>
    <row r="2" spans="1:22" x14ac:dyDescent="0.25">
      <c r="B2" s="80" t="s">
        <v>168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5" spans="1:22" x14ac:dyDescent="0.25">
      <c r="C5" s="3" t="s">
        <v>1</v>
      </c>
      <c r="D5" s="3" t="s">
        <v>2</v>
      </c>
      <c r="H5" s="3" t="s">
        <v>169</v>
      </c>
      <c r="I5" s="3" t="s">
        <v>170</v>
      </c>
      <c r="J5" s="3" t="s">
        <v>171</v>
      </c>
    </row>
    <row r="6" spans="1:22" x14ac:dyDescent="0.25">
      <c r="C6" s="4" t="s">
        <v>3</v>
      </c>
      <c r="D6" s="4">
        <v>58</v>
      </c>
      <c r="H6" s="4">
        <v>58</v>
      </c>
      <c r="I6" s="4" t="s">
        <v>172</v>
      </c>
      <c r="J6" s="4">
        <v>5</v>
      </c>
    </row>
    <row r="7" spans="1:22" x14ac:dyDescent="0.25">
      <c r="C7" s="4" t="s">
        <v>4</v>
      </c>
      <c r="D7" s="4">
        <v>52</v>
      </c>
      <c r="H7" s="4">
        <v>52</v>
      </c>
      <c r="I7" s="4" t="s">
        <v>173</v>
      </c>
      <c r="J7" s="4">
        <v>2</v>
      </c>
    </row>
    <row r="8" spans="1:22" x14ac:dyDescent="0.25">
      <c r="C8" s="4" t="s">
        <v>5</v>
      </c>
      <c r="D8" s="4">
        <v>58</v>
      </c>
      <c r="H8" s="4">
        <v>48</v>
      </c>
      <c r="I8" s="4" t="s">
        <v>173</v>
      </c>
      <c r="J8" s="4">
        <v>2</v>
      </c>
    </row>
    <row r="9" spans="1:22" x14ac:dyDescent="0.25">
      <c r="C9" s="4" t="s">
        <v>6</v>
      </c>
      <c r="D9" s="4">
        <v>48</v>
      </c>
      <c r="H9" s="4">
        <v>62</v>
      </c>
      <c r="I9" s="4" t="s">
        <v>174</v>
      </c>
      <c r="J9" s="4">
        <v>3</v>
      </c>
    </row>
    <row r="10" spans="1:22" x14ac:dyDescent="0.25">
      <c r="C10" s="4" t="s">
        <v>7</v>
      </c>
      <c r="D10" s="4">
        <v>62</v>
      </c>
      <c r="H10" s="4">
        <v>38</v>
      </c>
      <c r="I10" s="4" t="s">
        <v>175</v>
      </c>
      <c r="J10" s="4">
        <v>1</v>
      </c>
    </row>
    <row r="11" spans="1:22" x14ac:dyDescent="0.25">
      <c r="C11" s="4" t="s">
        <v>8</v>
      </c>
      <c r="D11" s="4">
        <v>62</v>
      </c>
      <c r="H11" s="4">
        <v>54</v>
      </c>
      <c r="I11" s="4" t="s">
        <v>174</v>
      </c>
      <c r="J11" s="4">
        <v>3</v>
      </c>
    </row>
    <row r="12" spans="1:22" x14ac:dyDescent="0.25">
      <c r="C12" s="4" t="s">
        <v>9</v>
      </c>
      <c r="D12" s="4">
        <v>48</v>
      </c>
      <c r="H12" s="4">
        <v>60</v>
      </c>
      <c r="I12" s="4" t="s">
        <v>175</v>
      </c>
      <c r="J12" s="4">
        <v>1</v>
      </c>
    </row>
    <row r="13" spans="1:22" x14ac:dyDescent="0.25">
      <c r="C13" s="4" t="s">
        <v>10</v>
      </c>
      <c r="D13" s="4">
        <v>38</v>
      </c>
    </row>
    <row r="14" spans="1:22" x14ac:dyDescent="0.25">
      <c r="C14" s="4" t="s">
        <v>11</v>
      </c>
      <c r="D14" s="4">
        <v>54</v>
      </c>
    </row>
    <row r="15" spans="1:22" x14ac:dyDescent="0.25">
      <c r="C15" s="4" t="s">
        <v>12</v>
      </c>
      <c r="D15" s="4">
        <v>58</v>
      </c>
      <c r="F15" s="78" t="s">
        <v>176</v>
      </c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</row>
    <row r="16" spans="1:22" x14ac:dyDescent="0.25">
      <c r="C16" s="4" t="s">
        <v>13</v>
      </c>
      <c r="D16" s="4">
        <v>60</v>
      </c>
      <c r="G16" s="78" t="s">
        <v>177</v>
      </c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spans="3:4" x14ac:dyDescent="0.25">
      <c r="C17" s="4" t="s">
        <v>14</v>
      </c>
      <c r="D17" s="4">
        <v>58</v>
      </c>
    </row>
    <row r="18" spans="3:4" x14ac:dyDescent="0.25">
      <c r="C18" s="4" t="s">
        <v>15</v>
      </c>
      <c r="D18" s="4">
        <v>54</v>
      </c>
    </row>
    <row r="19" spans="3:4" x14ac:dyDescent="0.25">
      <c r="C19" s="4" t="s">
        <v>16</v>
      </c>
      <c r="D19" s="4">
        <v>54</v>
      </c>
    </row>
    <row r="20" spans="3:4" x14ac:dyDescent="0.25">
      <c r="C20" s="4" t="s">
        <v>17</v>
      </c>
      <c r="D20" s="4">
        <v>52</v>
      </c>
    </row>
    <row r="21" spans="3:4" x14ac:dyDescent="0.25">
      <c r="C21" s="4" t="s">
        <v>18</v>
      </c>
      <c r="D21" s="4">
        <v>62</v>
      </c>
    </row>
    <row r="22" spans="3:4" x14ac:dyDescent="0.25">
      <c r="C22" s="4" t="s">
        <v>19</v>
      </c>
      <c r="D22" s="4">
        <v>58</v>
      </c>
    </row>
  </sheetData>
  <mergeCells count="4">
    <mergeCell ref="A1:J1"/>
    <mergeCell ref="B2:N2"/>
    <mergeCell ref="F15:V15"/>
    <mergeCell ref="G16:Q1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19" sqref="L19"/>
    </sheetView>
  </sheetViews>
  <sheetFormatPr defaultColWidth="8.85546875" defaultRowHeight="15" x14ac:dyDescent="0.25"/>
  <cols>
    <col min="3" max="3" width="16.85546875" bestFit="1" customWidth="1"/>
    <col min="8" max="8" width="12.85546875" bestFit="1" customWidth="1"/>
  </cols>
  <sheetData>
    <row r="1" spans="1:9" ht="21" x14ac:dyDescent="0.35">
      <c r="A1" s="84" t="s">
        <v>179</v>
      </c>
      <c r="B1" s="84"/>
      <c r="C1" s="84"/>
      <c r="D1" s="84"/>
      <c r="E1" s="84"/>
      <c r="F1" s="84"/>
    </row>
    <row r="2" spans="1:9" x14ac:dyDescent="0.25">
      <c r="B2" s="80" t="s">
        <v>178</v>
      </c>
      <c r="C2" s="80"/>
      <c r="D2" s="80"/>
      <c r="E2" s="80"/>
      <c r="F2" s="80"/>
      <c r="G2" s="80"/>
      <c r="H2" s="80"/>
      <c r="I2" s="80"/>
    </row>
    <row r="5" spans="1:9" x14ac:dyDescent="0.25">
      <c r="C5" t="s">
        <v>180</v>
      </c>
    </row>
    <row r="7" spans="1:9" x14ac:dyDescent="0.25">
      <c r="C7" s="4" t="s">
        <v>181</v>
      </c>
      <c r="D7" s="88" t="s">
        <v>186</v>
      </c>
      <c r="E7" s="88"/>
      <c r="F7" s="88"/>
      <c r="G7" s="88"/>
    </row>
    <row r="8" spans="1:9" x14ac:dyDescent="0.25">
      <c r="C8" s="4"/>
      <c r="D8" s="4" t="s">
        <v>182</v>
      </c>
      <c r="E8" s="4" t="s">
        <v>183</v>
      </c>
      <c r="F8" s="4" t="s">
        <v>184</v>
      </c>
      <c r="G8" s="4" t="s">
        <v>185</v>
      </c>
    </row>
    <row r="9" spans="1:9" x14ac:dyDescent="0.25">
      <c r="C9" s="4">
        <v>1</v>
      </c>
      <c r="D9" s="4">
        <v>12.1</v>
      </c>
      <c r="E9" s="4">
        <v>12.5</v>
      </c>
      <c r="F9" s="4">
        <v>11.8</v>
      </c>
      <c r="G9" s="4">
        <v>11.9</v>
      </c>
    </row>
    <row r="10" spans="1:9" x14ac:dyDescent="0.25">
      <c r="C10" s="4">
        <v>2</v>
      </c>
      <c r="D10" s="4">
        <v>11.8</v>
      </c>
      <c r="E10" s="4">
        <v>12</v>
      </c>
      <c r="F10" s="4">
        <v>11.9</v>
      </c>
      <c r="G10" s="4">
        <v>13</v>
      </c>
    </row>
    <row r="11" spans="1:9" x14ac:dyDescent="0.25">
      <c r="C11" s="4">
        <v>3</v>
      </c>
      <c r="D11" s="4">
        <v>13</v>
      </c>
      <c r="E11" s="4">
        <v>13.2</v>
      </c>
      <c r="F11" s="4">
        <v>25</v>
      </c>
      <c r="G11" s="4">
        <v>12.7</v>
      </c>
    </row>
    <row r="12" spans="1:9" x14ac:dyDescent="0.25">
      <c r="C12" s="4">
        <v>4</v>
      </c>
      <c r="D12" s="4">
        <v>12.5</v>
      </c>
      <c r="E12" s="4">
        <v>12.6</v>
      </c>
      <c r="F12" s="4">
        <v>12.5</v>
      </c>
      <c r="G12" s="4">
        <v>12.4</v>
      </c>
    </row>
    <row r="13" spans="1:9" x14ac:dyDescent="0.25">
      <c r="C13" s="4">
        <v>5</v>
      </c>
      <c r="D13" s="4">
        <v>11.4</v>
      </c>
      <c r="E13" s="4">
        <v>11.9</v>
      </c>
      <c r="F13" s="4">
        <v>12.5</v>
      </c>
      <c r="G13" s="4">
        <v>13</v>
      </c>
    </row>
    <row r="14" spans="1:9" x14ac:dyDescent="0.25">
      <c r="C14" s="4">
        <v>6</v>
      </c>
      <c r="D14" s="4">
        <v>15</v>
      </c>
      <c r="E14" s="4">
        <v>14.2</v>
      </c>
      <c r="F14" s="4">
        <v>13.5</v>
      </c>
      <c r="G14" s="4">
        <v>12.8</v>
      </c>
    </row>
    <row r="15" spans="1:9" x14ac:dyDescent="0.25">
      <c r="C15" s="4">
        <v>7</v>
      </c>
      <c r="D15" s="4">
        <v>14.6</v>
      </c>
      <c r="E15" s="4">
        <v>14.5</v>
      </c>
      <c r="F15" s="4">
        <v>14.6</v>
      </c>
      <c r="G15" s="4">
        <v>14.5</v>
      </c>
    </row>
    <row r="16" spans="1:9" x14ac:dyDescent="0.25">
      <c r="C16" s="4">
        <v>8</v>
      </c>
      <c r="D16" s="4">
        <v>11.9</v>
      </c>
      <c r="E16" s="4">
        <v>12.2</v>
      </c>
      <c r="F16" s="4">
        <v>11.7</v>
      </c>
      <c r="G16" s="4">
        <v>13</v>
      </c>
    </row>
    <row r="17" spans="3:7" x14ac:dyDescent="0.25">
      <c r="C17" s="4">
        <v>9</v>
      </c>
      <c r="D17" s="4">
        <v>12.7</v>
      </c>
      <c r="E17" s="4">
        <v>13.1</v>
      </c>
      <c r="F17" s="4">
        <v>12.2</v>
      </c>
      <c r="G17" s="4">
        <v>12.4</v>
      </c>
    </row>
    <row r="18" spans="3:7" x14ac:dyDescent="0.25">
      <c r="C18" s="4">
        <v>10</v>
      </c>
      <c r="D18" s="4">
        <v>16</v>
      </c>
      <c r="E18" s="4">
        <v>15.4</v>
      </c>
      <c r="F18" s="4">
        <v>16.100000000000001</v>
      </c>
      <c r="G18" s="4">
        <v>15.8</v>
      </c>
    </row>
  </sheetData>
  <mergeCells count="3">
    <mergeCell ref="A1:F1"/>
    <mergeCell ref="B2:I2"/>
    <mergeCell ref="D7:G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workbookViewId="0">
      <selection activeCell="B12" sqref="B12"/>
    </sheetView>
  </sheetViews>
  <sheetFormatPr defaultColWidth="8.85546875" defaultRowHeight="15" x14ac:dyDescent="0.25"/>
  <cols>
    <col min="5" max="5" width="27.42578125" bestFit="1" customWidth="1"/>
    <col min="8" max="10" width="17.28515625" bestFit="1" customWidth="1"/>
  </cols>
  <sheetData>
    <row r="1" spans="1:17" ht="21" x14ac:dyDescent="0.35">
      <c r="A1" s="85" t="s">
        <v>326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7" ht="15.75" thickBot="1" x14ac:dyDescent="0.3"/>
    <row r="3" spans="1:17" ht="26.25" thickBot="1" x14ac:dyDescent="0.3">
      <c r="B3" s="18" t="s">
        <v>143</v>
      </c>
      <c r="C3" s="18" t="s">
        <v>144</v>
      </c>
    </row>
    <row r="4" spans="1:17" ht="15.75" thickBot="1" x14ac:dyDescent="0.3">
      <c r="B4" s="19">
        <v>65.78</v>
      </c>
      <c r="C4" s="19">
        <v>112.99</v>
      </c>
    </row>
    <row r="5" spans="1:17" ht="15.75" thickBot="1" x14ac:dyDescent="0.3">
      <c r="B5" s="19">
        <v>71.52</v>
      </c>
      <c r="C5" s="19">
        <v>136.49</v>
      </c>
    </row>
    <row r="6" spans="1:17" ht="15.75" thickBot="1" x14ac:dyDescent="0.3">
      <c r="B6" s="19">
        <v>69.400000000000006</v>
      </c>
      <c r="C6" s="19">
        <v>153.03</v>
      </c>
    </row>
    <row r="7" spans="1:17" ht="15.75" thickBot="1" x14ac:dyDescent="0.3">
      <c r="B7" s="19">
        <v>68.22</v>
      </c>
      <c r="C7" s="19">
        <v>142.34</v>
      </c>
      <c r="E7" t="s">
        <v>327</v>
      </c>
      <c r="F7">
        <f>STDEV(B4:B203)</f>
        <v>1.9403625936857456</v>
      </c>
      <c r="H7" t="s">
        <v>342</v>
      </c>
    </row>
    <row r="8" spans="1:17" ht="15.75" thickBot="1" x14ac:dyDescent="0.3">
      <c r="B8" s="19">
        <v>67.790000000000006</v>
      </c>
      <c r="C8" s="19">
        <v>144.30000000000001</v>
      </c>
      <c r="E8" t="s">
        <v>328</v>
      </c>
      <c r="F8">
        <f>STDEV(C4:C203)</f>
        <v>11.960959176403792</v>
      </c>
    </row>
    <row r="9" spans="1:17" ht="15.75" thickBot="1" x14ac:dyDescent="0.3">
      <c r="B9" s="19">
        <v>68.7</v>
      </c>
      <c r="C9" s="19">
        <v>123.3</v>
      </c>
    </row>
    <row r="10" spans="1:17" ht="15.75" thickBot="1" x14ac:dyDescent="0.3">
      <c r="B10" s="19">
        <v>69.8</v>
      </c>
      <c r="C10" s="19">
        <v>141.49</v>
      </c>
      <c r="E10" t="s">
        <v>343</v>
      </c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5.75" thickBot="1" x14ac:dyDescent="0.3">
      <c r="B11" s="19">
        <v>70.010000000000005</v>
      </c>
      <c r="C11" s="19">
        <v>136.46</v>
      </c>
    </row>
    <row r="12" spans="1:17" ht="15.75" thickBot="1" x14ac:dyDescent="0.3">
      <c r="B12" s="19">
        <v>67.900000000000006</v>
      </c>
      <c r="C12" s="19">
        <v>112.37</v>
      </c>
      <c r="E12" s="43" t="s">
        <v>332</v>
      </c>
      <c r="J12" s="43" t="s">
        <v>336</v>
      </c>
    </row>
    <row r="13" spans="1:17" ht="15.75" thickBot="1" x14ac:dyDescent="0.3">
      <c r="B13" s="19">
        <v>66.78</v>
      </c>
      <c r="C13" s="19">
        <v>120.67</v>
      </c>
      <c r="E13" t="s">
        <v>219</v>
      </c>
      <c r="F13" t="s">
        <v>329</v>
      </c>
      <c r="G13" t="s">
        <v>330</v>
      </c>
      <c r="J13" t="s">
        <v>219</v>
      </c>
      <c r="K13" t="s">
        <v>333</v>
      </c>
      <c r="L13" t="s">
        <v>330</v>
      </c>
    </row>
    <row r="14" spans="1:17" ht="15.75" thickBot="1" x14ac:dyDescent="0.3">
      <c r="B14" s="19">
        <v>66.489999999999995</v>
      </c>
      <c r="C14" s="19">
        <v>127.45</v>
      </c>
      <c r="E14">
        <f>AVERAGE(B4:B203)</f>
        <v>67.949799999999982</v>
      </c>
      <c r="F14">
        <f>$E$14-3*$E$16</f>
        <v>62.128712218942745</v>
      </c>
      <c r="G14" s="49" t="s">
        <v>333</v>
      </c>
      <c r="H14" s="49" t="s">
        <v>335</v>
      </c>
      <c r="J14">
        <f>AVERAGE(C4:C203)</f>
        <v>127.22195000000011</v>
      </c>
      <c r="K14">
        <f>$J$14-3*$J$16</f>
        <v>91.339072470788722</v>
      </c>
      <c r="L14" s="49" t="s">
        <v>333</v>
      </c>
      <c r="M14" s="49" t="s">
        <v>335</v>
      </c>
    </row>
    <row r="15" spans="1:17" ht="15.75" thickBot="1" x14ac:dyDescent="0.3">
      <c r="B15" s="19">
        <v>67.62</v>
      </c>
      <c r="C15" s="19">
        <v>114.14</v>
      </c>
      <c r="E15" t="s">
        <v>331</v>
      </c>
      <c r="F15">
        <f>F14+$E$16</f>
        <v>64.069074812628486</v>
      </c>
      <c r="G15" s="71">
        <v>62.128712218942745</v>
      </c>
      <c r="H15" s="47">
        <v>0</v>
      </c>
      <c r="J15" t="s">
        <v>331</v>
      </c>
      <c r="K15">
        <f>K14+$J$16</f>
        <v>103.30003164719251</v>
      </c>
      <c r="L15" s="71">
        <v>91.339072470788722</v>
      </c>
      <c r="M15" s="47">
        <v>0</v>
      </c>
    </row>
    <row r="16" spans="1:17" ht="15.75" thickBot="1" x14ac:dyDescent="0.3">
      <c r="B16" s="19">
        <v>68.3</v>
      </c>
      <c r="C16" s="19">
        <v>125.61</v>
      </c>
      <c r="E16">
        <f>STDEV(B4:B203)</f>
        <v>1.9403625936857456</v>
      </c>
      <c r="F16" s="44">
        <f t="shared" ref="F16:F20" si="0">F15+$E$16</f>
        <v>66.009437406314234</v>
      </c>
      <c r="G16" s="71">
        <v>64.069074812628486</v>
      </c>
      <c r="H16" s="47">
        <v>4</v>
      </c>
      <c r="J16">
        <f>STDEV(C4:C203)</f>
        <v>11.960959176403792</v>
      </c>
      <c r="K16" s="44">
        <f t="shared" ref="K16:K20" si="1">K15+$J$16</f>
        <v>115.2609908235963</v>
      </c>
      <c r="L16" s="71">
        <v>103.30003164719251</v>
      </c>
      <c r="M16" s="47">
        <v>6</v>
      </c>
    </row>
    <row r="17" spans="2:13" ht="15.75" thickBot="1" x14ac:dyDescent="0.3">
      <c r="B17" s="19">
        <v>67.12</v>
      </c>
      <c r="C17" s="19">
        <v>122.46</v>
      </c>
      <c r="F17" s="44">
        <f t="shared" si="0"/>
        <v>67.949799999999982</v>
      </c>
      <c r="G17" s="71">
        <v>66.009437406314234</v>
      </c>
      <c r="H17" s="47">
        <v>32</v>
      </c>
      <c r="K17" s="44">
        <f t="shared" si="1"/>
        <v>127.22195000000009</v>
      </c>
      <c r="L17" s="71">
        <v>115.2609908235963</v>
      </c>
      <c r="M17" s="47">
        <v>26</v>
      </c>
    </row>
    <row r="18" spans="2:13" ht="15.75" thickBot="1" x14ac:dyDescent="0.3">
      <c r="B18" s="19">
        <v>68.28</v>
      </c>
      <c r="C18" s="19">
        <v>116.09</v>
      </c>
      <c r="F18" s="44">
        <f t="shared" si="0"/>
        <v>69.89016259368573</v>
      </c>
      <c r="G18" s="71">
        <v>67.949799999999982</v>
      </c>
      <c r="H18" s="47">
        <v>65</v>
      </c>
      <c r="K18" s="44">
        <f t="shared" si="1"/>
        <v>139.18290917640388</v>
      </c>
      <c r="L18" s="71">
        <v>127.22195000000009</v>
      </c>
      <c r="M18" s="47">
        <v>61</v>
      </c>
    </row>
    <row r="19" spans="2:13" ht="15.75" thickBot="1" x14ac:dyDescent="0.3">
      <c r="B19" s="19">
        <v>71.09</v>
      </c>
      <c r="C19" s="19">
        <v>140</v>
      </c>
      <c r="F19" s="44">
        <f>F18+$E$16</f>
        <v>71.830525187371478</v>
      </c>
      <c r="G19" s="71">
        <v>69.89016259368573</v>
      </c>
      <c r="H19" s="47">
        <v>64</v>
      </c>
      <c r="K19" s="44">
        <f t="shared" si="1"/>
        <v>151.14386835280769</v>
      </c>
      <c r="L19" s="71">
        <v>139.18290917640388</v>
      </c>
      <c r="M19" s="47">
        <v>72</v>
      </c>
    </row>
    <row r="20" spans="2:13" ht="15.75" thickBot="1" x14ac:dyDescent="0.3">
      <c r="B20" s="19">
        <v>66.459999999999994</v>
      </c>
      <c r="C20" s="19">
        <v>129.5</v>
      </c>
      <c r="F20" s="44">
        <f t="shared" si="0"/>
        <v>73.770887781057226</v>
      </c>
      <c r="G20" s="71">
        <v>71.830525187371478</v>
      </c>
      <c r="H20" s="47">
        <v>31</v>
      </c>
      <c r="K20" s="44">
        <f t="shared" si="1"/>
        <v>163.10482752921149</v>
      </c>
      <c r="L20" s="71">
        <v>151.14386835280769</v>
      </c>
      <c r="M20" s="47">
        <v>30</v>
      </c>
    </row>
    <row r="21" spans="2:13" ht="15.75" thickBot="1" x14ac:dyDescent="0.3">
      <c r="B21" s="19">
        <v>68.650000000000006</v>
      </c>
      <c r="C21" s="19">
        <v>142.97</v>
      </c>
      <c r="G21" s="71">
        <v>73.770887781057226</v>
      </c>
      <c r="H21" s="47">
        <v>2</v>
      </c>
      <c r="L21" s="71">
        <v>163.10482752921149</v>
      </c>
      <c r="M21" s="47">
        <v>5</v>
      </c>
    </row>
    <row r="22" spans="2:13" ht="15.75" thickBot="1" x14ac:dyDescent="0.3">
      <c r="B22" s="19">
        <v>71.23</v>
      </c>
      <c r="C22" s="19">
        <v>137.9</v>
      </c>
      <c r="G22" s="48" t="s">
        <v>334</v>
      </c>
      <c r="H22" s="48">
        <v>2</v>
      </c>
      <c r="L22" s="48" t="s">
        <v>334</v>
      </c>
      <c r="M22" s="48">
        <v>0</v>
      </c>
    </row>
    <row r="23" spans="2:13" ht="15.75" thickBot="1" x14ac:dyDescent="0.3">
      <c r="B23" s="19">
        <v>67.13</v>
      </c>
      <c r="C23" s="19">
        <v>124.04</v>
      </c>
    </row>
    <row r="24" spans="2:13" ht="15.75" thickBot="1" x14ac:dyDescent="0.3">
      <c r="B24" s="19">
        <v>67.83</v>
      </c>
      <c r="C24" s="19">
        <v>141.28</v>
      </c>
    </row>
    <row r="25" spans="2:13" ht="15.75" thickBot="1" x14ac:dyDescent="0.3">
      <c r="B25" s="19">
        <v>68.88</v>
      </c>
      <c r="C25" s="19">
        <v>143.54</v>
      </c>
    </row>
    <row r="26" spans="2:13" ht="15.75" thickBot="1" x14ac:dyDescent="0.3">
      <c r="B26" s="19">
        <v>63.48</v>
      </c>
      <c r="C26" s="19">
        <v>97.9</v>
      </c>
    </row>
    <row r="27" spans="2:13" ht="15.75" thickBot="1" x14ac:dyDescent="0.3">
      <c r="B27" s="19">
        <v>68.42</v>
      </c>
      <c r="C27" s="19">
        <v>129.5</v>
      </c>
    </row>
    <row r="28" spans="2:13" ht="15.75" thickBot="1" x14ac:dyDescent="0.3">
      <c r="B28" s="19">
        <v>67.63</v>
      </c>
      <c r="C28" s="19">
        <v>141.85</v>
      </c>
    </row>
    <row r="29" spans="2:13" ht="15.75" thickBot="1" x14ac:dyDescent="0.3">
      <c r="B29" s="19">
        <v>67.209999999999994</v>
      </c>
      <c r="C29" s="19">
        <v>129.72</v>
      </c>
    </row>
    <row r="30" spans="2:13" ht="15.75" thickBot="1" x14ac:dyDescent="0.3">
      <c r="B30" s="19">
        <v>70.84</v>
      </c>
      <c r="C30" s="19">
        <v>142.41999999999999</v>
      </c>
    </row>
    <row r="31" spans="2:13" ht="15.75" thickBot="1" x14ac:dyDescent="0.3">
      <c r="B31" s="19">
        <v>67.489999999999995</v>
      </c>
      <c r="C31" s="19">
        <v>131.55000000000001</v>
      </c>
    </row>
    <row r="32" spans="2:13" ht="15.75" thickBot="1" x14ac:dyDescent="0.3">
      <c r="B32" s="19">
        <v>66.53</v>
      </c>
      <c r="C32" s="19">
        <v>108.33</v>
      </c>
    </row>
    <row r="33" spans="2:3" ht="15.75" thickBot="1" x14ac:dyDescent="0.3">
      <c r="B33" s="19">
        <v>65.44</v>
      </c>
      <c r="C33" s="19">
        <v>113.89</v>
      </c>
    </row>
    <row r="34" spans="2:3" ht="15.75" thickBot="1" x14ac:dyDescent="0.3">
      <c r="B34" s="19">
        <v>69.52</v>
      </c>
      <c r="C34" s="19">
        <v>103.3</v>
      </c>
    </row>
    <row r="35" spans="2:3" ht="15.75" thickBot="1" x14ac:dyDescent="0.3">
      <c r="B35" s="19">
        <v>65.81</v>
      </c>
      <c r="C35" s="19">
        <v>120.75</v>
      </c>
    </row>
    <row r="36" spans="2:3" ht="15.75" thickBot="1" x14ac:dyDescent="0.3">
      <c r="B36" s="19">
        <v>67.819999999999993</v>
      </c>
      <c r="C36" s="19">
        <v>125.79</v>
      </c>
    </row>
    <row r="37" spans="2:3" ht="15.75" thickBot="1" x14ac:dyDescent="0.3">
      <c r="B37" s="19">
        <v>70.599999999999994</v>
      </c>
      <c r="C37" s="19">
        <v>136.22</v>
      </c>
    </row>
    <row r="38" spans="2:3" ht="15.75" thickBot="1" x14ac:dyDescent="0.3">
      <c r="B38" s="19">
        <v>71.8</v>
      </c>
      <c r="C38" s="19">
        <v>140.1</v>
      </c>
    </row>
    <row r="39" spans="2:3" ht="15.75" thickBot="1" x14ac:dyDescent="0.3">
      <c r="B39" s="19">
        <v>69.209999999999994</v>
      </c>
      <c r="C39" s="19">
        <v>128.75</v>
      </c>
    </row>
    <row r="40" spans="2:3" ht="15.75" thickBot="1" x14ac:dyDescent="0.3">
      <c r="B40" s="19">
        <v>66.8</v>
      </c>
      <c r="C40" s="19">
        <v>141.80000000000001</v>
      </c>
    </row>
    <row r="41" spans="2:3" ht="15.75" thickBot="1" x14ac:dyDescent="0.3">
      <c r="B41" s="19">
        <v>67.66</v>
      </c>
      <c r="C41" s="19">
        <v>121.23</v>
      </c>
    </row>
    <row r="42" spans="2:3" ht="15.75" thickBot="1" x14ac:dyDescent="0.3">
      <c r="B42" s="19">
        <v>67.81</v>
      </c>
      <c r="C42" s="19">
        <v>131.35</v>
      </c>
    </row>
    <row r="43" spans="2:3" ht="15.75" thickBot="1" x14ac:dyDescent="0.3">
      <c r="B43" s="19">
        <v>64.05</v>
      </c>
      <c r="C43" s="19">
        <v>106.71</v>
      </c>
    </row>
    <row r="44" spans="2:3" ht="15.75" thickBot="1" x14ac:dyDescent="0.3">
      <c r="B44" s="19">
        <v>68.569999999999993</v>
      </c>
      <c r="C44" s="19">
        <v>124.36</v>
      </c>
    </row>
    <row r="45" spans="2:3" ht="15.75" thickBot="1" x14ac:dyDescent="0.3">
      <c r="B45" s="19">
        <v>65.180000000000007</v>
      </c>
      <c r="C45" s="19">
        <v>124.86</v>
      </c>
    </row>
    <row r="46" spans="2:3" ht="15.75" thickBot="1" x14ac:dyDescent="0.3">
      <c r="B46" s="19">
        <v>69.66</v>
      </c>
      <c r="C46" s="19">
        <v>139.66999999999999</v>
      </c>
    </row>
    <row r="47" spans="2:3" ht="15.75" thickBot="1" x14ac:dyDescent="0.3">
      <c r="B47" s="19">
        <v>67.97</v>
      </c>
      <c r="C47" s="19">
        <v>137.37</v>
      </c>
    </row>
    <row r="48" spans="2:3" ht="15.75" thickBot="1" x14ac:dyDescent="0.3">
      <c r="B48" s="19">
        <v>65.98</v>
      </c>
      <c r="C48" s="19">
        <v>106.45</v>
      </c>
    </row>
    <row r="49" spans="2:3" ht="15.75" thickBot="1" x14ac:dyDescent="0.3">
      <c r="B49" s="19">
        <v>68.67</v>
      </c>
      <c r="C49" s="19">
        <v>128.76</v>
      </c>
    </row>
    <row r="50" spans="2:3" ht="15.75" thickBot="1" x14ac:dyDescent="0.3">
      <c r="B50" s="19">
        <v>66.88</v>
      </c>
      <c r="C50" s="19">
        <v>145.68</v>
      </c>
    </row>
    <row r="51" spans="2:3" ht="15.75" thickBot="1" x14ac:dyDescent="0.3">
      <c r="B51" s="19">
        <v>67.7</v>
      </c>
      <c r="C51" s="19">
        <v>116.82</v>
      </c>
    </row>
    <row r="52" spans="2:3" ht="15.75" thickBot="1" x14ac:dyDescent="0.3">
      <c r="B52" s="19">
        <v>69.819999999999993</v>
      </c>
      <c r="C52" s="19">
        <v>143.62</v>
      </c>
    </row>
    <row r="53" spans="2:3" ht="15.75" thickBot="1" x14ac:dyDescent="0.3">
      <c r="B53" s="19">
        <v>69.09</v>
      </c>
      <c r="C53" s="19">
        <v>134.93</v>
      </c>
    </row>
    <row r="54" spans="2:3" ht="15.75" thickBot="1" x14ac:dyDescent="0.3">
      <c r="B54" s="19">
        <v>69.91</v>
      </c>
      <c r="C54" s="19">
        <v>147.02000000000001</v>
      </c>
    </row>
    <row r="55" spans="2:3" ht="15.75" thickBot="1" x14ac:dyDescent="0.3">
      <c r="B55" s="19">
        <v>67.33</v>
      </c>
      <c r="C55" s="19">
        <v>126.33</v>
      </c>
    </row>
    <row r="56" spans="2:3" ht="15.75" thickBot="1" x14ac:dyDescent="0.3">
      <c r="B56" s="19">
        <v>70.27</v>
      </c>
      <c r="C56" s="19">
        <v>125.48</v>
      </c>
    </row>
    <row r="57" spans="2:3" ht="15.75" thickBot="1" x14ac:dyDescent="0.3">
      <c r="B57" s="19">
        <v>69.099999999999994</v>
      </c>
      <c r="C57" s="19">
        <v>115.71</v>
      </c>
    </row>
    <row r="58" spans="2:3" ht="15.75" thickBot="1" x14ac:dyDescent="0.3">
      <c r="B58" s="19">
        <v>65.38</v>
      </c>
      <c r="C58" s="19">
        <v>123.49</v>
      </c>
    </row>
    <row r="59" spans="2:3" ht="15.75" thickBot="1" x14ac:dyDescent="0.3">
      <c r="B59" s="19">
        <v>70.180000000000007</v>
      </c>
      <c r="C59" s="19">
        <v>147.88999999999999</v>
      </c>
    </row>
    <row r="60" spans="2:3" ht="15.75" thickBot="1" x14ac:dyDescent="0.3">
      <c r="B60" s="19">
        <v>70.41</v>
      </c>
      <c r="C60" s="19">
        <v>155.9</v>
      </c>
    </row>
    <row r="61" spans="2:3" ht="15.75" thickBot="1" x14ac:dyDescent="0.3">
      <c r="B61" s="19">
        <v>66.540000000000006</v>
      </c>
      <c r="C61" s="19">
        <v>128.07</v>
      </c>
    </row>
    <row r="62" spans="2:3" ht="15.75" thickBot="1" x14ac:dyDescent="0.3">
      <c r="B62" s="19">
        <v>66.36</v>
      </c>
      <c r="C62" s="19">
        <v>119.37</v>
      </c>
    </row>
    <row r="63" spans="2:3" ht="15.75" thickBot="1" x14ac:dyDescent="0.3">
      <c r="B63" s="19">
        <v>67.540000000000006</v>
      </c>
      <c r="C63" s="19">
        <v>133.81</v>
      </c>
    </row>
    <row r="64" spans="2:3" ht="15.75" thickBot="1" x14ac:dyDescent="0.3">
      <c r="B64" s="19">
        <v>66.5</v>
      </c>
      <c r="C64" s="19">
        <v>128.72999999999999</v>
      </c>
    </row>
    <row r="65" spans="2:3" ht="15.75" thickBot="1" x14ac:dyDescent="0.3">
      <c r="B65" s="19">
        <v>69</v>
      </c>
      <c r="C65" s="19">
        <v>137.55000000000001</v>
      </c>
    </row>
    <row r="66" spans="2:3" ht="15.75" thickBot="1" x14ac:dyDescent="0.3">
      <c r="B66" s="19">
        <v>68.3</v>
      </c>
      <c r="C66" s="19">
        <v>129.76</v>
      </c>
    </row>
    <row r="67" spans="2:3" ht="15.75" thickBot="1" x14ac:dyDescent="0.3">
      <c r="B67" s="19">
        <v>67.010000000000005</v>
      </c>
      <c r="C67" s="19">
        <v>128.82</v>
      </c>
    </row>
    <row r="68" spans="2:3" ht="15.75" thickBot="1" x14ac:dyDescent="0.3">
      <c r="B68" s="19">
        <v>70.81</v>
      </c>
      <c r="C68" s="19">
        <v>135.32</v>
      </c>
    </row>
    <row r="69" spans="2:3" ht="15.75" thickBot="1" x14ac:dyDescent="0.3">
      <c r="B69" s="19">
        <v>68.22</v>
      </c>
      <c r="C69" s="19">
        <v>109.61</v>
      </c>
    </row>
    <row r="70" spans="2:3" ht="15.75" thickBot="1" x14ac:dyDescent="0.3">
      <c r="B70" s="19">
        <v>69.06</v>
      </c>
      <c r="C70" s="19">
        <v>142.47</v>
      </c>
    </row>
    <row r="71" spans="2:3" ht="15.75" thickBot="1" x14ac:dyDescent="0.3">
      <c r="B71" s="19">
        <v>67.73</v>
      </c>
      <c r="C71" s="19">
        <v>132.75</v>
      </c>
    </row>
    <row r="72" spans="2:3" ht="15.75" thickBot="1" x14ac:dyDescent="0.3">
      <c r="B72" s="19">
        <v>67.22</v>
      </c>
      <c r="C72" s="19">
        <v>103.53</v>
      </c>
    </row>
    <row r="73" spans="2:3" ht="15.75" thickBot="1" x14ac:dyDescent="0.3">
      <c r="B73" s="19">
        <v>67.37</v>
      </c>
      <c r="C73" s="19">
        <v>124.73</v>
      </c>
    </row>
    <row r="74" spans="2:3" ht="15.75" thickBot="1" x14ac:dyDescent="0.3">
      <c r="B74" s="19">
        <v>65.27</v>
      </c>
      <c r="C74" s="19">
        <v>129.31</v>
      </c>
    </row>
    <row r="75" spans="2:3" ht="15.75" thickBot="1" x14ac:dyDescent="0.3">
      <c r="B75" s="19">
        <v>70.84</v>
      </c>
      <c r="C75" s="19">
        <v>134.02000000000001</v>
      </c>
    </row>
    <row r="76" spans="2:3" ht="15.75" thickBot="1" x14ac:dyDescent="0.3">
      <c r="B76" s="19">
        <v>69.92</v>
      </c>
      <c r="C76" s="19">
        <v>140.4</v>
      </c>
    </row>
    <row r="77" spans="2:3" ht="15.75" thickBot="1" x14ac:dyDescent="0.3">
      <c r="B77" s="19">
        <v>64.290000000000006</v>
      </c>
      <c r="C77" s="19">
        <v>102.84</v>
      </c>
    </row>
    <row r="78" spans="2:3" ht="15.75" thickBot="1" x14ac:dyDescent="0.3">
      <c r="B78" s="19">
        <v>68.25</v>
      </c>
      <c r="C78" s="19">
        <v>128.52000000000001</v>
      </c>
    </row>
    <row r="79" spans="2:3" ht="15.75" thickBot="1" x14ac:dyDescent="0.3">
      <c r="B79" s="19">
        <v>66.36</v>
      </c>
      <c r="C79" s="19">
        <v>120.3</v>
      </c>
    </row>
    <row r="80" spans="2:3" ht="15.75" thickBot="1" x14ac:dyDescent="0.3">
      <c r="B80" s="19">
        <v>68.36</v>
      </c>
      <c r="C80" s="19">
        <v>138.6</v>
      </c>
    </row>
    <row r="81" spans="2:3" ht="15.75" thickBot="1" x14ac:dyDescent="0.3">
      <c r="B81" s="19">
        <v>65.48</v>
      </c>
      <c r="C81" s="19">
        <v>132.96</v>
      </c>
    </row>
    <row r="82" spans="2:3" ht="15.75" thickBot="1" x14ac:dyDescent="0.3">
      <c r="B82" s="19">
        <v>69.72</v>
      </c>
      <c r="C82" s="19">
        <v>115.62</v>
      </c>
    </row>
    <row r="83" spans="2:3" ht="15.75" thickBot="1" x14ac:dyDescent="0.3">
      <c r="B83" s="19">
        <v>67.73</v>
      </c>
      <c r="C83" s="19">
        <v>122.52</v>
      </c>
    </row>
    <row r="84" spans="2:3" ht="15.75" thickBot="1" x14ac:dyDescent="0.3">
      <c r="B84" s="19">
        <v>68.64</v>
      </c>
      <c r="C84" s="19">
        <v>134.63</v>
      </c>
    </row>
    <row r="85" spans="2:3" ht="15.75" thickBot="1" x14ac:dyDescent="0.3">
      <c r="B85" s="19">
        <v>66.78</v>
      </c>
      <c r="C85" s="19">
        <v>121.9</v>
      </c>
    </row>
    <row r="86" spans="2:3" ht="15.75" thickBot="1" x14ac:dyDescent="0.3">
      <c r="B86" s="19">
        <v>70.05</v>
      </c>
      <c r="C86" s="19">
        <v>155.38</v>
      </c>
    </row>
    <row r="87" spans="2:3" ht="15.75" thickBot="1" x14ac:dyDescent="0.3">
      <c r="B87" s="19">
        <v>66.28</v>
      </c>
      <c r="C87" s="19">
        <v>128.94</v>
      </c>
    </row>
    <row r="88" spans="2:3" ht="15.75" thickBot="1" x14ac:dyDescent="0.3">
      <c r="B88" s="19">
        <v>69.2</v>
      </c>
      <c r="C88" s="19">
        <v>129.1</v>
      </c>
    </row>
    <row r="89" spans="2:3" ht="15.75" thickBot="1" x14ac:dyDescent="0.3">
      <c r="B89" s="19">
        <v>69.13</v>
      </c>
      <c r="C89" s="19">
        <v>139.47</v>
      </c>
    </row>
    <row r="90" spans="2:3" ht="15.75" thickBot="1" x14ac:dyDescent="0.3">
      <c r="B90" s="19">
        <v>67.36</v>
      </c>
      <c r="C90" s="19">
        <v>140.88999999999999</v>
      </c>
    </row>
    <row r="91" spans="2:3" ht="15.75" thickBot="1" x14ac:dyDescent="0.3">
      <c r="B91" s="19">
        <v>70.09</v>
      </c>
      <c r="C91" s="19">
        <v>131.59</v>
      </c>
    </row>
    <row r="92" spans="2:3" ht="15.75" thickBot="1" x14ac:dyDescent="0.3">
      <c r="B92" s="19">
        <v>70.180000000000007</v>
      </c>
      <c r="C92" s="19">
        <v>121.12</v>
      </c>
    </row>
    <row r="93" spans="2:3" ht="15.75" thickBot="1" x14ac:dyDescent="0.3">
      <c r="B93" s="19">
        <v>68.23</v>
      </c>
      <c r="C93" s="19">
        <v>131.51</v>
      </c>
    </row>
    <row r="94" spans="2:3" ht="15.75" thickBot="1" x14ac:dyDescent="0.3">
      <c r="B94" s="19">
        <v>68.13</v>
      </c>
      <c r="C94" s="19">
        <v>136.55000000000001</v>
      </c>
    </row>
    <row r="95" spans="2:3" ht="15.75" thickBot="1" x14ac:dyDescent="0.3">
      <c r="B95" s="19">
        <v>70.239999999999995</v>
      </c>
      <c r="C95" s="19">
        <v>141.49</v>
      </c>
    </row>
    <row r="96" spans="2:3" ht="15.75" thickBot="1" x14ac:dyDescent="0.3">
      <c r="B96" s="19">
        <v>71.489999999999995</v>
      </c>
      <c r="C96" s="19">
        <v>140.61000000000001</v>
      </c>
    </row>
    <row r="97" spans="2:3" ht="15.75" thickBot="1" x14ac:dyDescent="0.3">
      <c r="B97" s="19">
        <v>69.2</v>
      </c>
      <c r="C97" s="19">
        <v>112.14</v>
      </c>
    </row>
    <row r="98" spans="2:3" ht="15.75" thickBot="1" x14ac:dyDescent="0.3">
      <c r="B98" s="19">
        <v>70.06</v>
      </c>
      <c r="C98" s="19">
        <v>133.46</v>
      </c>
    </row>
    <row r="99" spans="2:3" ht="15.75" thickBot="1" x14ac:dyDescent="0.3">
      <c r="B99" s="19">
        <v>70.56</v>
      </c>
      <c r="C99" s="19">
        <v>131.80000000000001</v>
      </c>
    </row>
    <row r="100" spans="2:3" ht="15.75" thickBot="1" x14ac:dyDescent="0.3">
      <c r="B100" s="19">
        <v>66.290000000000006</v>
      </c>
      <c r="C100" s="19">
        <v>120.03</v>
      </c>
    </row>
    <row r="101" spans="2:3" ht="15.75" thickBot="1" x14ac:dyDescent="0.3">
      <c r="B101" s="19">
        <v>63.43</v>
      </c>
      <c r="C101" s="19">
        <v>123.1</v>
      </c>
    </row>
    <row r="102" spans="2:3" ht="15.75" thickBot="1" x14ac:dyDescent="0.3">
      <c r="B102" s="19">
        <v>66.77</v>
      </c>
      <c r="C102" s="19">
        <v>128.13999999999999</v>
      </c>
    </row>
    <row r="103" spans="2:3" ht="15.75" thickBot="1" x14ac:dyDescent="0.3">
      <c r="B103" s="19">
        <v>68.89</v>
      </c>
      <c r="C103" s="19">
        <v>115.48</v>
      </c>
    </row>
    <row r="104" spans="2:3" ht="15.75" thickBot="1" x14ac:dyDescent="0.3">
      <c r="B104" s="19">
        <v>64.87</v>
      </c>
      <c r="C104" s="19">
        <v>102.09</v>
      </c>
    </row>
    <row r="105" spans="2:3" ht="15.75" thickBot="1" x14ac:dyDescent="0.3">
      <c r="B105" s="19">
        <v>67.09</v>
      </c>
      <c r="C105" s="19">
        <v>130.35</v>
      </c>
    </row>
    <row r="106" spans="2:3" ht="15.75" thickBot="1" x14ac:dyDescent="0.3">
      <c r="B106" s="19">
        <v>68.349999999999994</v>
      </c>
      <c r="C106" s="19">
        <v>134.18</v>
      </c>
    </row>
    <row r="107" spans="2:3" ht="15.75" thickBot="1" x14ac:dyDescent="0.3">
      <c r="B107" s="19">
        <v>65.61</v>
      </c>
      <c r="C107" s="19">
        <v>98.64</v>
      </c>
    </row>
    <row r="108" spans="2:3" ht="15.75" thickBot="1" x14ac:dyDescent="0.3">
      <c r="B108" s="19">
        <v>67.760000000000005</v>
      </c>
      <c r="C108" s="19">
        <v>114.56</v>
      </c>
    </row>
    <row r="109" spans="2:3" ht="15.75" thickBot="1" x14ac:dyDescent="0.3">
      <c r="B109" s="19">
        <v>68.02</v>
      </c>
      <c r="C109" s="19">
        <v>123.49</v>
      </c>
    </row>
    <row r="110" spans="2:3" ht="15.75" thickBot="1" x14ac:dyDescent="0.3">
      <c r="B110" s="19">
        <v>67.66</v>
      </c>
      <c r="C110" s="19">
        <v>123.05</v>
      </c>
    </row>
    <row r="111" spans="2:3" ht="15.75" thickBot="1" x14ac:dyDescent="0.3">
      <c r="B111" s="19">
        <v>66.31</v>
      </c>
      <c r="C111" s="19">
        <v>126.48</v>
      </c>
    </row>
    <row r="112" spans="2:3" ht="15.75" thickBot="1" x14ac:dyDescent="0.3">
      <c r="B112" s="19">
        <v>69.44</v>
      </c>
      <c r="C112" s="19">
        <v>128.41999999999999</v>
      </c>
    </row>
    <row r="113" spans="2:3" ht="15.75" thickBot="1" x14ac:dyDescent="0.3">
      <c r="B113" s="19">
        <v>63.84</v>
      </c>
      <c r="C113" s="19">
        <v>127.19</v>
      </c>
    </row>
    <row r="114" spans="2:3" ht="15.75" thickBot="1" x14ac:dyDescent="0.3">
      <c r="B114" s="19">
        <v>67.72</v>
      </c>
      <c r="C114" s="19">
        <v>122.06</v>
      </c>
    </row>
    <row r="115" spans="2:3" ht="15.75" thickBot="1" x14ac:dyDescent="0.3">
      <c r="B115" s="19">
        <v>70.05</v>
      </c>
      <c r="C115" s="19">
        <v>127.61</v>
      </c>
    </row>
    <row r="116" spans="2:3" ht="15.75" thickBot="1" x14ac:dyDescent="0.3">
      <c r="B116" s="19">
        <v>70.19</v>
      </c>
      <c r="C116" s="19">
        <v>131.63999999999999</v>
      </c>
    </row>
    <row r="117" spans="2:3" ht="15.75" thickBot="1" x14ac:dyDescent="0.3">
      <c r="B117" s="19">
        <v>65.95</v>
      </c>
      <c r="C117" s="19">
        <v>111.9</v>
      </c>
    </row>
    <row r="118" spans="2:3" ht="15.75" thickBot="1" x14ac:dyDescent="0.3">
      <c r="B118" s="19">
        <v>70.010000000000005</v>
      </c>
      <c r="C118" s="19">
        <v>122.04</v>
      </c>
    </row>
    <row r="119" spans="2:3" ht="15.75" thickBot="1" x14ac:dyDescent="0.3">
      <c r="B119" s="19">
        <v>68.61</v>
      </c>
      <c r="C119" s="19">
        <v>128.55000000000001</v>
      </c>
    </row>
    <row r="120" spans="2:3" ht="15.75" thickBot="1" x14ac:dyDescent="0.3">
      <c r="B120" s="19">
        <v>68.81</v>
      </c>
      <c r="C120" s="19">
        <v>132.68</v>
      </c>
    </row>
    <row r="121" spans="2:3" ht="15.75" thickBot="1" x14ac:dyDescent="0.3">
      <c r="B121" s="19">
        <v>69.760000000000005</v>
      </c>
      <c r="C121" s="19">
        <v>136.06</v>
      </c>
    </row>
    <row r="122" spans="2:3" ht="15.75" thickBot="1" x14ac:dyDescent="0.3">
      <c r="B122" s="19">
        <v>65.459999999999994</v>
      </c>
      <c r="C122" s="19">
        <v>115.94</v>
      </c>
    </row>
    <row r="123" spans="2:3" ht="15.75" thickBot="1" x14ac:dyDescent="0.3">
      <c r="B123" s="19">
        <v>68.83</v>
      </c>
      <c r="C123" s="19">
        <v>136.9</v>
      </c>
    </row>
    <row r="124" spans="2:3" ht="15.75" thickBot="1" x14ac:dyDescent="0.3">
      <c r="B124" s="19">
        <v>65.8</v>
      </c>
      <c r="C124" s="19">
        <v>119.88</v>
      </c>
    </row>
    <row r="125" spans="2:3" ht="15.75" thickBot="1" x14ac:dyDescent="0.3">
      <c r="B125" s="19">
        <v>67.209999999999994</v>
      </c>
      <c r="C125" s="19">
        <v>109.01</v>
      </c>
    </row>
    <row r="126" spans="2:3" ht="15.75" thickBot="1" x14ac:dyDescent="0.3">
      <c r="B126" s="19">
        <v>69.42</v>
      </c>
      <c r="C126" s="19">
        <v>128.27000000000001</v>
      </c>
    </row>
    <row r="127" spans="2:3" ht="15.75" thickBot="1" x14ac:dyDescent="0.3">
      <c r="B127" s="19">
        <v>68.94</v>
      </c>
      <c r="C127" s="19">
        <v>135.29</v>
      </c>
    </row>
    <row r="128" spans="2:3" ht="15.75" thickBot="1" x14ac:dyDescent="0.3">
      <c r="B128" s="19">
        <v>67.94</v>
      </c>
      <c r="C128" s="19">
        <v>106.86</v>
      </c>
    </row>
    <row r="129" spans="2:3" ht="15.75" thickBot="1" x14ac:dyDescent="0.3">
      <c r="B129" s="19">
        <v>65.63</v>
      </c>
      <c r="C129" s="19">
        <v>123.29</v>
      </c>
    </row>
    <row r="130" spans="2:3" ht="15.75" thickBot="1" x14ac:dyDescent="0.3">
      <c r="B130" s="19">
        <v>66.5</v>
      </c>
      <c r="C130" s="19">
        <v>109.51</v>
      </c>
    </row>
    <row r="131" spans="2:3" ht="15.75" thickBot="1" x14ac:dyDescent="0.3">
      <c r="B131" s="19">
        <v>67.930000000000007</v>
      </c>
      <c r="C131" s="19">
        <v>119.31</v>
      </c>
    </row>
    <row r="132" spans="2:3" ht="15.75" thickBot="1" x14ac:dyDescent="0.3">
      <c r="B132" s="19">
        <v>68.89</v>
      </c>
      <c r="C132" s="19">
        <v>140.24</v>
      </c>
    </row>
    <row r="133" spans="2:3" ht="15.75" thickBot="1" x14ac:dyDescent="0.3">
      <c r="B133" s="19">
        <v>70.239999999999995</v>
      </c>
      <c r="C133" s="19">
        <v>133.97999999999999</v>
      </c>
    </row>
    <row r="134" spans="2:3" ht="15.75" thickBot="1" x14ac:dyDescent="0.3">
      <c r="B134" s="19">
        <v>68.27</v>
      </c>
      <c r="C134" s="19">
        <v>132.58000000000001</v>
      </c>
    </row>
    <row r="135" spans="2:3" ht="15.75" thickBot="1" x14ac:dyDescent="0.3">
      <c r="B135" s="19">
        <v>71.23</v>
      </c>
      <c r="C135" s="19">
        <v>130.69999999999999</v>
      </c>
    </row>
    <row r="136" spans="2:3" ht="15.75" thickBot="1" x14ac:dyDescent="0.3">
      <c r="B136" s="19">
        <v>69.099999999999994</v>
      </c>
      <c r="C136" s="19">
        <v>115.56</v>
      </c>
    </row>
    <row r="137" spans="2:3" ht="15.75" thickBot="1" x14ac:dyDescent="0.3">
      <c r="B137" s="19">
        <v>64.400000000000006</v>
      </c>
      <c r="C137" s="19">
        <v>123.79</v>
      </c>
    </row>
    <row r="138" spans="2:3" ht="15.75" thickBot="1" x14ac:dyDescent="0.3">
      <c r="B138" s="19">
        <v>71.099999999999994</v>
      </c>
      <c r="C138" s="19">
        <v>128.13999999999999</v>
      </c>
    </row>
    <row r="139" spans="2:3" ht="15.75" thickBot="1" x14ac:dyDescent="0.3">
      <c r="B139" s="19">
        <v>68.22</v>
      </c>
      <c r="C139" s="19">
        <v>135.96</v>
      </c>
    </row>
    <row r="140" spans="2:3" ht="15.75" thickBot="1" x14ac:dyDescent="0.3">
      <c r="B140" s="19">
        <v>65.92</v>
      </c>
      <c r="C140" s="19">
        <v>116.63</v>
      </c>
    </row>
    <row r="141" spans="2:3" ht="15.75" thickBot="1" x14ac:dyDescent="0.3">
      <c r="B141" s="19">
        <v>67.44</v>
      </c>
      <c r="C141" s="19">
        <v>126.82</v>
      </c>
    </row>
    <row r="142" spans="2:3" ht="15.75" thickBot="1" x14ac:dyDescent="0.3">
      <c r="B142" s="19">
        <v>73.900000000000006</v>
      </c>
      <c r="C142" s="19">
        <v>151.38999999999999</v>
      </c>
    </row>
    <row r="143" spans="2:3" ht="15.75" thickBot="1" x14ac:dyDescent="0.3">
      <c r="B143" s="19">
        <v>69.98</v>
      </c>
      <c r="C143" s="19">
        <v>130.4</v>
      </c>
    </row>
    <row r="144" spans="2:3" ht="15.75" thickBot="1" x14ac:dyDescent="0.3">
      <c r="B144" s="19">
        <v>69.52</v>
      </c>
      <c r="C144" s="19">
        <v>136.21</v>
      </c>
    </row>
    <row r="145" spans="2:3" ht="15.75" thickBot="1" x14ac:dyDescent="0.3">
      <c r="B145" s="19">
        <v>65.180000000000007</v>
      </c>
      <c r="C145" s="19">
        <v>113.4</v>
      </c>
    </row>
    <row r="146" spans="2:3" ht="15.75" thickBot="1" x14ac:dyDescent="0.3">
      <c r="B146" s="19">
        <v>68.010000000000005</v>
      </c>
      <c r="C146" s="19">
        <v>125.33</v>
      </c>
    </row>
    <row r="147" spans="2:3" ht="15.75" thickBot="1" x14ac:dyDescent="0.3">
      <c r="B147" s="19">
        <v>68.34</v>
      </c>
      <c r="C147" s="19">
        <v>127.58</v>
      </c>
    </row>
    <row r="148" spans="2:3" ht="15.75" thickBot="1" x14ac:dyDescent="0.3">
      <c r="B148" s="19">
        <v>65.180000000000007</v>
      </c>
      <c r="C148" s="19">
        <v>107.16</v>
      </c>
    </row>
    <row r="149" spans="2:3" ht="15.75" thickBot="1" x14ac:dyDescent="0.3">
      <c r="B149" s="19">
        <v>68.260000000000005</v>
      </c>
      <c r="C149" s="19">
        <v>116.46</v>
      </c>
    </row>
    <row r="150" spans="2:3" ht="15.75" thickBot="1" x14ac:dyDescent="0.3">
      <c r="B150" s="19">
        <v>68.569999999999993</v>
      </c>
      <c r="C150" s="19">
        <v>133.84</v>
      </c>
    </row>
    <row r="151" spans="2:3" ht="15.75" thickBot="1" x14ac:dyDescent="0.3">
      <c r="B151" s="19">
        <v>64.5</v>
      </c>
      <c r="C151" s="19">
        <v>112.89</v>
      </c>
    </row>
    <row r="152" spans="2:3" ht="15.75" thickBot="1" x14ac:dyDescent="0.3">
      <c r="B152" s="19">
        <v>68.709999999999994</v>
      </c>
      <c r="C152" s="19">
        <v>130.76</v>
      </c>
    </row>
    <row r="153" spans="2:3" ht="15.75" thickBot="1" x14ac:dyDescent="0.3">
      <c r="B153" s="19">
        <v>68.89</v>
      </c>
      <c r="C153" s="19">
        <v>137.76</v>
      </c>
    </row>
    <row r="154" spans="2:3" ht="15.75" thickBot="1" x14ac:dyDescent="0.3">
      <c r="B154" s="19">
        <v>69.540000000000006</v>
      </c>
      <c r="C154" s="19">
        <v>125.4</v>
      </c>
    </row>
    <row r="155" spans="2:3" ht="15.75" thickBot="1" x14ac:dyDescent="0.3">
      <c r="B155" s="19">
        <v>67.400000000000006</v>
      </c>
      <c r="C155" s="19">
        <v>138.47</v>
      </c>
    </row>
    <row r="156" spans="2:3" ht="15.75" thickBot="1" x14ac:dyDescent="0.3">
      <c r="B156" s="19">
        <v>66.48</v>
      </c>
      <c r="C156" s="19">
        <v>120.82</v>
      </c>
    </row>
    <row r="157" spans="2:3" ht="15.75" thickBot="1" x14ac:dyDescent="0.3">
      <c r="B157" s="19">
        <v>66.010000000000005</v>
      </c>
      <c r="C157" s="19">
        <v>140.15</v>
      </c>
    </row>
    <row r="158" spans="2:3" ht="15.75" thickBot="1" x14ac:dyDescent="0.3">
      <c r="B158" s="19">
        <v>72.44</v>
      </c>
      <c r="C158" s="19">
        <v>136.74</v>
      </c>
    </row>
    <row r="159" spans="2:3" ht="15.75" thickBot="1" x14ac:dyDescent="0.3">
      <c r="B159" s="19">
        <v>64.13</v>
      </c>
      <c r="C159" s="19">
        <v>106.11</v>
      </c>
    </row>
    <row r="160" spans="2:3" ht="15.75" thickBot="1" x14ac:dyDescent="0.3">
      <c r="B160" s="19">
        <v>70.98</v>
      </c>
      <c r="C160" s="19">
        <v>158.96</v>
      </c>
    </row>
    <row r="161" spans="2:3" ht="15.75" thickBot="1" x14ac:dyDescent="0.3">
      <c r="B161" s="19">
        <v>67.5</v>
      </c>
      <c r="C161" s="19">
        <v>108.79</v>
      </c>
    </row>
    <row r="162" spans="2:3" ht="15.75" thickBot="1" x14ac:dyDescent="0.3">
      <c r="B162" s="19">
        <v>72.02</v>
      </c>
      <c r="C162" s="19">
        <v>138.78</v>
      </c>
    </row>
    <row r="163" spans="2:3" ht="15.75" thickBot="1" x14ac:dyDescent="0.3">
      <c r="B163" s="19">
        <v>65.31</v>
      </c>
      <c r="C163" s="19">
        <v>115.91</v>
      </c>
    </row>
    <row r="164" spans="2:3" ht="15.75" thickBot="1" x14ac:dyDescent="0.3">
      <c r="B164" s="19">
        <v>67.08</v>
      </c>
      <c r="C164" s="19">
        <v>146.29</v>
      </c>
    </row>
    <row r="165" spans="2:3" ht="15.75" thickBot="1" x14ac:dyDescent="0.3">
      <c r="B165" s="19">
        <v>64.39</v>
      </c>
      <c r="C165" s="19">
        <v>109.88</v>
      </c>
    </row>
    <row r="166" spans="2:3" ht="15.75" thickBot="1" x14ac:dyDescent="0.3">
      <c r="B166" s="19">
        <v>69.37</v>
      </c>
      <c r="C166" s="19">
        <v>139.05000000000001</v>
      </c>
    </row>
    <row r="167" spans="2:3" ht="15.75" thickBot="1" x14ac:dyDescent="0.3">
      <c r="B167" s="19">
        <v>68.38</v>
      </c>
      <c r="C167" s="19">
        <v>119.9</v>
      </c>
    </row>
    <row r="168" spans="2:3" ht="15.75" thickBot="1" x14ac:dyDescent="0.3">
      <c r="B168" s="19">
        <v>65.31</v>
      </c>
      <c r="C168" s="19">
        <v>128.31</v>
      </c>
    </row>
    <row r="169" spans="2:3" ht="15.75" thickBot="1" x14ac:dyDescent="0.3">
      <c r="B169" s="19">
        <v>67.14</v>
      </c>
      <c r="C169" s="19">
        <v>127.24</v>
      </c>
    </row>
    <row r="170" spans="2:3" ht="15.75" thickBot="1" x14ac:dyDescent="0.3">
      <c r="B170" s="19">
        <v>68.39</v>
      </c>
      <c r="C170" s="19">
        <v>115.23</v>
      </c>
    </row>
    <row r="171" spans="2:3" ht="15.75" thickBot="1" x14ac:dyDescent="0.3">
      <c r="B171" s="19">
        <v>66.290000000000006</v>
      </c>
      <c r="C171" s="19">
        <v>124.8</v>
      </c>
    </row>
    <row r="172" spans="2:3" ht="15.75" thickBot="1" x14ac:dyDescent="0.3">
      <c r="B172" s="19">
        <v>67.19</v>
      </c>
      <c r="C172" s="19">
        <v>126.95</v>
      </c>
    </row>
    <row r="173" spans="2:3" ht="15.75" thickBot="1" x14ac:dyDescent="0.3">
      <c r="B173" s="19">
        <v>65.989999999999995</v>
      </c>
      <c r="C173" s="19">
        <v>111.27</v>
      </c>
    </row>
    <row r="174" spans="2:3" ht="15.75" thickBot="1" x14ac:dyDescent="0.3">
      <c r="B174" s="19">
        <v>69.430000000000007</v>
      </c>
      <c r="C174" s="19">
        <v>122.61</v>
      </c>
    </row>
    <row r="175" spans="2:3" ht="15.75" thickBot="1" x14ac:dyDescent="0.3">
      <c r="B175" s="19">
        <v>67.97</v>
      </c>
      <c r="C175" s="19">
        <v>124.21</v>
      </c>
    </row>
    <row r="176" spans="2:3" ht="15.75" thickBot="1" x14ac:dyDescent="0.3">
      <c r="B176" s="19">
        <v>67.760000000000005</v>
      </c>
      <c r="C176" s="19">
        <v>124.65</v>
      </c>
    </row>
    <row r="177" spans="2:3" ht="15.75" thickBot="1" x14ac:dyDescent="0.3">
      <c r="B177" s="19">
        <v>65.28</v>
      </c>
      <c r="C177" s="19">
        <v>119.52</v>
      </c>
    </row>
    <row r="178" spans="2:3" ht="15.75" thickBot="1" x14ac:dyDescent="0.3">
      <c r="B178" s="19">
        <v>73.83</v>
      </c>
      <c r="C178" s="19">
        <v>139.30000000000001</v>
      </c>
    </row>
    <row r="179" spans="2:3" ht="15.75" thickBot="1" x14ac:dyDescent="0.3">
      <c r="B179" s="19">
        <v>66.81</v>
      </c>
      <c r="C179" s="19">
        <v>104.83</v>
      </c>
    </row>
    <row r="180" spans="2:3" ht="15.75" thickBot="1" x14ac:dyDescent="0.3">
      <c r="B180" s="19">
        <v>66.89</v>
      </c>
      <c r="C180" s="19">
        <v>123.04</v>
      </c>
    </row>
    <row r="181" spans="2:3" ht="15.75" thickBot="1" x14ac:dyDescent="0.3">
      <c r="B181" s="19">
        <v>65.739999999999995</v>
      </c>
      <c r="C181" s="19">
        <v>118.89</v>
      </c>
    </row>
    <row r="182" spans="2:3" ht="15.75" thickBot="1" x14ac:dyDescent="0.3">
      <c r="B182" s="19">
        <v>65.98</v>
      </c>
      <c r="C182" s="19">
        <v>121.49</v>
      </c>
    </row>
    <row r="183" spans="2:3" ht="15.75" thickBot="1" x14ac:dyDescent="0.3">
      <c r="B183" s="19">
        <v>66.58</v>
      </c>
      <c r="C183" s="19">
        <v>119.25</v>
      </c>
    </row>
    <row r="184" spans="2:3" ht="15.75" thickBot="1" x14ac:dyDescent="0.3">
      <c r="B184" s="19">
        <v>67.11</v>
      </c>
      <c r="C184" s="19">
        <v>135.02000000000001</v>
      </c>
    </row>
    <row r="185" spans="2:3" ht="15.75" thickBot="1" x14ac:dyDescent="0.3">
      <c r="B185" s="19">
        <v>65.87</v>
      </c>
      <c r="C185" s="19">
        <v>116.23</v>
      </c>
    </row>
    <row r="186" spans="2:3" ht="15.75" thickBot="1" x14ac:dyDescent="0.3">
      <c r="B186" s="19">
        <v>66.78</v>
      </c>
      <c r="C186" s="19">
        <v>109.17</v>
      </c>
    </row>
    <row r="187" spans="2:3" ht="15.75" thickBot="1" x14ac:dyDescent="0.3">
      <c r="B187" s="19">
        <v>68.739999999999995</v>
      </c>
      <c r="C187" s="19">
        <v>124.22</v>
      </c>
    </row>
    <row r="188" spans="2:3" ht="15.75" thickBot="1" x14ac:dyDescent="0.3">
      <c r="B188" s="19">
        <v>66.23</v>
      </c>
      <c r="C188" s="19">
        <v>141.16</v>
      </c>
    </row>
    <row r="189" spans="2:3" ht="15.75" thickBot="1" x14ac:dyDescent="0.3">
      <c r="B189" s="19">
        <v>65.959999999999994</v>
      </c>
      <c r="C189" s="19">
        <v>129.15</v>
      </c>
    </row>
    <row r="190" spans="2:3" ht="15.75" thickBot="1" x14ac:dyDescent="0.3">
      <c r="B190" s="19">
        <v>68.58</v>
      </c>
      <c r="C190" s="19">
        <v>127.87</v>
      </c>
    </row>
    <row r="191" spans="2:3" ht="15.75" thickBot="1" x14ac:dyDescent="0.3">
      <c r="B191" s="19">
        <v>66.59</v>
      </c>
      <c r="C191" s="19">
        <v>120.92</v>
      </c>
    </row>
    <row r="192" spans="2:3" ht="15.75" thickBot="1" x14ac:dyDescent="0.3">
      <c r="B192" s="19">
        <v>66.97</v>
      </c>
      <c r="C192" s="19">
        <v>127.65</v>
      </c>
    </row>
    <row r="193" spans="2:3" ht="15.75" thickBot="1" x14ac:dyDescent="0.3">
      <c r="B193" s="19">
        <v>68.08</v>
      </c>
      <c r="C193" s="19">
        <v>101.47</v>
      </c>
    </row>
    <row r="194" spans="2:3" ht="15.75" thickBot="1" x14ac:dyDescent="0.3">
      <c r="B194" s="19">
        <v>70.19</v>
      </c>
      <c r="C194" s="19">
        <v>144.99</v>
      </c>
    </row>
    <row r="195" spans="2:3" ht="15.75" thickBot="1" x14ac:dyDescent="0.3">
      <c r="B195" s="19">
        <v>65.52</v>
      </c>
      <c r="C195" s="19">
        <v>110.95</v>
      </c>
    </row>
    <row r="196" spans="2:3" ht="15.75" thickBot="1" x14ac:dyDescent="0.3">
      <c r="B196" s="19">
        <v>67.459999999999994</v>
      </c>
      <c r="C196" s="19">
        <v>132.86000000000001</v>
      </c>
    </row>
    <row r="197" spans="2:3" ht="15.75" thickBot="1" x14ac:dyDescent="0.3">
      <c r="B197" s="19">
        <v>67.41</v>
      </c>
      <c r="C197" s="19">
        <v>146.34</v>
      </c>
    </row>
    <row r="198" spans="2:3" ht="15.75" thickBot="1" x14ac:dyDescent="0.3">
      <c r="B198" s="19">
        <v>69.66</v>
      </c>
      <c r="C198" s="19">
        <v>145.59</v>
      </c>
    </row>
    <row r="199" spans="2:3" ht="15.75" thickBot="1" x14ac:dyDescent="0.3">
      <c r="B199" s="19">
        <v>65.8</v>
      </c>
      <c r="C199" s="19">
        <v>120.84</v>
      </c>
    </row>
    <row r="200" spans="2:3" ht="15.75" thickBot="1" x14ac:dyDescent="0.3">
      <c r="B200" s="19">
        <v>66.11</v>
      </c>
      <c r="C200" s="19">
        <v>115.78</v>
      </c>
    </row>
    <row r="201" spans="2:3" ht="15.75" thickBot="1" x14ac:dyDescent="0.3">
      <c r="B201" s="19">
        <v>68.239999999999995</v>
      </c>
      <c r="C201" s="19">
        <v>128.30000000000001</v>
      </c>
    </row>
    <row r="202" spans="2:3" ht="15.75" thickBot="1" x14ac:dyDescent="0.3">
      <c r="B202" s="19">
        <v>68.02</v>
      </c>
      <c r="C202" s="19">
        <v>127.47</v>
      </c>
    </row>
    <row r="203" spans="2:3" ht="15.75" thickBot="1" x14ac:dyDescent="0.3">
      <c r="B203" s="19">
        <v>71.39</v>
      </c>
      <c r="C203" s="19">
        <v>127.88</v>
      </c>
    </row>
    <row r="212" spans="2:8" x14ac:dyDescent="0.25">
      <c r="B212" s="56" t="s">
        <v>237</v>
      </c>
      <c r="C212" s="56" t="s">
        <v>238</v>
      </c>
    </row>
    <row r="213" spans="2:8" ht="15.75" thickBot="1" x14ac:dyDescent="0.3">
      <c r="B213" s="4">
        <v>1</v>
      </c>
      <c r="C213" s="4">
        <v>56</v>
      </c>
      <c r="E213" s="44" t="s">
        <v>219</v>
      </c>
      <c r="F213" s="44" t="s">
        <v>329</v>
      </c>
      <c r="G213" s="72" t="s">
        <v>330</v>
      </c>
    </row>
    <row r="214" spans="2:8" x14ac:dyDescent="0.25">
      <c r="B214" s="4">
        <v>2</v>
      </c>
      <c r="C214" s="4">
        <v>63</v>
      </c>
      <c r="E214" s="44">
        <f>AVERAGE(C213:C222)</f>
        <v>59.5</v>
      </c>
      <c r="F214" s="44">
        <f>$E$214-3*$E$216</f>
        <v>31.742118236435982</v>
      </c>
      <c r="G214" s="49" t="s">
        <v>333</v>
      </c>
      <c r="H214" s="49" t="s">
        <v>335</v>
      </c>
    </row>
    <row r="215" spans="2:8" x14ac:dyDescent="0.25">
      <c r="B215" s="4">
        <v>3</v>
      </c>
      <c r="C215" s="4">
        <v>74</v>
      </c>
      <c r="E215" s="44" t="s">
        <v>331</v>
      </c>
      <c r="F215" s="44">
        <f>F214+$E$216</f>
        <v>40.994745490957321</v>
      </c>
      <c r="G215" s="71">
        <v>31.742118236435982</v>
      </c>
      <c r="H215" s="47">
        <v>0</v>
      </c>
    </row>
    <row r="216" spans="2:8" x14ac:dyDescent="0.25">
      <c r="B216" s="4">
        <v>4</v>
      </c>
      <c r="C216" s="4">
        <v>62</v>
      </c>
      <c r="E216" s="44">
        <f>STDEV(C213:C222)</f>
        <v>9.2526272545213395</v>
      </c>
      <c r="F216" s="44">
        <f t="shared" ref="F216:F220" si="2">F215+$E$216</f>
        <v>50.247372745478657</v>
      </c>
      <c r="G216" s="71">
        <v>40.994745490957321</v>
      </c>
      <c r="H216" s="47">
        <v>0</v>
      </c>
    </row>
    <row r="217" spans="2:8" x14ac:dyDescent="0.25">
      <c r="B217" s="4">
        <v>5</v>
      </c>
      <c r="C217" s="4">
        <v>51</v>
      </c>
      <c r="E217" s="44"/>
      <c r="F217" s="44">
        <f t="shared" si="2"/>
        <v>59.5</v>
      </c>
      <c r="G217" s="71">
        <v>50.247372745478657</v>
      </c>
      <c r="H217" s="47">
        <v>2</v>
      </c>
    </row>
    <row r="218" spans="2:8" x14ac:dyDescent="0.25">
      <c r="B218" s="4">
        <v>6</v>
      </c>
      <c r="C218" s="4">
        <v>49</v>
      </c>
      <c r="E218" s="44"/>
      <c r="F218" s="44">
        <f t="shared" si="2"/>
        <v>68.752627254521343</v>
      </c>
      <c r="G218" s="71">
        <v>59.5</v>
      </c>
      <c r="H218" s="47">
        <v>3</v>
      </c>
    </row>
    <row r="219" spans="2:8" x14ac:dyDescent="0.25">
      <c r="B219" s="4">
        <v>7</v>
      </c>
      <c r="C219" s="4">
        <v>62</v>
      </c>
      <c r="E219" s="44"/>
      <c r="F219" s="44">
        <f t="shared" si="2"/>
        <v>78.005254509042686</v>
      </c>
      <c r="G219" s="71">
        <v>68.752627254521343</v>
      </c>
      <c r="H219" s="47">
        <v>3</v>
      </c>
    </row>
    <row r="220" spans="2:8" x14ac:dyDescent="0.25">
      <c r="B220" s="4">
        <v>8</v>
      </c>
      <c r="C220" s="4">
        <v>47</v>
      </c>
      <c r="E220" s="44"/>
      <c r="F220" s="44">
        <f t="shared" si="2"/>
        <v>87.257881763564029</v>
      </c>
      <c r="G220" s="71">
        <v>78.005254509042686</v>
      </c>
      <c r="H220" s="47">
        <v>2</v>
      </c>
    </row>
    <row r="221" spans="2:8" x14ac:dyDescent="0.25">
      <c r="B221" s="4">
        <v>9</v>
      </c>
      <c r="C221" s="4">
        <v>73</v>
      </c>
      <c r="G221" s="71">
        <v>87.257881763564029</v>
      </c>
      <c r="H221" s="47">
        <v>0</v>
      </c>
    </row>
    <row r="222" spans="2:8" ht="15.75" thickBot="1" x14ac:dyDescent="0.3">
      <c r="B222" s="4">
        <v>10</v>
      </c>
      <c r="C222" s="4">
        <v>58</v>
      </c>
      <c r="G222" s="48" t="s">
        <v>334</v>
      </c>
      <c r="H222" s="48">
        <v>0</v>
      </c>
    </row>
    <row r="243" spans="2:8" x14ac:dyDescent="0.25">
      <c r="B243" s="56" t="s">
        <v>237</v>
      </c>
      <c r="C243" s="56" t="s">
        <v>238</v>
      </c>
    </row>
    <row r="244" spans="2:8" ht="15.75" thickBot="1" x14ac:dyDescent="0.3">
      <c r="B244" s="4">
        <v>1</v>
      </c>
      <c r="C244" s="4">
        <v>28</v>
      </c>
      <c r="E244" t="s">
        <v>219</v>
      </c>
      <c r="F244" t="s">
        <v>333</v>
      </c>
      <c r="G244" t="s">
        <v>330</v>
      </c>
    </row>
    <row r="245" spans="2:8" x14ac:dyDescent="0.25">
      <c r="B245" s="4">
        <v>2</v>
      </c>
      <c r="C245" s="4">
        <v>85</v>
      </c>
      <c r="E245">
        <f>AVERAGE(C244:C253)</f>
        <v>77.8</v>
      </c>
      <c r="F245">
        <f>$E$245-3*$E$247</f>
        <v>-13.652720025158359</v>
      </c>
      <c r="G245" s="49" t="s">
        <v>333</v>
      </c>
      <c r="H245" s="49" t="s">
        <v>335</v>
      </c>
    </row>
    <row r="246" spans="2:8" x14ac:dyDescent="0.25">
      <c r="B246" s="4">
        <v>3</v>
      </c>
      <c r="C246" s="4">
        <v>18</v>
      </c>
      <c r="E246" t="s">
        <v>337</v>
      </c>
      <c r="F246">
        <f>F245+$E$247</f>
        <v>16.831519983227757</v>
      </c>
      <c r="G246" s="71">
        <v>-13.652720025158359</v>
      </c>
      <c r="H246" s="47">
        <v>0</v>
      </c>
    </row>
    <row r="247" spans="2:8" x14ac:dyDescent="0.25">
      <c r="B247" s="4">
        <v>4</v>
      </c>
      <c r="C247" s="4">
        <v>70</v>
      </c>
      <c r="E247">
        <f>STDEV(C244:C253)</f>
        <v>30.484240008386116</v>
      </c>
      <c r="F247" s="44">
        <f t="shared" ref="F247:F251" si="3">F246+$E$247</f>
        <v>47.315759991613874</v>
      </c>
      <c r="G247" s="71">
        <v>16.831519983227757</v>
      </c>
      <c r="H247" s="47">
        <v>0</v>
      </c>
    </row>
    <row r="248" spans="2:8" x14ac:dyDescent="0.25">
      <c r="B248" s="4">
        <v>5</v>
      </c>
      <c r="C248" s="4">
        <v>100</v>
      </c>
      <c r="F248" s="44">
        <f t="shared" si="3"/>
        <v>77.799999999999983</v>
      </c>
      <c r="G248" s="71">
        <v>47.315759991613874</v>
      </c>
      <c r="H248" s="47">
        <v>2</v>
      </c>
    </row>
    <row r="249" spans="2:8" x14ac:dyDescent="0.25">
      <c r="B249" s="4">
        <v>6</v>
      </c>
      <c r="C249" s="4">
        <v>100</v>
      </c>
      <c r="F249" s="44">
        <f t="shared" si="3"/>
        <v>108.28424000838609</v>
      </c>
      <c r="G249" s="71">
        <v>77.799999999999983</v>
      </c>
      <c r="H249" s="47">
        <v>1</v>
      </c>
    </row>
    <row r="250" spans="2:8" x14ac:dyDescent="0.25">
      <c r="B250" s="4">
        <v>7</v>
      </c>
      <c r="C250" s="4">
        <v>100</v>
      </c>
      <c r="F250" s="44">
        <f t="shared" si="3"/>
        <v>138.7684800167722</v>
      </c>
      <c r="G250" s="71">
        <v>108.28424000838609</v>
      </c>
      <c r="H250" s="47">
        <v>7</v>
      </c>
    </row>
    <row r="251" spans="2:8" x14ac:dyDescent="0.25">
      <c r="B251" s="4">
        <v>8</v>
      </c>
      <c r="C251" s="4">
        <v>97</v>
      </c>
      <c r="F251" s="44">
        <f t="shared" si="3"/>
        <v>169.25272002515831</v>
      </c>
      <c r="G251" s="71">
        <v>138.7684800167722</v>
      </c>
      <c r="H251" s="47">
        <v>0</v>
      </c>
    </row>
    <row r="252" spans="2:8" x14ac:dyDescent="0.25">
      <c r="B252" s="4">
        <v>9</v>
      </c>
      <c r="C252" s="4">
        <v>95</v>
      </c>
      <c r="G252" s="71">
        <v>169.25272002515831</v>
      </c>
      <c r="H252" s="47">
        <v>0</v>
      </c>
    </row>
    <row r="253" spans="2:8" ht="15.75" thickBot="1" x14ac:dyDescent="0.3">
      <c r="B253" s="4">
        <v>10</v>
      </c>
      <c r="C253" s="4">
        <v>85</v>
      </c>
      <c r="G253" s="48" t="s">
        <v>334</v>
      </c>
      <c r="H253" s="48">
        <v>0</v>
      </c>
    </row>
  </sheetData>
  <sortState ref="G246:G252">
    <sortCondition ref="G246"/>
  </sortState>
  <mergeCells count="1">
    <mergeCell ref="A1:N1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H8" sqref="H8"/>
    </sheetView>
  </sheetViews>
  <sheetFormatPr defaultColWidth="11.42578125" defaultRowHeight="15" x14ac:dyDescent="0.25"/>
  <sheetData>
    <row r="1" spans="1:13" s="74" customFormat="1" ht="21" x14ac:dyDescent="0.35">
      <c r="A1" s="85" t="s">
        <v>344</v>
      </c>
      <c r="B1" s="85"/>
      <c r="C1" s="85"/>
      <c r="D1" s="85"/>
      <c r="E1" s="85"/>
      <c r="F1" s="85"/>
      <c r="G1" s="85"/>
      <c r="H1" s="85"/>
      <c r="I1" s="85"/>
    </row>
    <row r="2" spans="1:13" s="75" customFormat="1" x14ac:dyDescent="0.25">
      <c r="A2" s="77"/>
      <c r="B2" s="77"/>
      <c r="C2" s="77"/>
      <c r="D2" s="77"/>
      <c r="E2" s="77"/>
      <c r="F2" s="77"/>
      <c r="G2" s="77"/>
      <c r="H2" s="77"/>
      <c r="I2" s="77"/>
    </row>
    <row r="3" spans="1:13" s="75" customFormat="1" x14ac:dyDescent="0.25">
      <c r="A3" s="77"/>
      <c r="B3" s="89" t="s">
        <v>294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3" s="75" customFormat="1" x14ac:dyDescent="0.25">
      <c r="A4" s="77"/>
      <c r="B4" s="77"/>
      <c r="C4" s="77"/>
      <c r="D4" s="77"/>
      <c r="E4" s="77"/>
      <c r="F4" s="77"/>
      <c r="G4" s="77"/>
      <c r="H4" s="76"/>
      <c r="I4" s="76"/>
      <c r="J4" s="76"/>
      <c r="K4" s="76"/>
      <c r="L4" s="76"/>
      <c r="M4" s="76"/>
    </row>
    <row r="6" spans="1:13" x14ac:dyDescent="0.25">
      <c r="H6" t="s">
        <v>345</v>
      </c>
    </row>
    <row r="7" spans="1:13" x14ac:dyDescent="0.25">
      <c r="H7" t="s">
        <v>346</v>
      </c>
    </row>
    <row r="8" spans="1:13" ht="15.75" thickBot="1" x14ac:dyDescent="0.3">
      <c r="C8" s="46" t="s">
        <v>181</v>
      </c>
      <c r="D8" s="46" t="s">
        <v>20</v>
      </c>
      <c r="E8" s="46" t="s">
        <v>188</v>
      </c>
      <c r="F8" s="46" t="s">
        <v>189</v>
      </c>
    </row>
    <row r="9" spans="1:13" x14ac:dyDescent="0.25">
      <c r="C9" s="45">
        <v>1</v>
      </c>
      <c r="D9" s="45">
        <v>1</v>
      </c>
      <c r="E9" s="45">
        <v>27.7</v>
      </c>
      <c r="F9" s="45">
        <v>30.6</v>
      </c>
    </row>
    <row r="10" spans="1:13" x14ac:dyDescent="0.25">
      <c r="C10" s="4">
        <v>2</v>
      </c>
      <c r="D10" s="4">
        <v>2</v>
      </c>
      <c r="E10" s="4">
        <v>57.2</v>
      </c>
      <c r="F10" s="4">
        <v>43.3</v>
      </c>
    </row>
    <row r="11" spans="1:13" x14ac:dyDescent="0.25">
      <c r="C11" s="4">
        <v>3</v>
      </c>
      <c r="D11" s="4">
        <v>1</v>
      </c>
      <c r="E11" s="4">
        <v>57.9</v>
      </c>
      <c r="F11" s="4">
        <v>53.4</v>
      </c>
    </row>
    <row r="12" spans="1:13" x14ac:dyDescent="0.25">
      <c r="C12" s="4">
        <v>4</v>
      </c>
      <c r="D12" s="4">
        <v>1</v>
      </c>
      <c r="E12" s="4">
        <v>38</v>
      </c>
      <c r="F12" s="4">
        <v>37.4</v>
      </c>
    </row>
    <row r="13" spans="1:13" x14ac:dyDescent="0.25">
      <c r="C13" s="4">
        <v>5</v>
      </c>
      <c r="D13" s="4">
        <v>1</v>
      </c>
      <c r="E13" s="4">
        <v>57.9</v>
      </c>
      <c r="F13" s="4">
        <v>48.6</v>
      </c>
    </row>
    <row r="14" spans="1:13" x14ac:dyDescent="0.25">
      <c r="C14" s="4">
        <v>6</v>
      </c>
      <c r="D14" s="4">
        <v>2</v>
      </c>
      <c r="E14" s="4">
        <v>32</v>
      </c>
      <c r="F14" s="4">
        <v>35.5</v>
      </c>
    </row>
    <row r="15" spans="1:13" x14ac:dyDescent="0.25">
      <c r="C15" s="4">
        <v>7</v>
      </c>
      <c r="D15" s="4">
        <v>2</v>
      </c>
      <c r="E15" s="4">
        <v>40.6</v>
      </c>
      <c r="F15" s="4">
        <v>46.9</v>
      </c>
    </row>
    <row r="16" spans="1:13" x14ac:dyDescent="0.25">
      <c r="C16" s="4">
        <v>8</v>
      </c>
      <c r="D16" s="4">
        <v>2</v>
      </c>
      <c r="E16" s="4">
        <v>33.1</v>
      </c>
      <c r="F16" s="4">
        <v>26.4</v>
      </c>
    </row>
    <row r="17" spans="3:6" x14ac:dyDescent="0.25">
      <c r="C17" s="4">
        <v>9</v>
      </c>
      <c r="D17" s="4">
        <v>1</v>
      </c>
      <c r="E17" s="4">
        <v>26.8</v>
      </c>
      <c r="F17" s="4">
        <v>25.1</v>
      </c>
    </row>
    <row r="18" spans="3:6" x14ac:dyDescent="0.25">
      <c r="C18" s="4">
        <v>10</v>
      </c>
      <c r="D18" s="4">
        <v>2</v>
      </c>
      <c r="E18" s="4">
        <v>53.2</v>
      </c>
      <c r="F18" s="4">
        <v>87.1</v>
      </c>
    </row>
    <row r="19" spans="3:6" x14ac:dyDescent="0.25">
      <c r="C19" s="4">
        <v>11</v>
      </c>
      <c r="D19" s="4">
        <v>2</v>
      </c>
      <c r="E19" s="4">
        <v>63.1</v>
      </c>
      <c r="F19" s="4">
        <v>43.8</v>
      </c>
    </row>
    <row r="20" spans="3:6" x14ac:dyDescent="0.25">
      <c r="C20" s="4">
        <v>12</v>
      </c>
      <c r="D20" s="4">
        <v>2</v>
      </c>
      <c r="E20" s="4">
        <v>57.7</v>
      </c>
      <c r="F20" s="4">
        <v>126.6</v>
      </c>
    </row>
    <row r="21" spans="3:6" x14ac:dyDescent="0.25">
      <c r="C21" s="4">
        <v>13</v>
      </c>
      <c r="D21" s="4">
        <v>2</v>
      </c>
      <c r="E21" s="4">
        <v>63.3</v>
      </c>
      <c r="F21" s="4">
        <v>41.8</v>
      </c>
    </row>
    <row r="22" spans="3:6" x14ac:dyDescent="0.25">
      <c r="C22" s="4">
        <v>14</v>
      </c>
      <c r="D22" s="4">
        <v>1</v>
      </c>
      <c r="E22" s="4">
        <v>45.8</v>
      </c>
      <c r="F22" s="4">
        <v>53.8</v>
      </c>
    </row>
    <row r="23" spans="3:6" x14ac:dyDescent="0.25">
      <c r="C23" s="4">
        <v>15</v>
      </c>
      <c r="D23" s="4">
        <v>1</v>
      </c>
      <c r="E23" s="4">
        <v>35.700000000000003</v>
      </c>
      <c r="F23" s="4">
        <v>26</v>
      </c>
    </row>
    <row r="24" spans="3:6" x14ac:dyDescent="0.25">
      <c r="C24" s="4">
        <v>16</v>
      </c>
      <c r="D24" s="4">
        <v>1</v>
      </c>
      <c r="E24" s="4">
        <v>46.8</v>
      </c>
      <c r="F24" s="4">
        <v>45.3</v>
      </c>
    </row>
    <row r="25" spans="3:6" x14ac:dyDescent="0.25">
      <c r="C25" s="4">
        <v>17</v>
      </c>
      <c r="D25" s="4">
        <v>1</v>
      </c>
      <c r="E25" s="4">
        <v>91.9</v>
      </c>
      <c r="F25" s="4">
        <v>55.8</v>
      </c>
    </row>
    <row r="26" spans="3:6" x14ac:dyDescent="0.25">
      <c r="C26" s="4">
        <v>18</v>
      </c>
      <c r="D26" s="4">
        <v>1</v>
      </c>
      <c r="E26" s="4">
        <v>59.9</v>
      </c>
      <c r="F26" s="4">
        <v>58.6</v>
      </c>
    </row>
    <row r="27" spans="3:6" x14ac:dyDescent="0.25">
      <c r="C27" s="4">
        <v>19</v>
      </c>
      <c r="D27" s="4">
        <v>2</v>
      </c>
      <c r="E27" s="4">
        <v>54.1</v>
      </c>
      <c r="F27" s="4">
        <v>44</v>
      </c>
    </row>
    <row r="28" spans="3:6" x14ac:dyDescent="0.25">
      <c r="C28" s="4">
        <v>20</v>
      </c>
      <c r="D28" s="4">
        <v>2</v>
      </c>
      <c r="E28" s="4">
        <v>39.299999999999997</v>
      </c>
      <c r="F28" s="4">
        <v>47.8</v>
      </c>
    </row>
    <row r="29" spans="3:6" x14ac:dyDescent="0.25">
      <c r="C29" s="4">
        <v>21</v>
      </c>
      <c r="D29" s="4">
        <v>1</v>
      </c>
      <c r="E29" s="4">
        <v>45.8</v>
      </c>
      <c r="F29" s="4">
        <v>36.799999999999997</v>
      </c>
    </row>
  </sheetData>
  <mergeCells count="2">
    <mergeCell ref="A1:I1"/>
    <mergeCell ref="B3:M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opLeftCell="A7" workbookViewId="0">
      <selection activeCell="I20" sqref="I20"/>
    </sheetView>
  </sheetViews>
  <sheetFormatPr defaultColWidth="8.85546875" defaultRowHeight="15" x14ac:dyDescent="0.25"/>
  <cols>
    <col min="3" max="3" width="10.42578125" bestFit="1" customWidth="1"/>
    <col min="4" max="4" width="7.7109375" bestFit="1" customWidth="1"/>
    <col min="5" max="5" width="8.42578125" bestFit="1" customWidth="1"/>
    <col min="6" max="6" width="6" bestFit="1" customWidth="1"/>
    <col min="8" max="8" width="29.85546875" customWidth="1"/>
    <col min="9" max="9" width="16.140625" customWidth="1"/>
    <col min="10" max="10" width="16.42578125" customWidth="1"/>
  </cols>
  <sheetData>
    <row r="1" spans="1:22" ht="21" x14ac:dyDescent="0.35">
      <c r="A1" s="85" t="s">
        <v>187</v>
      </c>
      <c r="B1" s="85"/>
      <c r="C1" s="85"/>
      <c r="D1" s="85"/>
      <c r="E1" s="85"/>
      <c r="F1" s="85"/>
      <c r="G1" s="85"/>
      <c r="H1" s="85"/>
      <c r="I1" s="85"/>
    </row>
    <row r="2" spans="1:22" s="42" customFormat="1" x14ac:dyDescent="0.25">
      <c r="A2" s="59"/>
      <c r="B2" s="59"/>
      <c r="C2" s="59"/>
      <c r="D2" s="59"/>
      <c r="E2" s="59"/>
      <c r="F2" s="59"/>
      <c r="G2" s="59"/>
      <c r="H2" s="59"/>
      <c r="I2" s="59"/>
    </row>
    <row r="3" spans="1:22" s="42" customFormat="1" x14ac:dyDescent="0.25">
      <c r="A3" s="59"/>
      <c r="B3" s="89" t="s">
        <v>294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22" s="42" customFormat="1" x14ac:dyDescent="0.25">
      <c r="A4" s="59"/>
      <c r="B4" s="59"/>
      <c r="C4" s="59"/>
      <c r="D4" s="59"/>
      <c r="E4" s="59"/>
      <c r="F4" s="59"/>
      <c r="G4" s="59"/>
      <c r="H4" s="69"/>
      <c r="I4" s="69"/>
      <c r="J4" s="69"/>
      <c r="K4" s="69"/>
      <c r="L4" s="69"/>
      <c r="M4" s="69"/>
    </row>
    <row r="5" spans="1:22" x14ac:dyDescent="0.25">
      <c r="B5" s="80" t="s">
        <v>244</v>
      </c>
      <c r="C5" s="80"/>
      <c r="D5" s="80"/>
      <c r="E5" s="80"/>
      <c r="H5" s="59"/>
      <c r="I5" s="59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</row>
    <row r="6" spans="1:22" s="39" customFormat="1" x14ac:dyDescent="0.25">
      <c r="A6" s="44"/>
      <c r="B6" s="43"/>
      <c r="C6" s="43"/>
      <c r="D6" s="43"/>
      <c r="E6" s="43"/>
      <c r="F6" s="44"/>
      <c r="G6" s="44"/>
      <c r="H6" s="78" t="s">
        <v>264</v>
      </c>
      <c r="I6" s="78"/>
      <c r="J6" s="78"/>
      <c r="K6" s="78"/>
      <c r="L6" s="78"/>
      <c r="M6" s="78"/>
      <c r="N6" s="78"/>
      <c r="O6" s="78"/>
      <c r="P6"/>
      <c r="Q6"/>
      <c r="R6"/>
      <c r="S6"/>
      <c r="T6"/>
      <c r="U6"/>
      <c r="V6"/>
    </row>
    <row r="7" spans="1:22" s="39" customFormat="1" x14ac:dyDescent="0.25">
      <c r="B7" s="40"/>
      <c r="C7" s="40"/>
      <c r="D7" s="40"/>
      <c r="E7" s="40"/>
      <c r="H7" s="78" t="s">
        <v>263</v>
      </c>
      <c r="I7" s="78"/>
      <c r="J7" s="78"/>
      <c r="K7" s="78"/>
      <c r="L7" s="78"/>
      <c r="M7" s="78"/>
      <c r="N7" s="78"/>
      <c r="O7" s="78"/>
    </row>
    <row r="8" spans="1:22" s="39" customFormat="1" ht="15.75" thickBot="1" x14ac:dyDescent="0.3">
      <c r="B8" s="40"/>
      <c r="C8" s="46" t="s">
        <v>181</v>
      </c>
      <c r="D8" s="46" t="s">
        <v>20</v>
      </c>
      <c r="E8" s="46" t="s">
        <v>188</v>
      </c>
      <c r="F8" s="46" t="s">
        <v>189</v>
      </c>
    </row>
    <row r="9" spans="1:22" s="39" customFormat="1" x14ac:dyDescent="0.25">
      <c r="B9" s="40"/>
      <c r="C9" s="45">
        <v>1</v>
      </c>
      <c r="D9" s="45">
        <v>1</v>
      </c>
      <c r="E9" s="45">
        <v>27.7</v>
      </c>
      <c r="F9" s="45">
        <v>30.6</v>
      </c>
    </row>
    <row r="10" spans="1:22" s="39" customFormat="1" x14ac:dyDescent="0.25">
      <c r="B10" s="40"/>
      <c r="C10" s="4">
        <v>2</v>
      </c>
      <c r="D10" s="4">
        <v>2</v>
      </c>
      <c r="E10" s="4">
        <v>57.2</v>
      </c>
      <c r="F10" s="4">
        <v>43.3</v>
      </c>
    </row>
    <row r="11" spans="1:22" s="39" customFormat="1" x14ac:dyDescent="0.25">
      <c r="B11" s="40"/>
      <c r="C11" s="4">
        <v>3</v>
      </c>
      <c r="D11" s="4">
        <v>1</v>
      </c>
      <c r="E11" s="4">
        <v>57.9</v>
      </c>
      <c r="F11" s="4">
        <v>53.4</v>
      </c>
      <c r="H11" t="s">
        <v>228</v>
      </c>
      <c r="I11"/>
      <c r="J11"/>
    </row>
    <row r="12" spans="1:22" s="39" customFormat="1" ht="15.75" thickBot="1" x14ac:dyDescent="0.3">
      <c r="B12" s="40"/>
      <c r="C12" s="4">
        <v>4</v>
      </c>
      <c r="D12" s="4">
        <v>1</v>
      </c>
      <c r="E12" s="4">
        <v>38</v>
      </c>
      <c r="F12" s="4">
        <v>37.4</v>
      </c>
      <c r="H12"/>
      <c r="I12"/>
      <c r="J12"/>
    </row>
    <row r="13" spans="1:22" s="39" customFormat="1" x14ac:dyDescent="0.25">
      <c r="B13" s="40"/>
      <c r="C13" s="4">
        <v>5</v>
      </c>
      <c r="D13" s="4">
        <v>1</v>
      </c>
      <c r="E13" s="4">
        <v>57.9</v>
      </c>
      <c r="F13" s="4">
        <v>48.6</v>
      </c>
      <c r="H13" s="49"/>
      <c r="I13" s="49" t="s">
        <v>189</v>
      </c>
      <c r="J13" s="49" t="s">
        <v>188</v>
      </c>
      <c r="L13"/>
      <c r="M13"/>
      <c r="N13"/>
    </row>
    <row r="14" spans="1:22" s="39" customFormat="1" x14ac:dyDescent="0.25">
      <c r="B14" s="40"/>
      <c r="C14" s="4">
        <v>6</v>
      </c>
      <c r="D14" s="4">
        <v>2</v>
      </c>
      <c r="E14" s="4">
        <v>32</v>
      </c>
      <c r="F14" s="4">
        <v>35.5</v>
      </c>
      <c r="H14" s="47" t="s">
        <v>190</v>
      </c>
      <c r="I14" s="47">
        <v>48.314285714285703</v>
      </c>
      <c r="J14" s="47">
        <v>48.942857142857143</v>
      </c>
      <c r="L14"/>
      <c r="M14"/>
      <c r="N14"/>
    </row>
    <row r="15" spans="1:22" s="39" customFormat="1" x14ac:dyDescent="0.25">
      <c r="B15" s="40"/>
      <c r="C15" s="4">
        <v>7</v>
      </c>
      <c r="D15" s="4">
        <v>2</v>
      </c>
      <c r="E15" s="4">
        <v>40.6</v>
      </c>
      <c r="F15" s="4">
        <v>46.9</v>
      </c>
      <c r="H15" s="47" t="s">
        <v>191</v>
      </c>
      <c r="I15" s="47">
        <v>510.77728571428634</v>
      </c>
      <c r="J15" s="47">
        <v>234.18257142857183</v>
      </c>
      <c r="L15"/>
      <c r="M15"/>
      <c r="N15"/>
    </row>
    <row r="16" spans="1:22" s="39" customFormat="1" x14ac:dyDescent="0.25">
      <c r="B16" s="40"/>
      <c r="C16" s="4">
        <v>8</v>
      </c>
      <c r="D16" s="4">
        <v>2</v>
      </c>
      <c r="E16" s="4">
        <v>33.1</v>
      </c>
      <c r="F16" s="4">
        <v>26.4</v>
      </c>
      <c r="H16" s="47" t="s">
        <v>192</v>
      </c>
      <c r="I16" s="47">
        <v>21</v>
      </c>
      <c r="J16" s="47">
        <v>21</v>
      </c>
      <c r="L16"/>
      <c r="M16"/>
      <c r="N16"/>
    </row>
    <row r="17" spans="2:23" s="39" customFormat="1" x14ac:dyDescent="0.25">
      <c r="B17" s="40"/>
      <c r="C17" s="4">
        <v>9</v>
      </c>
      <c r="D17" s="4">
        <v>1</v>
      </c>
      <c r="E17" s="4">
        <v>26.8</v>
      </c>
      <c r="F17" s="4">
        <v>25.1</v>
      </c>
      <c r="H17" s="47" t="s">
        <v>229</v>
      </c>
      <c r="I17" s="47">
        <v>0.43713463789964996</v>
      </c>
      <c r="J17" s="47"/>
      <c r="L17"/>
      <c r="M17"/>
      <c r="N17"/>
    </row>
    <row r="18" spans="2:23" s="39" customFormat="1" x14ac:dyDescent="0.25">
      <c r="B18" s="40"/>
      <c r="C18" s="4">
        <v>10</v>
      </c>
      <c r="D18" s="4">
        <v>2</v>
      </c>
      <c r="E18" s="4">
        <v>53.2</v>
      </c>
      <c r="F18" s="4">
        <v>87.1</v>
      </c>
      <c r="H18" s="47" t="s">
        <v>193</v>
      </c>
      <c r="I18" s="47">
        <v>0</v>
      </c>
      <c r="J18" s="47"/>
      <c r="L18"/>
      <c r="M18"/>
      <c r="N18"/>
    </row>
    <row r="19" spans="2:23" s="39" customFormat="1" x14ac:dyDescent="0.25">
      <c r="B19" s="40"/>
      <c r="C19" s="4">
        <v>11</v>
      </c>
      <c r="D19" s="4">
        <v>2</v>
      </c>
      <c r="E19" s="4">
        <v>63.1</v>
      </c>
      <c r="F19" s="4">
        <v>43.8</v>
      </c>
      <c r="H19" s="47" t="s">
        <v>194</v>
      </c>
      <c r="I19" s="47">
        <v>20</v>
      </c>
      <c r="J19" s="47"/>
      <c r="L19"/>
      <c r="M19"/>
      <c r="N19"/>
    </row>
    <row r="20" spans="2:23" s="39" customFormat="1" x14ac:dyDescent="0.25">
      <c r="B20" s="40"/>
      <c r="C20" s="4">
        <v>12</v>
      </c>
      <c r="D20" s="4">
        <v>2</v>
      </c>
      <c r="E20" s="4">
        <v>57.7</v>
      </c>
      <c r="F20" s="4">
        <v>126.6</v>
      </c>
      <c r="H20" s="47" t="s">
        <v>195</v>
      </c>
      <c r="I20" s="47">
        <v>-0.13691890435196735</v>
      </c>
      <c r="J20" s="47"/>
      <c r="L20"/>
      <c r="M20"/>
      <c r="N20"/>
    </row>
    <row r="21" spans="2:23" s="39" customFormat="1" x14ac:dyDescent="0.25">
      <c r="B21" s="40"/>
      <c r="C21" s="4">
        <v>13</v>
      </c>
      <c r="D21" s="4">
        <v>2</v>
      </c>
      <c r="E21" s="4">
        <v>63.3</v>
      </c>
      <c r="F21" s="4">
        <v>41.8</v>
      </c>
      <c r="H21" s="47" t="s">
        <v>196</v>
      </c>
      <c r="I21" s="53">
        <v>0.44623191880982122</v>
      </c>
      <c r="J21" s="47"/>
      <c r="L21"/>
      <c r="M21"/>
      <c r="N21"/>
    </row>
    <row r="22" spans="2:23" s="39" customFormat="1" x14ac:dyDescent="0.25">
      <c r="B22" s="40"/>
      <c r="C22" s="4">
        <v>14</v>
      </c>
      <c r="D22" s="4">
        <v>1</v>
      </c>
      <c r="E22" s="4">
        <v>45.8</v>
      </c>
      <c r="F22" s="4">
        <v>53.8</v>
      </c>
      <c r="H22" s="47" t="s">
        <v>197</v>
      </c>
      <c r="I22" s="47">
        <v>1.7247182429207868</v>
      </c>
      <c r="J22" s="47"/>
      <c r="K22" s="80" t="s">
        <v>293</v>
      </c>
      <c r="L22" s="80"/>
      <c r="M22" s="80"/>
      <c r="N22" s="80"/>
      <c r="O22" s="80"/>
      <c r="P22" s="80"/>
      <c r="Q22" s="80"/>
    </row>
    <row r="23" spans="2:23" s="39" customFormat="1" x14ac:dyDescent="0.25">
      <c r="B23" s="40"/>
      <c r="C23" s="4">
        <v>15</v>
      </c>
      <c r="D23" s="4">
        <v>1</v>
      </c>
      <c r="E23" s="4">
        <v>35.700000000000003</v>
      </c>
      <c r="F23" s="4">
        <v>26</v>
      </c>
      <c r="H23" s="47" t="s">
        <v>198</v>
      </c>
      <c r="I23" s="53">
        <v>0.89246383761964243</v>
      </c>
      <c r="J23" s="47"/>
      <c r="L23"/>
      <c r="M23"/>
      <c r="N23"/>
    </row>
    <row r="24" spans="2:23" s="39" customFormat="1" ht="15.75" thickBot="1" x14ac:dyDescent="0.3">
      <c r="B24" s="40"/>
      <c r="C24" s="4">
        <v>16</v>
      </c>
      <c r="D24" s="4">
        <v>1</v>
      </c>
      <c r="E24" s="4">
        <v>46.8</v>
      </c>
      <c r="F24" s="4">
        <v>45.3</v>
      </c>
      <c r="H24" s="48" t="s">
        <v>199</v>
      </c>
      <c r="I24" s="48">
        <v>2.0859634472658648</v>
      </c>
      <c r="J24" s="48"/>
      <c r="L24"/>
      <c r="M24"/>
      <c r="N24"/>
    </row>
    <row r="25" spans="2:23" s="39" customFormat="1" x14ac:dyDescent="0.25">
      <c r="B25" s="40"/>
      <c r="C25" s="4">
        <v>17</v>
      </c>
      <c r="D25" s="4">
        <v>1</v>
      </c>
      <c r="E25" s="4">
        <v>91.9</v>
      </c>
      <c r="F25" s="4">
        <v>55.8</v>
      </c>
      <c r="M25"/>
      <c r="N25"/>
      <c r="O25"/>
    </row>
    <row r="26" spans="2:23" s="39" customFormat="1" x14ac:dyDescent="0.25">
      <c r="B26" s="40"/>
      <c r="C26" s="4">
        <v>18</v>
      </c>
      <c r="D26" s="4">
        <v>1</v>
      </c>
      <c r="E26" s="4">
        <v>59.9</v>
      </c>
      <c r="F26" s="4">
        <v>58.6</v>
      </c>
      <c r="M26"/>
      <c r="N26"/>
      <c r="O26"/>
    </row>
    <row r="27" spans="2:23" s="39" customFormat="1" x14ac:dyDescent="0.25">
      <c r="B27" s="40"/>
      <c r="C27" s="4">
        <v>19</v>
      </c>
      <c r="D27" s="4">
        <v>2</v>
      </c>
      <c r="E27" s="4">
        <v>54.1</v>
      </c>
      <c r="F27" s="4">
        <v>44</v>
      </c>
    </row>
    <row r="28" spans="2:23" s="39" customFormat="1" x14ac:dyDescent="0.25">
      <c r="B28" s="40"/>
      <c r="C28" s="4">
        <v>20</v>
      </c>
      <c r="D28" s="4">
        <v>2</v>
      </c>
      <c r="E28" s="4">
        <v>39.299999999999997</v>
      </c>
      <c r="F28" s="4">
        <v>47.8</v>
      </c>
    </row>
    <row r="29" spans="2:23" s="39" customFormat="1" x14ac:dyDescent="0.25">
      <c r="B29" s="40"/>
      <c r="C29" s="4">
        <v>21</v>
      </c>
      <c r="D29" s="4">
        <v>1</v>
      </c>
      <c r="E29" s="4">
        <v>45.8</v>
      </c>
      <c r="F29" s="4">
        <v>36.799999999999997</v>
      </c>
    </row>
    <row r="30" spans="2:23" s="39" customFormat="1" x14ac:dyDescent="0.25">
      <c r="B30" s="40"/>
      <c r="C30" s="52"/>
      <c r="D30" s="52"/>
      <c r="E30" s="52"/>
      <c r="F30" s="52"/>
    </row>
    <row r="31" spans="2:23" s="39" customFormat="1" x14ac:dyDescent="0.25">
      <c r="B31" s="40"/>
      <c r="C31" s="52"/>
      <c r="D31" s="52"/>
      <c r="E31" s="52"/>
      <c r="F31" s="52"/>
    </row>
    <row r="32" spans="2:23" s="39" customFormat="1" x14ac:dyDescent="0.25">
      <c r="B32" s="40"/>
      <c r="C32" s="40"/>
      <c r="D32" s="40"/>
      <c r="E32" s="40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</row>
    <row r="33" spans="1:23" s="39" customFormat="1" x14ac:dyDescent="0.25">
      <c r="B33" s="40" t="s">
        <v>278</v>
      </c>
      <c r="C33" s="40"/>
      <c r="D33" s="40"/>
      <c r="E33" s="40"/>
    </row>
    <row r="34" spans="1:23" x14ac:dyDescent="0.25">
      <c r="A34" s="39"/>
      <c r="B34" s="40"/>
      <c r="C34" s="40"/>
      <c r="D34" s="40"/>
      <c r="E34" s="40"/>
      <c r="F34" s="39"/>
      <c r="G34" s="39"/>
      <c r="H34" s="78" t="s">
        <v>279</v>
      </c>
      <c r="I34" s="78"/>
      <c r="J34" s="78"/>
      <c r="K34" s="78"/>
      <c r="L34" s="78"/>
      <c r="M34" s="78"/>
      <c r="N34" s="78"/>
      <c r="O34" s="78"/>
      <c r="P34" s="39"/>
      <c r="Q34" s="39"/>
      <c r="R34" s="39"/>
      <c r="S34" s="39"/>
      <c r="T34" s="39"/>
      <c r="U34" s="39"/>
      <c r="V34" s="39"/>
      <c r="W34" s="39"/>
    </row>
    <row r="35" spans="1:23" x14ac:dyDescent="0.25">
      <c r="G35" s="39"/>
      <c r="H35" s="78" t="s">
        <v>280</v>
      </c>
      <c r="I35" s="78"/>
      <c r="J35" s="78"/>
      <c r="K35" s="78"/>
      <c r="L35" s="78"/>
      <c r="M35" s="78"/>
      <c r="N35" s="78"/>
      <c r="O35" s="78"/>
      <c r="P35" s="78"/>
      <c r="Q35" s="39"/>
      <c r="R35" s="39"/>
      <c r="S35" s="39"/>
      <c r="T35" s="39"/>
      <c r="U35" s="39"/>
      <c r="V35" s="39"/>
    </row>
    <row r="36" spans="1:23" ht="15.75" thickBot="1" x14ac:dyDescent="0.3">
      <c r="C36" s="46" t="s">
        <v>181</v>
      </c>
      <c r="D36" s="46" t="s">
        <v>20</v>
      </c>
      <c r="E36" s="46" t="s">
        <v>188</v>
      </c>
      <c r="F36" s="46" t="s">
        <v>189</v>
      </c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</row>
    <row r="37" spans="1:23" x14ac:dyDescent="0.25">
      <c r="C37" s="45">
        <v>1</v>
      </c>
      <c r="D37" s="45">
        <v>1</v>
      </c>
      <c r="E37" s="45">
        <v>27.7</v>
      </c>
      <c r="F37" s="45">
        <v>30.6</v>
      </c>
    </row>
    <row r="38" spans="1:23" x14ac:dyDescent="0.25">
      <c r="C38" s="4">
        <v>3</v>
      </c>
      <c r="D38" s="4">
        <v>1</v>
      </c>
      <c r="E38" s="4">
        <v>57.9</v>
      </c>
      <c r="F38" s="4">
        <v>53.4</v>
      </c>
    </row>
    <row r="39" spans="1:23" x14ac:dyDescent="0.25">
      <c r="C39" s="4">
        <v>4</v>
      </c>
      <c r="D39" s="4">
        <v>1</v>
      </c>
      <c r="E39" s="4">
        <v>38</v>
      </c>
      <c r="F39" s="4">
        <v>37.4</v>
      </c>
      <c r="H39" s="50" t="s">
        <v>245</v>
      </c>
      <c r="I39" s="50" t="s">
        <v>246</v>
      </c>
    </row>
    <row r="40" spans="1:23" x14ac:dyDescent="0.25">
      <c r="C40" s="4">
        <v>5</v>
      </c>
      <c r="D40" s="4">
        <v>1</v>
      </c>
      <c r="E40" s="4">
        <v>57.9</v>
      </c>
      <c r="F40" s="4">
        <v>48.6</v>
      </c>
      <c r="H40" s="45">
        <v>27.7</v>
      </c>
      <c r="I40" s="45">
        <v>57.2</v>
      </c>
    </row>
    <row r="41" spans="1:23" x14ac:dyDescent="0.25">
      <c r="C41" s="4">
        <v>9</v>
      </c>
      <c r="D41" s="4">
        <v>1</v>
      </c>
      <c r="E41" s="4">
        <v>26.8</v>
      </c>
      <c r="F41" s="4">
        <v>25.1</v>
      </c>
      <c r="H41" s="4">
        <v>57.9</v>
      </c>
      <c r="I41" s="4">
        <v>32</v>
      </c>
      <c r="K41" s="73"/>
      <c r="L41" s="73"/>
      <c r="M41" s="73"/>
      <c r="N41" s="73"/>
      <c r="O41" s="73"/>
      <c r="P41" s="73"/>
      <c r="Q41" s="73"/>
      <c r="R41" s="73"/>
      <c r="S41" s="73"/>
      <c r="T41" s="73"/>
    </row>
    <row r="42" spans="1:23" x14ac:dyDescent="0.25">
      <c r="C42" s="4">
        <v>14</v>
      </c>
      <c r="D42" s="4">
        <v>1</v>
      </c>
      <c r="E42" s="4">
        <v>45.8</v>
      </c>
      <c r="F42" s="4">
        <v>53.8</v>
      </c>
      <c r="H42" s="4">
        <v>38</v>
      </c>
      <c r="I42" s="4">
        <v>40.6</v>
      </c>
    </row>
    <row r="43" spans="1:23" x14ac:dyDescent="0.25">
      <c r="C43" s="4">
        <v>15</v>
      </c>
      <c r="D43" s="4">
        <v>1</v>
      </c>
      <c r="E43" s="4">
        <v>35.700000000000003</v>
      </c>
      <c r="F43" s="4">
        <v>26</v>
      </c>
      <c r="H43" s="4">
        <v>57.9</v>
      </c>
      <c r="I43" s="4">
        <v>33.1</v>
      </c>
    </row>
    <row r="44" spans="1:23" x14ac:dyDescent="0.25">
      <c r="C44" s="4">
        <v>16</v>
      </c>
      <c r="D44" s="4">
        <v>1</v>
      </c>
      <c r="E44" s="4">
        <v>46.8</v>
      </c>
      <c r="F44" s="4">
        <v>45.3</v>
      </c>
      <c r="H44" s="4">
        <v>26.8</v>
      </c>
      <c r="I44" s="4">
        <v>53.2</v>
      </c>
    </row>
    <row r="45" spans="1:23" x14ac:dyDescent="0.25">
      <c r="C45" s="4">
        <v>17</v>
      </c>
      <c r="D45" s="4">
        <v>1</v>
      </c>
      <c r="E45" s="4">
        <v>91.9</v>
      </c>
      <c r="F45" s="4">
        <v>55.8</v>
      </c>
      <c r="H45" s="4">
        <v>45.8</v>
      </c>
      <c r="I45" s="4">
        <v>63.1</v>
      </c>
    </row>
    <row r="46" spans="1:23" x14ac:dyDescent="0.25">
      <c r="C46" s="4">
        <v>18</v>
      </c>
      <c r="D46" s="4">
        <v>1</v>
      </c>
      <c r="E46" s="4">
        <v>59.9</v>
      </c>
      <c r="F46" s="4">
        <v>58.6</v>
      </c>
      <c r="H46" s="4">
        <v>35.700000000000003</v>
      </c>
      <c r="I46" s="4">
        <v>57.7</v>
      </c>
    </row>
    <row r="47" spans="1:23" x14ac:dyDescent="0.25">
      <c r="C47" s="4">
        <v>21</v>
      </c>
      <c r="D47" s="4">
        <v>1</v>
      </c>
      <c r="E47" s="4">
        <v>45.8</v>
      </c>
      <c r="F47" s="4">
        <v>36.799999999999997</v>
      </c>
      <c r="H47" s="4">
        <v>46.8</v>
      </c>
      <c r="I47" s="4">
        <v>63.3</v>
      </c>
    </row>
    <row r="48" spans="1:23" x14ac:dyDescent="0.25">
      <c r="C48" s="4">
        <v>2</v>
      </c>
      <c r="D48" s="4">
        <v>2</v>
      </c>
      <c r="E48" s="4">
        <v>57.2</v>
      </c>
      <c r="F48" s="4">
        <v>43.3</v>
      </c>
      <c r="H48" s="4">
        <v>91.9</v>
      </c>
      <c r="I48" s="4">
        <v>54.1</v>
      </c>
    </row>
    <row r="49" spans="3:17" x14ac:dyDescent="0.25">
      <c r="C49" s="4">
        <v>6</v>
      </c>
      <c r="D49" s="4">
        <v>2</v>
      </c>
      <c r="E49" s="4">
        <v>32</v>
      </c>
      <c r="F49" s="4">
        <v>35.5</v>
      </c>
      <c r="H49" s="4">
        <v>59.9</v>
      </c>
      <c r="I49" s="4">
        <v>39.299999999999997</v>
      </c>
    </row>
    <row r="50" spans="3:17" x14ac:dyDescent="0.25">
      <c r="C50" s="4">
        <v>7</v>
      </c>
      <c r="D50" s="4">
        <v>2</v>
      </c>
      <c r="E50" s="4">
        <v>40.6</v>
      </c>
      <c r="F50" s="4">
        <v>46.9</v>
      </c>
      <c r="H50" s="4">
        <v>45.8</v>
      </c>
    </row>
    <row r="51" spans="3:17" x14ac:dyDescent="0.25">
      <c r="C51" s="4">
        <v>8</v>
      </c>
      <c r="D51" s="4">
        <v>2</v>
      </c>
      <c r="E51" s="4">
        <v>33.1</v>
      </c>
      <c r="F51" s="4">
        <v>26.4</v>
      </c>
    </row>
    <row r="52" spans="3:17" x14ac:dyDescent="0.25">
      <c r="C52" s="4">
        <v>10</v>
      </c>
      <c r="D52" s="4">
        <v>2</v>
      </c>
      <c r="E52" s="4">
        <v>53.2</v>
      </c>
      <c r="F52" s="4">
        <v>87.1</v>
      </c>
    </row>
    <row r="53" spans="3:17" x14ac:dyDescent="0.25">
      <c r="C53" s="4">
        <v>11</v>
      </c>
      <c r="D53" s="4">
        <v>2</v>
      </c>
      <c r="E53" s="4">
        <v>63.1</v>
      </c>
      <c r="F53" s="4">
        <v>43.8</v>
      </c>
      <c r="H53" t="s">
        <v>285</v>
      </c>
    </row>
    <row r="54" spans="3:17" ht="15.75" thickBot="1" x14ac:dyDescent="0.3">
      <c r="C54" s="4">
        <v>12</v>
      </c>
      <c r="D54" s="4">
        <v>2</v>
      </c>
      <c r="E54" s="4">
        <v>57.7</v>
      </c>
      <c r="F54" s="4">
        <v>126.6</v>
      </c>
    </row>
    <row r="55" spans="3:17" x14ac:dyDescent="0.25">
      <c r="C55" s="4">
        <v>13</v>
      </c>
      <c r="D55" s="4">
        <v>2</v>
      </c>
      <c r="E55" s="4">
        <v>63.3</v>
      </c>
      <c r="F55" s="4">
        <v>41.8</v>
      </c>
      <c r="H55" s="49"/>
      <c r="I55" s="49" t="s">
        <v>245</v>
      </c>
      <c r="J55" s="49" t="s">
        <v>246</v>
      </c>
    </row>
    <row r="56" spans="3:17" x14ac:dyDescent="0.25">
      <c r="C56" s="4">
        <v>19</v>
      </c>
      <c r="D56" s="4">
        <v>2</v>
      </c>
      <c r="E56" s="4">
        <v>54.1</v>
      </c>
      <c r="F56" s="4">
        <v>44</v>
      </c>
      <c r="H56" s="47" t="s">
        <v>190</v>
      </c>
      <c r="I56" s="47">
        <v>48.563636363636355</v>
      </c>
      <c r="J56" s="47">
        <v>49.360000000000007</v>
      </c>
    </row>
    <row r="57" spans="3:17" x14ac:dyDescent="0.25">
      <c r="C57" s="4">
        <v>20</v>
      </c>
      <c r="D57" s="4">
        <v>2</v>
      </c>
      <c r="E57" s="4">
        <v>39.299999999999997</v>
      </c>
      <c r="F57" s="4">
        <v>47.8</v>
      </c>
      <c r="H57" s="47" t="s">
        <v>191</v>
      </c>
      <c r="I57" s="47">
        <v>338.52854545454574</v>
      </c>
      <c r="J57" s="47">
        <v>143.89377777777676</v>
      </c>
    </row>
    <row r="58" spans="3:17" x14ac:dyDescent="0.25">
      <c r="H58" s="47" t="s">
        <v>192</v>
      </c>
      <c r="I58" s="47">
        <v>11</v>
      </c>
      <c r="J58" s="47">
        <v>10</v>
      </c>
    </row>
    <row r="59" spans="3:17" x14ac:dyDescent="0.25">
      <c r="H59" s="47" t="s">
        <v>193</v>
      </c>
      <c r="I59" s="47">
        <v>0</v>
      </c>
      <c r="J59" s="47"/>
    </row>
    <row r="60" spans="3:17" x14ac:dyDescent="0.25">
      <c r="H60" s="47" t="s">
        <v>194</v>
      </c>
      <c r="I60" s="47">
        <v>17</v>
      </c>
      <c r="J60" s="47"/>
    </row>
    <row r="61" spans="3:17" x14ac:dyDescent="0.25">
      <c r="H61" s="47" t="s">
        <v>195</v>
      </c>
      <c r="I61" s="47">
        <v>-0.11849822789388595</v>
      </c>
      <c r="J61" s="47"/>
    </row>
    <row r="62" spans="3:17" x14ac:dyDescent="0.25">
      <c r="H62" s="47" t="s">
        <v>196</v>
      </c>
      <c r="I62" s="53">
        <v>0.45353092054282979</v>
      </c>
      <c r="J62" s="47"/>
    </row>
    <row r="63" spans="3:17" x14ac:dyDescent="0.25">
      <c r="H63" s="47" t="s">
        <v>197</v>
      </c>
      <c r="I63" s="47">
        <v>1.7396067260750732</v>
      </c>
      <c r="J63" s="47"/>
      <c r="K63" s="80" t="s">
        <v>293</v>
      </c>
      <c r="L63" s="80"/>
      <c r="M63" s="80"/>
      <c r="N63" s="80"/>
      <c r="O63" s="80"/>
      <c r="P63" s="80"/>
      <c r="Q63" s="80"/>
    </row>
    <row r="64" spans="3:17" x14ac:dyDescent="0.25">
      <c r="H64" s="47" t="s">
        <v>198</v>
      </c>
      <c r="I64" s="53">
        <v>0.90706184108565957</v>
      </c>
      <c r="J64" s="47"/>
    </row>
    <row r="65" spans="8:16" ht="15.75" thickBot="1" x14ac:dyDescent="0.3">
      <c r="H65" s="48" t="s">
        <v>199</v>
      </c>
      <c r="I65" s="48">
        <v>2.109815577833317</v>
      </c>
      <c r="J65" s="48"/>
    </row>
    <row r="67" spans="8:16" x14ac:dyDescent="0.25">
      <c r="K67" s="61"/>
      <c r="L67" s="61"/>
      <c r="M67" s="61"/>
      <c r="N67" s="61"/>
      <c r="O67" s="61"/>
      <c r="P67" s="44"/>
    </row>
    <row r="68" spans="8:16" x14ac:dyDescent="0.25">
      <c r="H68" s="61" t="s">
        <v>281</v>
      </c>
      <c r="I68" s="61"/>
      <c r="J68" s="61"/>
      <c r="K68" s="61"/>
      <c r="L68" s="61"/>
      <c r="M68" s="61"/>
      <c r="N68" s="61"/>
      <c r="O68" s="61"/>
      <c r="P68" s="61"/>
    </row>
    <row r="69" spans="8:16" x14ac:dyDescent="0.25">
      <c r="H69" s="61" t="s">
        <v>282</v>
      </c>
      <c r="I69" s="61"/>
      <c r="J69" s="61"/>
    </row>
    <row r="71" spans="8:16" x14ac:dyDescent="0.25">
      <c r="H71" s="50" t="s">
        <v>283</v>
      </c>
      <c r="I71" s="50" t="s">
        <v>284</v>
      </c>
    </row>
    <row r="72" spans="8:16" x14ac:dyDescent="0.25">
      <c r="H72" s="45">
        <v>30.6</v>
      </c>
      <c r="I72" s="4">
        <v>43.3</v>
      </c>
    </row>
    <row r="73" spans="8:16" x14ac:dyDescent="0.25">
      <c r="H73" s="4">
        <v>53.4</v>
      </c>
      <c r="I73" s="4">
        <v>35.5</v>
      </c>
    </row>
    <row r="74" spans="8:16" x14ac:dyDescent="0.25">
      <c r="H74" s="4">
        <v>37.4</v>
      </c>
      <c r="I74" s="4">
        <v>46.9</v>
      </c>
    </row>
    <row r="75" spans="8:16" x14ac:dyDescent="0.25">
      <c r="H75" s="4">
        <v>48.6</v>
      </c>
      <c r="I75" s="4">
        <v>26.4</v>
      </c>
    </row>
    <row r="76" spans="8:16" x14ac:dyDescent="0.25">
      <c r="H76" s="4">
        <v>25.1</v>
      </c>
      <c r="I76" s="4">
        <v>87.1</v>
      </c>
    </row>
    <row r="77" spans="8:16" x14ac:dyDescent="0.25">
      <c r="H77" s="4">
        <v>53.8</v>
      </c>
      <c r="I77" s="4">
        <v>43.8</v>
      </c>
    </row>
    <row r="78" spans="8:16" x14ac:dyDescent="0.25">
      <c r="H78" s="4">
        <v>26</v>
      </c>
      <c r="I78" s="4">
        <v>126.6</v>
      </c>
    </row>
    <row r="79" spans="8:16" x14ac:dyDescent="0.25">
      <c r="H79" s="4">
        <v>45.3</v>
      </c>
      <c r="I79" s="4">
        <v>41.8</v>
      </c>
    </row>
    <row r="80" spans="8:16" x14ac:dyDescent="0.25">
      <c r="H80" s="4">
        <v>55.8</v>
      </c>
      <c r="I80" s="4">
        <v>44</v>
      </c>
    </row>
    <row r="81" spans="8:18" x14ac:dyDescent="0.25">
      <c r="H81" s="4">
        <v>58.6</v>
      </c>
      <c r="I81" s="4">
        <v>47.8</v>
      </c>
    </row>
    <row r="82" spans="8:18" x14ac:dyDescent="0.25">
      <c r="H82" s="4">
        <v>36.799999999999997</v>
      </c>
      <c r="I82" s="44"/>
    </row>
    <row r="85" spans="8:18" x14ac:dyDescent="0.25">
      <c r="H85" t="s">
        <v>285</v>
      </c>
    </row>
    <row r="86" spans="8:18" ht="15.75" thickBot="1" x14ac:dyDescent="0.3"/>
    <row r="87" spans="8:18" x14ac:dyDescent="0.25">
      <c r="H87" s="49"/>
      <c r="I87" s="49" t="s">
        <v>283</v>
      </c>
      <c r="J87" s="49" t="s">
        <v>284</v>
      </c>
    </row>
    <row r="88" spans="8:18" x14ac:dyDescent="0.25">
      <c r="H88" s="47" t="s">
        <v>190</v>
      </c>
      <c r="I88" s="47">
        <v>42.854545454545459</v>
      </c>
      <c r="J88" s="47">
        <v>54.320000000000007</v>
      </c>
    </row>
    <row r="89" spans="8:18" x14ac:dyDescent="0.25">
      <c r="H89" s="47" t="s">
        <v>191</v>
      </c>
      <c r="I89" s="47">
        <v>150.13872727272684</v>
      </c>
      <c r="J89" s="47">
        <v>891.73066666666512</v>
      </c>
    </row>
    <row r="90" spans="8:18" x14ac:dyDescent="0.25">
      <c r="H90" s="47" t="s">
        <v>192</v>
      </c>
      <c r="I90" s="47">
        <v>11</v>
      </c>
      <c r="J90" s="47">
        <v>10</v>
      </c>
    </row>
    <row r="91" spans="8:18" x14ac:dyDescent="0.25">
      <c r="H91" s="47" t="s">
        <v>193</v>
      </c>
      <c r="I91" s="47">
        <v>0</v>
      </c>
      <c r="J91" s="47"/>
    </row>
    <row r="92" spans="8:18" x14ac:dyDescent="0.25">
      <c r="H92" s="47" t="s">
        <v>194</v>
      </c>
      <c r="I92" s="47">
        <v>12</v>
      </c>
      <c r="J92" s="47"/>
    </row>
    <row r="93" spans="8:18" x14ac:dyDescent="0.25">
      <c r="H93" s="47" t="s">
        <v>195</v>
      </c>
      <c r="I93" s="47">
        <v>-1.1307020119081514</v>
      </c>
      <c r="J93" s="47"/>
      <c r="K93" s="61"/>
      <c r="L93" s="61"/>
      <c r="M93" s="61"/>
      <c r="N93" s="61"/>
      <c r="O93" s="61"/>
      <c r="P93" s="61"/>
      <c r="Q93" s="61"/>
      <c r="R93" s="61"/>
    </row>
    <row r="94" spans="8:18" x14ac:dyDescent="0.25">
      <c r="H94" s="47" t="s">
        <v>196</v>
      </c>
      <c r="I94" s="53">
        <v>0.14013659988812288</v>
      </c>
      <c r="J94" s="47"/>
    </row>
    <row r="95" spans="8:18" x14ac:dyDescent="0.25">
      <c r="H95" s="47" t="s">
        <v>197</v>
      </c>
      <c r="I95" s="47">
        <v>1.7822875556493194</v>
      </c>
      <c r="J95" s="47"/>
      <c r="K95" s="80" t="s">
        <v>293</v>
      </c>
      <c r="L95" s="80"/>
      <c r="M95" s="80"/>
      <c r="N95" s="80"/>
      <c r="O95" s="80"/>
      <c r="P95" s="80"/>
      <c r="Q95" s="80"/>
    </row>
    <row r="96" spans="8:18" x14ac:dyDescent="0.25">
      <c r="H96" s="47" t="s">
        <v>198</v>
      </c>
      <c r="I96" s="53">
        <v>0.28027319977624576</v>
      </c>
      <c r="J96" s="47"/>
    </row>
    <row r="97" spans="8:10" ht="15.75" thickBot="1" x14ac:dyDescent="0.3">
      <c r="H97" s="48" t="s">
        <v>199</v>
      </c>
      <c r="I97" s="48">
        <v>2.1788128296672284</v>
      </c>
      <c r="J97" s="48"/>
    </row>
  </sheetData>
  <sortState ref="C34:F54">
    <sortCondition ref="D34:D54"/>
  </sortState>
  <mergeCells count="10">
    <mergeCell ref="K22:Q22"/>
    <mergeCell ref="K63:Q63"/>
    <mergeCell ref="K95:Q95"/>
    <mergeCell ref="H35:P35"/>
    <mergeCell ref="H34:O34"/>
    <mergeCell ref="A1:I1"/>
    <mergeCell ref="B5:E5"/>
    <mergeCell ref="H6:O6"/>
    <mergeCell ref="H7:O7"/>
    <mergeCell ref="B3:M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6"/>
  <sheetViews>
    <sheetView workbookViewId="0">
      <selection activeCell="L111" sqref="L111:N111"/>
    </sheetView>
  </sheetViews>
  <sheetFormatPr defaultColWidth="8.85546875" defaultRowHeight="15" x14ac:dyDescent="0.25"/>
  <cols>
    <col min="2" max="2" width="7.85546875" bestFit="1" customWidth="1"/>
    <col min="3" max="3" width="18.42578125" bestFit="1" customWidth="1"/>
    <col min="4" max="4" width="11.42578125" style="39" bestFit="1" customWidth="1"/>
    <col min="5" max="5" width="19.140625" bestFit="1" customWidth="1"/>
    <col min="6" max="6" width="20" customWidth="1"/>
    <col min="7" max="7" width="18.42578125" customWidth="1"/>
    <col min="12" max="12" width="16" customWidth="1"/>
  </cols>
  <sheetData>
    <row r="1" spans="1:12" ht="21" x14ac:dyDescent="0.35">
      <c r="A1" s="85" t="s">
        <v>208</v>
      </c>
      <c r="B1" s="85"/>
      <c r="C1" s="85"/>
      <c r="D1" s="85"/>
      <c r="E1" s="85"/>
      <c r="F1" s="41"/>
      <c r="G1" s="41"/>
      <c r="H1" s="41"/>
      <c r="I1" s="41"/>
      <c r="J1" s="41"/>
    </row>
    <row r="2" spans="1:12" s="42" customForma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</row>
    <row r="3" spans="1:12" s="42" customFormat="1" x14ac:dyDescent="0.25">
      <c r="A3" s="69"/>
      <c r="B3" s="89" t="s">
        <v>295</v>
      </c>
      <c r="C3" s="89"/>
      <c r="D3" s="89"/>
      <c r="E3" s="89"/>
      <c r="F3" s="69"/>
      <c r="G3" s="69"/>
      <c r="H3" s="69"/>
      <c r="I3" s="69"/>
      <c r="J3" s="69"/>
    </row>
    <row r="4" spans="1:12" s="42" customFormat="1" x14ac:dyDescent="0.25"/>
    <row r="5" spans="1:12" s="39" customFormat="1" x14ac:dyDescent="0.25">
      <c r="B5" s="80" t="s">
        <v>230</v>
      </c>
      <c r="C5" s="80"/>
      <c r="D5" s="80"/>
      <c r="E5" s="80"/>
    </row>
    <row r="6" spans="1:12" s="39" customFormat="1" x14ac:dyDescent="0.25">
      <c r="E6" s="59"/>
      <c r="F6" s="89" t="s">
        <v>296</v>
      </c>
      <c r="G6" s="89"/>
      <c r="H6" s="89"/>
      <c r="I6" s="89"/>
      <c r="J6" s="89"/>
      <c r="K6" s="89"/>
      <c r="L6" s="89"/>
    </row>
    <row r="7" spans="1:12" s="39" customFormat="1" x14ac:dyDescent="0.25">
      <c r="F7" s="78" t="s">
        <v>297</v>
      </c>
      <c r="G7" s="78"/>
      <c r="H7" s="78"/>
      <c r="I7" s="78"/>
      <c r="J7" s="78"/>
      <c r="K7" s="78"/>
      <c r="L7" s="78"/>
    </row>
    <row r="8" spans="1:12" x14ac:dyDescent="0.25">
      <c r="B8" s="51" t="s">
        <v>209</v>
      </c>
      <c r="C8" s="51" t="s">
        <v>210</v>
      </c>
      <c r="D8" s="54"/>
    </row>
    <row r="9" spans="1:12" x14ac:dyDescent="0.25">
      <c r="B9" s="4">
        <v>1</v>
      </c>
      <c r="C9" s="4">
        <v>431.46</v>
      </c>
      <c r="D9" s="52"/>
      <c r="E9" s="50" t="s">
        <v>211</v>
      </c>
      <c r="F9" s="50" t="s">
        <v>212</v>
      </c>
      <c r="G9" s="50" t="s">
        <v>213</v>
      </c>
    </row>
    <row r="10" spans="1:12" x14ac:dyDescent="0.25">
      <c r="B10" s="4">
        <v>1</v>
      </c>
      <c r="C10" s="4">
        <v>442.06</v>
      </c>
      <c r="D10" s="52"/>
      <c r="E10" s="4">
        <v>431.46</v>
      </c>
      <c r="F10" s="4">
        <v>397.08</v>
      </c>
      <c r="G10" s="4">
        <v>519.54</v>
      </c>
    </row>
    <row r="11" spans="1:12" x14ac:dyDescent="0.25">
      <c r="B11" s="4">
        <v>1</v>
      </c>
      <c r="C11" s="4">
        <v>336.74</v>
      </c>
      <c r="D11" s="52"/>
      <c r="E11" s="4">
        <v>442.06</v>
      </c>
      <c r="F11" s="4">
        <v>404.62</v>
      </c>
      <c r="G11" s="4">
        <v>387.74</v>
      </c>
    </row>
    <row r="12" spans="1:12" x14ac:dyDescent="0.25">
      <c r="B12" s="4">
        <v>1</v>
      </c>
      <c r="C12" s="4">
        <v>332.28</v>
      </c>
      <c r="D12" s="52"/>
      <c r="E12" s="4">
        <v>336.74</v>
      </c>
      <c r="F12" s="4">
        <v>408.86</v>
      </c>
      <c r="G12" s="4">
        <v>344.7</v>
      </c>
    </row>
    <row r="13" spans="1:12" x14ac:dyDescent="0.25">
      <c r="B13" s="4">
        <v>1</v>
      </c>
      <c r="C13" s="4">
        <v>352.54</v>
      </c>
      <c r="D13" s="52"/>
      <c r="E13" s="4">
        <v>332.28</v>
      </c>
      <c r="F13" s="4">
        <v>455.58</v>
      </c>
      <c r="G13" s="4">
        <v>442.62</v>
      </c>
    </row>
    <row r="14" spans="1:12" x14ac:dyDescent="0.25">
      <c r="B14" s="4">
        <v>1</v>
      </c>
      <c r="C14" s="4">
        <v>360.34</v>
      </c>
      <c r="D14" s="52"/>
      <c r="E14" s="4">
        <v>352.54</v>
      </c>
      <c r="F14" s="4">
        <v>482.74</v>
      </c>
      <c r="G14" s="4">
        <v>376.5</v>
      </c>
    </row>
    <row r="15" spans="1:12" x14ac:dyDescent="0.25">
      <c r="B15" s="4">
        <v>1</v>
      </c>
      <c r="C15" s="4">
        <v>338.04</v>
      </c>
      <c r="D15" s="52"/>
      <c r="E15" s="4">
        <v>360.34</v>
      </c>
      <c r="F15" s="4">
        <v>440.66</v>
      </c>
      <c r="G15" s="4">
        <v>316.48</v>
      </c>
    </row>
    <row r="16" spans="1:12" x14ac:dyDescent="0.25">
      <c r="B16" s="4">
        <v>1</v>
      </c>
      <c r="C16" s="4">
        <v>430.82</v>
      </c>
      <c r="D16" s="52"/>
      <c r="E16" s="4">
        <v>338.04</v>
      </c>
      <c r="F16" s="4">
        <v>466.46</v>
      </c>
      <c r="G16" s="4">
        <v>314.68</v>
      </c>
    </row>
    <row r="17" spans="2:18" x14ac:dyDescent="0.25">
      <c r="B17" s="4">
        <v>1</v>
      </c>
      <c r="C17" s="4">
        <v>418.28</v>
      </c>
      <c r="D17" s="52"/>
      <c r="E17" s="4">
        <v>430.82</v>
      </c>
      <c r="F17" s="4">
        <v>380.34</v>
      </c>
      <c r="G17" s="4">
        <v>353.8</v>
      </c>
    </row>
    <row r="18" spans="2:18" x14ac:dyDescent="0.25">
      <c r="B18" s="4">
        <v>1</v>
      </c>
      <c r="C18" s="4">
        <v>384.44</v>
      </c>
      <c r="D18" s="52"/>
      <c r="E18" s="4">
        <v>418.28</v>
      </c>
      <c r="F18" s="4">
        <v>324.82</v>
      </c>
      <c r="G18" s="4">
        <v>354.28</v>
      </c>
    </row>
    <row r="19" spans="2:18" x14ac:dyDescent="0.25">
      <c r="B19" s="4">
        <v>1</v>
      </c>
      <c r="C19" s="4">
        <v>337.8</v>
      </c>
      <c r="D19" s="52"/>
      <c r="E19" s="4">
        <v>384.44</v>
      </c>
      <c r="F19" s="4">
        <v>400.2</v>
      </c>
      <c r="G19" s="4">
        <v>430.94</v>
      </c>
    </row>
    <row r="20" spans="2:18" x14ac:dyDescent="0.25">
      <c r="B20" s="4">
        <v>2</v>
      </c>
      <c r="C20" s="4">
        <v>397.08</v>
      </c>
      <c r="D20" s="52"/>
      <c r="E20" s="4">
        <v>337.8</v>
      </c>
      <c r="F20" s="4">
        <v>347.22</v>
      </c>
      <c r="G20" s="4">
        <v>354.74</v>
      </c>
    </row>
    <row r="21" spans="2:18" x14ac:dyDescent="0.25">
      <c r="B21" s="4">
        <v>2</v>
      </c>
      <c r="C21" s="4">
        <v>404.62</v>
      </c>
      <c r="D21" s="52"/>
    </row>
    <row r="22" spans="2:18" x14ac:dyDescent="0.25">
      <c r="B22" s="4">
        <v>2</v>
      </c>
      <c r="C22" s="4">
        <v>408.86</v>
      </c>
      <c r="D22" s="52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</row>
    <row r="23" spans="2:18" x14ac:dyDescent="0.25">
      <c r="B23" s="4">
        <v>2</v>
      </c>
      <c r="C23" s="4">
        <v>455.58</v>
      </c>
      <c r="D23" s="44"/>
      <c r="E23" s="44" t="s">
        <v>214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8" x14ac:dyDescent="0.25">
      <c r="B24" s="4">
        <v>2</v>
      </c>
      <c r="C24" s="4">
        <v>482.74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59"/>
    </row>
    <row r="25" spans="2:18" ht="15.75" thickBot="1" x14ac:dyDescent="0.3">
      <c r="B25" s="4">
        <v>2</v>
      </c>
      <c r="C25" s="4">
        <v>440.66</v>
      </c>
      <c r="D25" s="44"/>
      <c r="E25" s="44" t="s">
        <v>215</v>
      </c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</row>
    <row r="26" spans="2:18" x14ac:dyDescent="0.25">
      <c r="B26" s="4">
        <v>2</v>
      </c>
      <c r="C26" s="4">
        <v>466.46</v>
      </c>
      <c r="D26" s="44"/>
      <c r="E26" s="49" t="s">
        <v>216</v>
      </c>
      <c r="F26" s="49" t="s">
        <v>217</v>
      </c>
      <c r="G26" s="49" t="s">
        <v>218</v>
      </c>
      <c r="H26" s="49" t="s">
        <v>219</v>
      </c>
      <c r="I26" s="49" t="s">
        <v>191</v>
      </c>
      <c r="J26" s="44"/>
      <c r="K26" s="44"/>
      <c r="L26" s="44"/>
      <c r="M26" s="44"/>
      <c r="N26" s="44"/>
      <c r="O26" s="44"/>
      <c r="P26" s="44"/>
      <c r="Q26" s="44"/>
    </row>
    <row r="27" spans="2:18" x14ac:dyDescent="0.25">
      <c r="B27" s="4">
        <v>2</v>
      </c>
      <c r="C27" s="4">
        <v>380.34</v>
      </c>
      <c r="D27" s="44"/>
      <c r="E27" s="47" t="s">
        <v>211</v>
      </c>
      <c r="F27" s="47">
        <v>11</v>
      </c>
      <c r="G27" s="47">
        <v>4164.8</v>
      </c>
      <c r="H27" s="47">
        <v>378.61818181818182</v>
      </c>
      <c r="I27" s="47">
        <v>1937.6990763636306</v>
      </c>
      <c r="J27" s="44"/>
      <c r="K27" s="44"/>
      <c r="L27" s="44"/>
      <c r="M27" s="44"/>
      <c r="N27" s="44"/>
      <c r="O27" s="44"/>
      <c r="P27" s="44"/>
      <c r="Q27" s="44"/>
    </row>
    <row r="28" spans="2:18" x14ac:dyDescent="0.25">
      <c r="B28" s="4">
        <v>2</v>
      </c>
      <c r="C28" s="4">
        <v>324.82</v>
      </c>
      <c r="D28" s="44"/>
      <c r="E28" s="47" t="s">
        <v>212</v>
      </c>
      <c r="F28" s="47">
        <v>11</v>
      </c>
      <c r="G28" s="47">
        <v>4508.5800000000008</v>
      </c>
      <c r="H28" s="47">
        <v>409.87090909090915</v>
      </c>
      <c r="I28" s="47">
        <v>2386.6114690908462</v>
      </c>
      <c r="J28" s="44"/>
      <c r="K28" s="44"/>
      <c r="L28" s="44"/>
      <c r="M28" s="44"/>
      <c r="N28" s="44"/>
      <c r="O28" s="44"/>
      <c r="P28" s="44"/>
      <c r="Q28" s="44"/>
    </row>
    <row r="29" spans="2:18" ht="15.75" thickBot="1" x14ac:dyDescent="0.3">
      <c r="B29" s="4">
        <v>2</v>
      </c>
      <c r="C29" s="4">
        <v>400.2</v>
      </c>
      <c r="D29" s="44"/>
      <c r="E29" s="48" t="s">
        <v>213</v>
      </c>
      <c r="F29" s="48">
        <v>11</v>
      </c>
      <c r="G29" s="48">
        <v>4196.0200000000004</v>
      </c>
      <c r="H29" s="48">
        <v>381.45636363636368</v>
      </c>
      <c r="I29" s="48">
        <v>3756.9995054545116</v>
      </c>
      <c r="J29" s="44"/>
      <c r="K29" s="44"/>
      <c r="L29" s="44"/>
      <c r="M29" s="44"/>
      <c r="N29" s="44"/>
      <c r="O29" s="44"/>
      <c r="P29" s="44"/>
      <c r="Q29" s="44"/>
    </row>
    <row r="30" spans="2:18" x14ac:dyDescent="0.25">
      <c r="B30" s="4">
        <v>2</v>
      </c>
      <c r="C30" s="4">
        <v>347.22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</row>
    <row r="31" spans="2:18" x14ac:dyDescent="0.25">
      <c r="B31" s="4">
        <v>3</v>
      </c>
      <c r="C31" s="4">
        <v>519.54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</row>
    <row r="32" spans="2:18" ht="15.75" thickBot="1" x14ac:dyDescent="0.3">
      <c r="B32" s="4">
        <v>3</v>
      </c>
      <c r="C32" s="4">
        <v>387.74</v>
      </c>
      <c r="D32" s="44"/>
      <c r="E32" s="44" t="s">
        <v>220</v>
      </c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</row>
    <row r="33" spans="2:17" x14ac:dyDescent="0.25">
      <c r="B33" s="4">
        <v>3</v>
      </c>
      <c r="C33" s="4">
        <v>344.7</v>
      </c>
      <c r="D33" s="44"/>
      <c r="E33" s="49" t="s">
        <v>221</v>
      </c>
      <c r="F33" s="49" t="s">
        <v>222</v>
      </c>
      <c r="G33" s="49" t="s">
        <v>194</v>
      </c>
      <c r="H33" s="49" t="s">
        <v>223</v>
      </c>
      <c r="I33" s="49" t="s">
        <v>21</v>
      </c>
      <c r="J33" s="49" t="s">
        <v>224</v>
      </c>
      <c r="K33" s="49" t="s">
        <v>225</v>
      </c>
      <c r="L33" s="44"/>
      <c r="M33" s="44"/>
      <c r="N33" s="44"/>
      <c r="O33" s="44"/>
      <c r="P33" s="44"/>
      <c r="Q33" s="44"/>
    </row>
    <row r="34" spans="2:17" x14ac:dyDescent="0.25">
      <c r="B34" s="4">
        <v>3</v>
      </c>
      <c r="C34" s="4">
        <v>442.62</v>
      </c>
      <c r="D34" s="44"/>
      <c r="E34" s="47" t="s">
        <v>226</v>
      </c>
      <c r="F34" s="47">
        <v>6571.306981818183</v>
      </c>
      <c r="G34" s="47">
        <v>2</v>
      </c>
      <c r="H34" s="47">
        <v>3285.6534909090915</v>
      </c>
      <c r="I34" s="47">
        <v>1.2197230907652699</v>
      </c>
      <c r="J34" s="53">
        <v>0.30954040989234755</v>
      </c>
      <c r="K34" s="47">
        <v>3.3158295010135221</v>
      </c>
      <c r="L34" s="90" t="s">
        <v>299</v>
      </c>
      <c r="M34" s="90"/>
      <c r="N34" s="90"/>
      <c r="O34" s="90"/>
      <c r="P34" s="90"/>
      <c r="Q34" s="59"/>
    </row>
    <row r="35" spans="2:17" x14ac:dyDescent="0.25">
      <c r="B35" s="4">
        <v>3</v>
      </c>
      <c r="C35" s="4">
        <v>376.5</v>
      </c>
      <c r="D35" s="44"/>
      <c r="E35" s="47" t="s">
        <v>227</v>
      </c>
      <c r="F35" s="47">
        <v>80813.100509090887</v>
      </c>
      <c r="G35" s="47">
        <v>30</v>
      </c>
      <c r="H35" s="47">
        <v>2693.7700169696964</v>
      </c>
      <c r="I35" s="47"/>
      <c r="J35" s="47"/>
      <c r="K35" s="47"/>
      <c r="L35" s="44"/>
      <c r="M35" s="44"/>
      <c r="N35" s="44"/>
      <c r="O35" s="44"/>
      <c r="P35" s="44"/>
      <c r="Q35" s="44"/>
    </row>
    <row r="36" spans="2:17" x14ac:dyDescent="0.25">
      <c r="B36" s="4">
        <v>3</v>
      </c>
      <c r="C36" s="4">
        <v>316.48</v>
      </c>
      <c r="D36"/>
      <c r="E36" s="47"/>
      <c r="F36" s="47"/>
      <c r="G36" s="47"/>
      <c r="H36" s="47"/>
      <c r="I36" s="47"/>
      <c r="J36" s="47"/>
      <c r="K36" s="47"/>
    </row>
    <row r="37" spans="2:17" ht="15.75" thickBot="1" x14ac:dyDescent="0.3">
      <c r="B37" s="4">
        <v>3</v>
      </c>
      <c r="C37" s="4">
        <v>314.68</v>
      </c>
      <c r="D37"/>
      <c r="E37" s="48" t="s">
        <v>85</v>
      </c>
      <c r="F37" s="48">
        <v>87384.40749090907</v>
      </c>
      <c r="G37" s="48">
        <v>32</v>
      </c>
      <c r="H37" s="48"/>
      <c r="I37" s="48"/>
      <c r="J37" s="48"/>
      <c r="K37" s="48"/>
    </row>
    <row r="38" spans="2:17" x14ac:dyDescent="0.25">
      <c r="B38" s="4">
        <v>3</v>
      </c>
      <c r="C38" s="4">
        <v>353.8</v>
      </c>
      <c r="D38"/>
    </row>
    <row r="39" spans="2:17" x14ac:dyDescent="0.25">
      <c r="B39" s="4">
        <v>3</v>
      </c>
      <c r="C39" s="4">
        <v>354.28</v>
      </c>
    </row>
    <row r="40" spans="2:17" x14ac:dyDescent="0.25">
      <c r="B40" s="4">
        <v>3</v>
      </c>
      <c r="C40" s="4">
        <v>430.94</v>
      </c>
    </row>
    <row r="41" spans="2:17" x14ac:dyDescent="0.25">
      <c r="B41" s="4">
        <v>3</v>
      </c>
      <c r="C41" s="4">
        <v>354.74</v>
      </c>
    </row>
    <row r="42" spans="2:17" s="44" customFormat="1" x14ac:dyDescent="0.25">
      <c r="B42" s="52"/>
      <c r="C42" s="52"/>
    </row>
    <row r="43" spans="2:17" s="44" customFormat="1" x14ac:dyDescent="0.25">
      <c r="B43" s="52"/>
      <c r="C43" s="52"/>
    </row>
    <row r="44" spans="2:17" x14ac:dyDescent="0.25">
      <c r="B44" s="78" t="s">
        <v>338</v>
      </c>
      <c r="C44" s="78"/>
      <c r="D44" s="78"/>
      <c r="E44" s="78"/>
    </row>
    <row r="46" spans="2:17" s="39" customFormat="1" x14ac:dyDescent="0.25">
      <c r="B46" s="80" t="s">
        <v>231</v>
      </c>
      <c r="C46" s="80"/>
      <c r="D46" s="80"/>
      <c r="E46" s="80"/>
      <c r="F46" s="80"/>
    </row>
    <row r="47" spans="2:17" s="39" customFormat="1" x14ac:dyDescent="0.25">
      <c r="B47" s="40"/>
      <c r="C47" s="40"/>
      <c r="D47" s="40"/>
      <c r="E47" s="40"/>
      <c r="F47" s="40"/>
    </row>
    <row r="48" spans="2:17" s="39" customFormat="1" x14ac:dyDescent="0.25">
      <c r="B48" s="51"/>
      <c r="C48" s="51" t="s">
        <v>210</v>
      </c>
      <c r="D48" s="50" t="s">
        <v>301</v>
      </c>
      <c r="E48" s="40"/>
      <c r="F48" s="89" t="s">
        <v>339</v>
      </c>
      <c r="G48" s="89"/>
      <c r="H48" s="89"/>
      <c r="I48" s="89"/>
      <c r="J48" s="89"/>
      <c r="K48" s="89"/>
      <c r="L48" s="89"/>
    </row>
    <row r="49" spans="2:21" s="39" customFormat="1" x14ac:dyDescent="0.25">
      <c r="B49" s="4" t="s">
        <v>211</v>
      </c>
      <c r="C49" s="4">
        <v>431.46</v>
      </c>
      <c r="D49" s="4">
        <v>73</v>
      </c>
      <c r="E49" s="40"/>
      <c r="F49" s="78" t="s">
        <v>340</v>
      </c>
      <c r="G49" s="78"/>
      <c r="H49" s="78"/>
      <c r="I49" s="78"/>
      <c r="J49" s="78"/>
      <c r="K49" s="78"/>
      <c r="L49" s="78"/>
    </row>
    <row r="50" spans="2:21" s="39" customFormat="1" x14ac:dyDescent="0.25">
      <c r="B50" s="4"/>
      <c r="C50" s="4">
        <v>442.06</v>
      </c>
      <c r="D50" s="4">
        <v>90</v>
      </c>
      <c r="E50" s="40"/>
      <c r="F50" s="60"/>
    </row>
    <row r="51" spans="2:21" s="39" customFormat="1" x14ac:dyDescent="0.25">
      <c r="B51" s="4"/>
      <c r="C51" s="4">
        <v>336.74</v>
      </c>
      <c r="D51" s="4">
        <v>96</v>
      </c>
      <c r="E51" s="40"/>
      <c r="F51" t="s">
        <v>232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2:21" s="39" customFormat="1" x14ac:dyDescent="0.25">
      <c r="B52" s="4"/>
      <c r="C52" s="4">
        <v>332.28</v>
      </c>
      <c r="D52" s="17">
        <v>82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1" s="39" customFormat="1" x14ac:dyDescent="0.25">
      <c r="B53" s="4"/>
      <c r="C53" s="4">
        <v>352.54</v>
      </c>
      <c r="D53" s="17">
        <v>76</v>
      </c>
      <c r="E53"/>
      <c r="F53" t="s">
        <v>215</v>
      </c>
      <c r="G53" t="s">
        <v>210</v>
      </c>
      <c r="H53" t="s">
        <v>301</v>
      </c>
      <c r="I53" t="s">
        <v>85</v>
      </c>
      <c r="J53"/>
      <c r="K53"/>
      <c r="L53"/>
      <c r="M53"/>
      <c r="N53"/>
      <c r="O53"/>
      <c r="P53"/>
      <c r="Q53"/>
      <c r="R53"/>
      <c r="S53"/>
      <c r="T53"/>
      <c r="U53"/>
    </row>
    <row r="54" spans="2:21" s="39" customFormat="1" ht="15.75" thickBot="1" x14ac:dyDescent="0.3">
      <c r="B54" s="4"/>
      <c r="C54" s="4">
        <v>360.34</v>
      </c>
      <c r="D54" s="17">
        <v>110</v>
      </c>
      <c r="E54"/>
      <c r="F54" s="55" t="s">
        <v>211</v>
      </c>
      <c r="G54" s="55"/>
      <c r="H54" s="55"/>
      <c r="I54" s="55"/>
      <c r="J54"/>
      <c r="K54"/>
      <c r="L54"/>
      <c r="M54"/>
      <c r="N54"/>
      <c r="O54"/>
      <c r="P54"/>
      <c r="Q54"/>
      <c r="R54"/>
      <c r="S54"/>
      <c r="T54"/>
      <c r="U54"/>
    </row>
    <row r="55" spans="2:21" s="39" customFormat="1" x14ac:dyDescent="0.25">
      <c r="B55" s="4"/>
      <c r="C55" s="4">
        <v>338.04</v>
      </c>
      <c r="D55" s="17">
        <v>114</v>
      </c>
      <c r="E55"/>
      <c r="F55" s="47" t="s">
        <v>217</v>
      </c>
      <c r="G55" s="47">
        <v>11</v>
      </c>
      <c r="H55" s="47">
        <v>11</v>
      </c>
      <c r="I55" s="47">
        <v>22</v>
      </c>
      <c r="J55"/>
      <c r="K55"/>
      <c r="L55"/>
      <c r="M55"/>
      <c r="N55"/>
      <c r="O55"/>
      <c r="P55"/>
      <c r="Q55"/>
      <c r="R55"/>
      <c r="S55"/>
      <c r="T55"/>
      <c r="U55"/>
    </row>
    <row r="56" spans="2:21" s="39" customFormat="1" x14ac:dyDescent="0.25">
      <c r="B56" s="4"/>
      <c r="C56" s="4">
        <v>430.82</v>
      </c>
      <c r="D56" s="17">
        <v>113</v>
      </c>
      <c r="E56"/>
      <c r="F56" s="47" t="s">
        <v>218</v>
      </c>
      <c r="G56" s="47">
        <v>4164.8</v>
      </c>
      <c r="H56" s="47">
        <v>1030</v>
      </c>
      <c r="I56" s="47">
        <v>5194.8</v>
      </c>
      <c r="J56"/>
      <c r="K56"/>
      <c r="L56"/>
      <c r="M56"/>
      <c r="N56"/>
      <c r="O56"/>
      <c r="P56"/>
      <c r="Q56"/>
      <c r="R56"/>
      <c r="S56"/>
      <c r="T56"/>
      <c r="U56"/>
    </row>
    <row r="57" spans="2:21" s="39" customFormat="1" x14ac:dyDescent="0.25">
      <c r="B57" s="4"/>
      <c r="C57" s="4">
        <v>418.28</v>
      </c>
      <c r="D57" s="17">
        <v>82</v>
      </c>
      <c r="E57"/>
      <c r="F57" s="47" t="s">
        <v>219</v>
      </c>
      <c r="G57" s="47">
        <v>378.61818181818182</v>
      </c>
      <c r="H57" s="47">
        <v>93.63636363636364</v>
      </c>
      <c r="I57" s="47">
        <v>236.12727272727273</v>
      </c>
      <c r="J57"/>
      <c r="K57"/>
      <c r="L57"/>
      <c r="M57"/>
      <c r="N57"/>
      <c r="O57"/>
      <c r="P57"/>
      <c r="Q57"/>
      <c r="R57"/>
      <c r="S57"/>
      <c r="T57"/>
      <c r="U57"/>
    </row>
    <row r="58" spans="2:21" s="39" customFormat="1" x14ac:dyDescent="0.25">
      <c r="B58" s="4"/>
      <c r="C58" s="4">
        <v>384.44</v>
      </c>
      <c r="D58" s="17">
        <v>76</v>
      </c>
      <c r="E58"/>
      <c r="F58" s="47" t="s">
        <v>191</v>
      </c>
      <c r="G58" s="47">
        <v>1937.6990763636306</v>
      </c>
      <c r="H58" s="47">
        <v>298.85454545454559</v>
      </c>
      <c r="I58" s="47">
        <v>22335.525620779223</v>
      </c>
      <c r="J58"/>
      <c r="K58"/>
      <c r="L58"/>
      <c r="M58"/>
      <c r="N58"/>
      <c r="O58"/>
      <c r="P58"/>
      <c r="Q58"/>
      <c r="R58"/>
      <c r="S58"/>
      <c r="T58"/>
      <c r="U58"/>
    </row>
    <row r="59" spans="2:21" s="39" customFormat="1" x14ac:dyDescent="0.25">
      <c r="B59" s="4"/>
      <c r="C59" s="4">
        <v>337.8</v>
      </c>
      <c r="D59" s="17">
        <v>118</v>
      </c>
      <c r="E59"/>
      <c r="F59" s="47"/>
      <c r="G59" s="47"/>
      <c r="H59" s="47"/>
      <c r="I59" s="47"/>
      <c r="J59"/>
      <c r="K59"/>
      <c r="L59"/>
      <c r="M59"/>
      <c r="N59"/>
      <c r="O59"/>
      <c r="P59"/>
      <c r="Q59"/>
      <c r="R59"/>
      <c r="S59"/>
      <c r="T59"/>
      <c r="U59"/>
    </row>
    <row r="60" spans="2:21" s="39" customFormat="1" ht="15.75" thickBot="1" x14ac:dyDescent="0.3">
      <c r="B60" s="4" t="s">
        <v>212</v>
      </c>
      <c r="C60" s="4">
        <v>397.08</v>
      </c>
      <c r="D60" s="17">
        <v>98</v>
      </c>
      <c r="E60"/>
      <c r="F60" s="55" t="s">
        <v>212</v>
      </c>
      <c r="G60" s="55"/>
      <c r="H60" s="55"/>
      <c r="I60" s="55"/>
      <c r="J60"/>
      <c r="K60"/>
      <c r="L60"/>
      <c r="M60"/>
      <c r="N60"/>
      <c r="O60"/>
      <c r="P60"/>
      <c r="Q60"/>
      <c r="R60"/>
      <c r="S60"/>
      <c r="T60"/>
      <c r="U60"/>
    </row>
    <row r="61" spans="2:21" s="39" customFormat="1" x14ac:dyDescent="0.25">
      <c r="B61" s="4"/>
      <c r="C61" s="4">
        <v>404.62</v>
      </c>
      <c r="D61" s="17">
        <v>77</v>
      </c>
      <c r="E61"/>
      <c r="F61" s="47" t="s">
        <v>217</v>
      </c>
      <c r="G61" s="47">
        <v>11</v>
      </c>
      <c r="H61" s="47">
        <v>11</v>
      </c>
      <c r="I61" s="47">
        <v>22</v>
      </c>
      <c r="J61"/>
      <c r="K61"/>
      <c r="L61"/>
      <c r="M61"/>
      <c r="N61"/>
      <c r="O61"/>
      <c r="P61"/>
      <c r="Q61"/>
      <c r="R61"/>
      <c r="S61"/>
      <c r="T61"/>
      <c r="U61"/>
    </row>
    <row r="62" spans="2:21" s="39" customFormat="1" x14ac:dyDescent="0.25">
      <c r="B62" s="4"/>
      <c r="C62" s="4">
        <v>408.86</v>
      </c>
      <c r="D62" s="17">
        <v>71</v>
      </c>
      <c r="E62"/>
      <c r="F62" s="47" t="s">
        <v>218</v>
      </c>
      <c r="G62" s="47">
        <v>4508.5800000000008</v>
      </c>
      <c r="H62" s="47">
        <v>990</v>
      </c>
      <c r="I62" s="47">
        <v>5498.58</v>
      </c>
      <c r="J62"/>
      <c r="K62"/>
      <c r="L62"/>
      <c r="M62"/>
      <c r="N62"/>
      <c r="O62"/>
      <c r="P62"/>
      <c r="Q62"/>
      <c r="R62"/>
      <c r="S62"/>
      <c r="T62"/>
      <c r="U62"/>
    </row>
    <row r="63" spans="2:21" s="39" customFormat="1" x14ac:dyDescent="0.25">
      <c r="B63" s="4"/>
      <c r="C63" s="4">
        <v>455.58</v>
      </c>
      <c r="D63" s="17">
        <v>103</v>
      </c>
      <c r="E63"/>
      <c r="F63" s="47" t="s">
        <v>219</v>
      </c>
      <c r="G63" s="47">
        <v>409.87090909090915</v>
      </c>
      <c r="H63" s="47">
        <v>90</v>
      </c>
      <c r="I63" s="47">
        <v>249.93545454545455</v>
      </c>
      <c r="J63"/>
      <c r="K63"/>
      <c r="L63"/>
      <c r="M63"/>
      <c r="N63"/>
      <c r="O63"/>
      <c r="P63"/>
      <c r="Q63"/>
      <c r="R63"/>
      <c r="S63"/>
      <c r="T63"/>
      <c r="U63"/>
    </row>
    <row r="64" spans="2:21" s="39" customFormat="1" x14ac:dyDescent="0.25">
      <c r="B64" s="4"/>
      <c r="C64" s="4">
        <v>482.74</v>
      </c>
      <c r="D64" s="17">
        <v>89</v>
      </c>
      <c r="E64"/>
      <c r="F64" s="47" t="s">
        <v>191</v>
      </c>
      <c r="G64" s="47">
        <v>2386.6114690908462</v>
      </c>
      <c r="H64" s="47">
        <v>112.2</v>
      </c>
      <c r="I64" s="47">
        <v>27987.324111688318</v>
      </c>
      <c r="J64"/>
      <c r="K64"/>
      <c r="L64"/>
      <c r="M64"/>
      <c r="N64"/>
      <c r="O64"/>
      <c r="P64"/>
      <c r="Q64"/>
      <c r="R64"/>
      <c r="S64"/>
      <c r="T64"/>
      <c r="U64"/>
    </row>
    <row r="65" spans="2:21" s="39" customFormat="1" x14ac:dyDescent="0.25">
      <c r="B65" s="4"/>
      <c r="C65" s="4">
        <v>440.66</v>
      </c>
      <c r="D65" s="17">
        <v>94</v>
      </c>
      <c r="E65"/>
      <c r="F65" s="47"/>
      <c r="G65" s="47"/>
      <c r="H65" s="47"/>
      <c r="I65" s="47"/>
      <c r="J65"/>
      <c r="K65"/>
      <c r="L65"/>
      <c r="M65"/>
      <c r="N65"/>
      <c r="O65"/>
      <c r="P65"/>
      <c r="Q65"/>
      <c r="R65"/>
      <c r="S65"/>
      <c r="T65"/>
      <c r="U65"/>
    </row>
    <row r="66" spans="2:21" s="39" customFormat="1" ht="15.75" thickBot="1" x14ac:dyDescent="0.3">
      <c r="B66" s="4"/>
      <c r="C66" s="4">
        <v>466.46</v>
      </c>
      <c r="D66" s="17">
        <v>105</v>
      </c>
      <c r="E66"/>
      <c r="F66" s="55" t="s">
        <v>213</v>
      </c>
      <c r="G66" s="55"/>
      <c r="H66" s="55"/>
      <c r="I66" s="55"/>
      <c r="J66"/>
      <c r="K66"/>
      <c r="L66"/>
      <c r="M66"/>
      <c r="N66"/>
      <c r="O66"/>
      <c r="P66"/>
      <c r="Q66"/>
      <c r="R66"/>
      <c r="S66"/>
      <c r="T66"/>
      <c r="U66"/>
    </row>
    <row r="67" spans="2:21" s="39" customFormat="1" x14ac:dyDescent="0.25">
      <c r="B67" s="4"/>
      <c r="C67" s="4">
        <v>380.34</v>
      </c>
      <c r="D67" s="17">
        <v>92</v>
      </c>
      <c r="E67"/>
      <c r="F67" s="47" t="s">
        <v>217</v>
      </c>
      <c r="G67" s="47">
        <v>11</v>
      </c>
      <c r="H67" s="47">
        <v>11</v>
      </c>
      <c r="I67" s="47">
        <v>22</v>
      </c>
      <c r="J67"/>
      <c r="K67"/>
      <c r="L67"/>
      <c r="M67"/>
      <c r="N67"/>
      <c r="O67"/>
      <c r="P67"/>
      <c r="Q67"/>
      <c r="R67"/>
      <c r="S67"/>
      <c r="T67"/>
      <c r="U67"/>
    </row>
    <row r="68" spans="2:21" s="39" customFormat="1" x14ac:dyDescent="0.25">
      <c r="B68" s="4"/>
      <c r="C68" s="4">
        <v>324.82</v>
      </c>
      <c r="D68" s="17">
        <v>94</v>
      </c>
      <c r="E68"/>
      <c r="F68" s="47" t="s">
        <v>218</v>
      </c>
      <c r="G68" s="47">
        <v>4196.0200000000004</v>
      </c>
      <c r="H68" s="47">
        <v>1019</v>
      </c>
      <c r="I68" s="47">
        <v>5215.0199999999995</v>
      </c>
      <c r="J68"/>
      <c r="K68"/>
      <c r="L68"/>
      <c r="M68"/>
      <c r="N68"/>
      <c r="O68"/>
      <c r="P68"/>
      <c r="Q68"/>
      <c r="R68"/>
      <c r="S68"/>
      <c r="T68"/>
      <c r="U68"/>
    </row>
    <row r="69" spans="2:21" s="39" customFormat="1" x14ac:dyDescent="0.25">
      <c r="B69" s="4"/>
      <c r="C69" s="4">
        <v>400.2</v>
      </c>
      <c r="D69" s="17">
        <v>86</v>
      </c>
      <c r="E69"/>
      <c r="F69" s="47" t="s">
        <v>219</v>
      </c>
      <c r="G69" s="47">
        <v>381.45636363636368</v>
      </c>
      <c r="H69" s="47">
        <v>92.63636363636364</v>
      </c>
      <c r="I69" s="47">
        <v>237.04636363636362</v>
      </c>
      <c r="J69"/>
      <c r="K69"/>
      <c r="L69"/>
      <c r="M69"/>
      <c r="N69"/>
      <c r="O69"/>
      <c r="P69"/>
      <c r="Q69"/>
      <c r="R69"/>
      <c r="S69"/>
      <c r="T69"/>
      <c r="U69"/>
    </row>
    <row r="70" spans="2:21" s="39" customFormat="1" x14ac:dyDescent="0.25">
      <c r="B70" s="4"/>
      <c r="C70" s="4">
        <v>347.22</v>
      </c>
      <c r="D70" s="17">
        <v>81</v>
      </c>
      <c r="E70"/>
      <c r="F70" s="47" t="s">
        <v>191</v>
      </c>
      <c r="G70" s="47">
        <v>3756.9995054545116</v>
      </c>
      <c r="H70" s="47">
        <v>502.6545454545456</v>
      </c>
      <c r="I70" s="47">
        <v>23875.714224242427</v>
      </c>
      <c r="J70"/>
      <c r="K70"/>
      <c r="L70"/>
      <c r="M70"/>
      <c r="N70"/>
      <c r="O70"/>
      <c r="P70"/>
      <c r="Q70"/>
      <c r="R70"/>
      <c r="S70"/>
      <c r="T70"/>
      <c r="U70"/>
    </row>
    <row r="71" spans="2:21" s="39" customFormat="1" x14ac:dyDescent="0.25">
      <c r="B71" s="4" t="s">
        <v>213</v>
      </c>
      <c r="C71" s="4">
        <v>519.54</v>
      </c>
      <c r="D71" s="17">
        <v>74</v>
      </c>
      <c r="E71"/>
      <c r="F71" s="47"/>
      <c r="G71" s="47"/>
      <c r="H71" s="47"/>
      <c r="I71" s="47"/>
      <c r="J71"/>
      <c r="K71"/>
      <c r="L71"/>
      <c r="M71"/>
      <c r="N71"/>
      <c r="O71"/>
      <c r="P71"/>
      <c r="Q71"/>
      <c r="R71"/>
      <c r="S71"/>
      <c r="T71"/>
      <c r="U71"/>
    </row>
    <row r="72" spans="2:21" s="39" customFormat="1" ht="15.75" thickBot="1" x14ac:dyDescent="0.3">
      <c r="B72" s="4"/>
      <c r="C72" s="4">
        <v>387.74</v>
      </c>
      <c r="D72" s="17">
        <v>81</v>
      </c>
      <c r="E72"/>
      <c r="F72" s="55" t="s">
        <v>85</v>
      </c>
      <c r="G72" s="55"/>
      <c r="H72" s="55"/>
      <c r="I72" s="55"/>
      <c r="J72" s="55"/>
      <c r="K72"/>
      <c r="L72"/>
      <c r="M72"/>
      <c r="N72"/>
      <c r="O72"/>
      <c r="P72"/>
      <c r="Q72"/>
      <c r="R72"/>
      <c r="S72"/>
      <c r="T72"/>
      <c r="U72"/>
    </row>
    <row r="73" spans="2:21" s="39" customFormat="1" x14ac:dyDescent="0.25">
      <c r="B73" s="4"/>
      <c r="C73" s="4">
        <v>344.7</v>
      </c>
      <c r="D73" s="17">
        <v>92</v>
      </c>
      <c r="E73"/>
      <c r="F73" s="47" t="s">
        <v>217</v>
      </c>
      <c r="G73" s="47">
        <v>33</v>
      </c>
      <c r="H73" s="47">
        <v>33</v>
      </c>
      <c r="I73" s="47"/>
      <c r="J73" s="47"/>
      <c r="K73"/>
      <c r="L73"/>
      <c r="M73"/>
      <c r="N73"/>
      <c r="O73"/>
      <c r="P73"/>
      <c r="Q73"/>
      <c r="R73"/>
      <c r="S73"/>
      <c r="T73"/>
      <c r="U73"/>
    </row>
    <row r="74" spans="2:21" s="39" customFormat="1" x14ac:dyDescent="0.25">
      <c r="B74" s="4"/>
      <c r="C74" s="4">
        <v>442.62</v>
      </c>
      <c r="D74" s="17">
        <v>102</v>
      </c>
      <c r="E74"/>
      <c r="F74" s="47" t="s">
        <v>218</v>
      </c>
      <c r="G74" s="47">
        <v>12869.400000000001</v>
      </c>
      <c r="H74" s="47">
        <v>3039</v>
      </c>
      <c r="I74" s="47"/>
      <c r="J74" s="47"/>
      <c r="K74"/>
      <c r="L74"/>
      <c r="M74"/>
      <c r="N74"/>
      <c r="O74"/>
      <c r="P74"/>
      <c r="Q74"/>
      <c r="R74"/>
      <c r="S74"/>
      <c r="T74"/>
      <c r="U74"/>
    </row>
    <row r="75" spans="2:21" s="39" customFormat="1" x14ac:dyDescent="0.25">
      <c r="B75" s="4"/>
      <c r="C75" s="4">
        <v>376.5</v>
      </c>
      <c r="D75" s="17">
        <v>85</v>
      </c>
      <c r="E75"/>
      <c r="F75" s="47" t="s">
        <v>219</v>
      </c>
      <c r="G75" s="47">
        <v>389.9818181818182</v>
      </c>
      <c r="H75" s="47">
        <v>92.090909090909093</v>
      </c>
      <c r="I75" s="47"/>
      <c r="J75" s="47"/>
      <c r="K75"/>
      <c r="L75"/>
      <c r="M75"/>
      <c r="N75"/>
      <c r="O75"/>
      <c r="P75"/>
      <c r="Q75"/>
      <c r="R75"/>
      <c r="S75"/>
      <c r="T75"/>
      <c r="U75"/>
    </row>
    <row r="76" spans="2:21" s="39" customFormat="1" x14ac:dyDescent="0.25">
      <c r="B76" s="4"/>
      <c r="C76" s="4">
        <v>316.48</v>
      </c>
      <c r="D76" s="17">
        <v>76</v>
      </c>
      <c r="E76"/>
      <c r="F76" s="47" t="s">
        <v>191</v>
      </c>
      <c r="G76" s="47">
        <v>2730.7627340909385</v>
      </c>
      <c r="H76" s="47">
        <v>287.96022727272793</v>
      </c>
      <c r="I76" s="47"/>
      <c r="J76" s="47"/>
      <c r="K76"/>
      <c r="L76"/>
      <c r="M76"/>
      <c r="N76"/>
      <c r="O76"/>
      <c r="P76"/>
      <c r="Q76"/>
      <c r="R76"/>
      <c r="S76"/>
      <c r="T76"/>
      <c r="U76"/>
    </row>
    <row r="77" spans="2:21" s="39" customFormat="1" x14ac:dyDescent="0.25">
      <c r="B77" s="4"/>
      <c r="C77" s="4">
        <v>314.68</v>
      </c>
      <c r="D77" s="17">
        <v>79</v>
      </c>
      <c r="E77"/>
      <c r="F77" s="47"/>
      <c r="G77" s="47"/>
      <c r="H77" s="47"/>
      <c r="I77" s="47"/>
      <c r="J77" s="47"/>
      <c r="K77"/>
      <c r="L77"/>
      <c r="M77"/>
      <c r="N77"/>
      <c r="O77"/>
      <c r="P77"/>
      <c r="Q77"/>
      <c r="R77"/>
      <c r="S77"/>
      <c r="T77"/>
      <c r="U77"/>
    </row>
    <row r="78" spans="2:21" x14ac:dyDescent="0.25">
      <c r="B78" s="4"/>
      <c r="C78" s="4">
        <v>353.8</v>
      </c>
      <c r="D78" s="4">
        <v>91</v>
      </c>
    </row>
    <row r="79" spans="2:21" ht="15.75" thickBot="1" x14ac:dyDescent="0.3">
      <c r="B79" s="4"/>
      <c r="C79" s="4">
        <v>354.28</v>
      </c>
      <c r="D79" s="4">
        <v>121</v>
      </c>
      <c r="F79" t="s">
        <v>220</v>
      </c>
    </row>
    <row r="80" spans="2:21" x14ac:dyDescent="0.25">
      <c r="B80" s="4"/>
      <c r="C80" s="4">
        <v>430.94</v>
      </c>
      <c r="D80" s="4">
        <v>145</v>
      </c>
      <c r="F80" s="49" t="s">
        <v>221</v>
      </c>
      <c r="G80" s="49" t="s">
        <v>222</v>
      </c>
      <c r="H80" s="49" t="s">
        <v>194</v>
      </c>
      <c r="I80" s="49" t="s">
        <v>223</v>
      </c>
      <c r="J80" s="49" t="s">
        <v>21</v>
      </c>
      <c r="K80" s="49" t="s">
        <v>224</v>
      </c>
      <c r="L80" s="49" t="s">
        <v>225</v>
      </c>
    </row>
    <row r="81" spans="1:18" x14ac:dyDescent="0.25">
      <c r="B81" s="4"/>
      <c r="C81" s="4">
        <v>354.74</v>
      </c>
      <c r="D81" s="4">
        <v>73</v>
      </c>
      <c r="F81" s="47" t="s">
        <v>233</v>
      </c>
      <c r="G81" s="47">
        <v>2622.6880363628734</v>
      </c>
      <c r="H81" s="47">
        <v>2</v>
      </c>
      <c r="I81" s="47">
        <v>1311.3440181814367</v>
      </c>
      <c r="J81" s="47">
        <v>0.87471343696309622</v>
      </c>
      <c r="K81" s="53">
        <v>0.42223047891496279</v>
      </c>
      <c r="L81" s="47">
        <v>3.1504113105827263</v>
      </c>
      <c r="M81" s="90" t="s">
        <v>299</v>
      </c>
      <c r="N81" s="90"/>
      <c r="O81" s="90"/>
      <c r="P81" s="90"/>
      <c r="Q81" s="90"/>
      <c r="R81" s="90"/>
    </row>
    <row r="82" spans="1:18" x14ac:dyDescent="0.25">
      <c r="A82" s="39"/>
      <c r="B82" s="52"/>
      <c r="C82" s="52"/>
      <c r="D82" s="52"/>
      <c r="F82" s="47" t="s">
        <v>234</v>
      </c>
      <c r="G82" s="47">
        <v>1464193.3963636358</v>
      </c>
      <c r="H82" s="47">
        <v>1</v>
      </c>
      <c r="I82" s="47">
        <v>1464193.3963636358</v>
      </c>
      <c r="J82" s="47">
        <v>976.6694477990909</v>
      </c>
      <c r="K82" s="53">
        <v>7.9231984544898713E-39</v>
      </c>
      <c r="L82" s="47">
        <v>4.001191376754992</v>
      </c>
      <c r="M82" s="80" t="s">
        <v>300</v>
      </c>
      <c r="N82" s="80"/>
      <c r="O82" s="80"/>
      <c r="P82" s="80"/>
      <c r="Q82" s="80"/>
      <c r="R82" s="44"/>
    </row>
    <row r="83" spans="1:18" x14ac:dyDescent="0.25">
      <c r="A83" s="39"/>
      <c r="B83" s="52"/>
      <c r="C83" s="52"/>
      <c r="D83" s="52"/>
      <c r="F83" s="47" t="s">
        <v>235</v>
      </c>
      <c r="G83" s="47">
        <v>4026.2553090917208</v>
      </c>
      <c r="H83" s="47">
        <v>2</v>
      </c>
      <c r="I83" s="47">
        <v>2013.1276545458604</v>
      </c>
      <c r="J83" s="47">
        <v>1.3428282627126971</v>
      </c>
      <c r="K83" s="53">
        <v>0.26883892490650907</v>
      </c>
      <c r="L83" s="47">
        <v>3.1504113105827263</v>
      </c>
    </row>
    <row r="84" spans="1:18" x14ac:dyDescent="0.25">
      <c r="A84" s="39"/>
      <c r="B84" s="52"/>
      <c r="C84" s="52"/>
      <c r="D84" s="52"/>
      <c r="F84" s="47" t="s">
        <v>236</v>
      </c>
      <c r="G84" s="47">
        <v>89950.191418181799</v>
      </c>
      <c r="H84" s="47">
        <v>60</v>
      </c>
      <c r="I84" s="47">
        <v>1499.1698569696966</v>
      </c>
      <c r="J84" s="47"/>
      <c r="K84" s="47"/>
      <c r="L84" s="47"/>
    </row>
    <row r="85" spans="1:18" x14ac:dyDescent="0.25">
      <c r="A85" s="39"/>
      <c r="B85" s="52"/>
      <c r="C85" s="52"/>
      <c r="D85" s="52"/>
      <c r="F85" s="47"/>
      <c r="G85" s="47"/>
      <c r="H85" s="47"/>
      <c r="I85" s="47"/>
      <c r="J85" s="47"/>
      <c r="K85" s="47"/>
      <c r="L85" s="47"/>
    </row>
    <row r="86" spans="1:18" ht="15.75" thickBot="1" x14ac:dyDescent="0.3">
      <c r="A86" s="39"/>
      <c r="B86" s="52"/>
      <c r="C86" s="52"/>
      <c r="D86" s="52"/>
      <c r="F86" s="48" t="s">
        <v>85</v>
      </c>
      <c r="G86" s="48">
        <v>1560792.5311272722</v>
      </c>
      <c r="H86" s="48">
        <v>65</v>
      </c>
      <c r="I86" s="48"/>
      <c r="J86" s="48"/>
      <c r="K86" s="48"/>
      <c r="L86" s="48"/>
    </row>
    <row r="87" spans="1:18" x14ac:dyDescent="0.25">
      <c r="A87" s="39"/>
      <c r="B87" s="52"/>
      <c r="C87" s="52"/>
      <c r="D87" s="52"/>
    </row>
    <row r="88" spans="1:18" x14ac:dyDescent="0.25">
      <c r="A88" s="39"/>
      <c r="B88" s="52"/>
      <c r="C88" s="52"/>
      <c r="D88" s="52"/>
      <c r="E88" s="39"/>
    </row>
    <row r="89" spans="1:18" x14ac:dyDescent="0.25">
      <c r="A89" s="39"/>
      <c r="B89" s="91" t="s">
        <v>304</v>
      </c>
      <c r="C89" s="91"/>
      <c r="D89" s="91"/>
      <c r="E89" s="91"/>
    </row>
    <row r="90" spans="1:18" x14ac:dyDescent="0.25">
      <c r="E90" s="39"/>
      <c r="F90" s="39"/>
    </row>
    <row r="91" spans="1:18" x14ac:dyDescent="0.25">
      <c r="B91" s="80" t="s">
        <v>298</v>
      </c>
      <c r="C91" s="80"/>
      <c r="D91" s="80"/>
      <c r="E91" s="80"/>
      <c r="F91" s="80"/>
    </row>
    <row r="92" spans="1:18" x14ac:dyDescent="0.25">
      <c r="E92" s="39"/>
    </row>
    <row r="93" spans="1:18" x14ac:dyDescent="0.25">
      <c r="B93" s="56" t="s">
        <v>237</v>
      </c>
      <c r="C93" s="56" t="s">
        <v>238</v>
      </c>
      <c r="D93" s="56" t="s">
        <v>239</v>
      </c>
      <c r="E93" s="56" t="s">
        <v>240</v>
      </c>
      <c r="G93" s="89" t="s">
        <v>302</v>
      </c>
      <c r="H93" s="89"/>
      <c r="I93" s="89"/>
      <c r="J93" s="89"/>
      <c r="K93" s="89"/>
      <c r="L93" s="89"/>
      <c r="M93" s="89"/>
      <c r="N93" s="89"/>
    </row>
    <row r="94" spans="1:18" x14ac:dyDescent="0.25">
      <c r="B94" s="4">
        <v>1</v>
      </c>
      <c r="C94" s="4">
        <v>56</v>
      </c>
      <c r="D94" s="4">
        <v>97</v>
      </c>
      <c r="E94" s="4">
        <v>86</v>
      </c>
      <c r="G94" s="78" t="s">
        <v>303</v>
      </c>
      <c r="H94" s="78"/>
      <c r="I94" s="78"/>
      <c r="J94" s="78"/>
      <c r="K94" s="78"/>
      <c r="L94" s="78"/>
      <c r="M94" s="78"/>
      <c r="N94" s="78"/>
    </row>
    <row r="95" spans="1:18" x14ac:dyDescent="0.25">
      <c r="B95" s="4">
        <v>2</v>
      </c>
      <c r="C95" s="4">
        <v>63</v>
      </c>
      <c r="D95" s="4">
        <v>85</v>
      </c>
      <c r="E95" s="4">
        <v>76</v>
      </c>
    </row>
    <row r="96" spans="1:18" x14ac:dyDescent="0.25">
      <c r="B96" s="4">
        <v>3</v>
      </c>
      <c r="C96" s="4">
        <v>74</v>
      </c>
      <c r="D96" s="4">
        <v>86</v>
      </c>
      <c r="E96" s="4">
        <v>68</v>
      </c>
      <c r="G96" t="s">
        <v>241</v>
      </c>
      <c r="N96" s="59"/>
      <c r="O96" s="39"/>
      <c r="P96" s="39"/>
    </row>
    <row r="97" spans="2:15" ht="15.75" thickBot="1" x14ac:dyDescent="0.3">
      <c r="B97" s="4">
        <v>4</v>
      </c>
      <c r="C97" s="4">
        <v>62</v>
      </c>
      <c r="D97" s="4">
        <v>93</v>
      </c>
      <c r="E97" s="4">
        <v>53</v>
      </c>
      <c r="O97" s="39"/>
    </row>
    <row r="98" spans="2:15" x14ac:dyDescent="0.25">
      <c r="B98" s="4">
        <v>5</v>
      </c>
      <c r="C98" s="4">
        <v>51</v>
      </c>
      <c r="D98" s="4">
        <v>79</v>
      </c>
      <c r="E98" s="4">
        <v>51</v>
      </c>
      <c r="G98" s="49" t="s">
        <v>215</v>
      </c>
      <c r="H98" s="49" t="s">
        <v>217</v>
      </c>
      <c r="I98" s="49" t="s">
        <v>218</v>
      </c>
      <c r="J98" s="49" t="s">
        <v>219</v>
      </c>
      <c r="K98" s="49" t="s">
        <v>191</v>
      </c>
    </row>
    <row r="99" spans="2:15" x14ac:dyDescent="0.25">
      <c r="B99" s="4">
        <v>6</v>
      </c>
      <c r="C99" s="4">
        <v>49</v>
      </c>
      <c r="D99" s="4">
        <v>91</v>
      </c>
      <c r="E99" s="4">
        <v>72</v>
      </c>
      <c r="G99" s="47">
        <v>1</v>
      </c>
      <c r="H99" s="47">
        <v>3</v>
      </c>
      <c r="I99" s="47">
        <v>239</v>
      </c>
      <c r="J99" s="47">
        <v>79.666666666666671</v>
      </c>
      <c r="K99" s="47">
        <v>450.33333333333394</v>
      </c>
    </row>
    <row r="100" spans="2:15" x14ac:dyDescent="0.25">
      <c r="B100" s="4">
        <v>7</v>
      </c>
      <c r="C100" s="4">
        <v>62</v>
      </c>
      <c r="D100" s="4">
        <v>100</v>
      </c>
      <c r="E100" s="4">
        <v>63</v>
      </c>
      <c r="G100" s="47">
        <v>2</v>
      </c>
      <c r="H100" s="47">
        <v>3</v>
      </c>
      <c r="I100" s="47">
        <v>224</v>
      </c>
      <c r="J100" s="47">
        <v>74.666666666666671</v>
      </c>
      <c r="K100" s="47">
        <v>122.33333333333394</v>
      </c>
    </row>
    <row r="101" spans="2:15" x14ac:dyDescent="0.25">
      <c r="B101" s="4">
        <v>8</v>
      </c>
      <c r="C101" s="4">
        <v>47</v>
      </c>
      <c r="D101" s="4">
        <v>92</v>
      </c>
      <c r="E101" s="4">
        <v>85</v>
      </c>
      <c r="G101" s="47">
        <v>3</v>
      </c>
      <c r="H101" s="47">
        <v>3</v>
      </c>
      <c r="I101" s="47">
        <v>228</v>
      </c>
      <c r="J101" s="47">
        <v>76</v>
      </c>
      <c r="K101" s="47">
        <v>84</v>
      </c>
      <c r="L101" s="80" t="s">
        <v>341</v>
      </c>
      <c r="M101" s="80"/>
      <c r="N101" s="80"/>
    </row>
    <row r="102" spans="2:15" x14ac:dyDescent="0.25">
      <c r="B102" s="4">
        <v>9</v>
      </c>
      <c r="C102" s="4">
        <v>73</v>
      </c>
      <c r="D102" s="4">
        <v>85</v>
      </c>
      <c r="E102" s="4">
        <v>59</v>
      </c>
      <c r="G102" s="47">
        <v>4</v>
      </c>
      <c r="H102" s="47">
        <v>3</v>
      </c>
      <c r="I102" s="47">
        <v>208</v>
      </c>
      <c r="J102" s="47">
        <v>69.333333333333329</v>
      </c>
      <c r="K102" s="47">
        <v>440.33333333333303</v>
      </c>
    </row>
    <row r="103" spans="2:15" x14ac:dyDescent="0.25">
      <c r="B103" s="4">
        <v>10</v>
      </c>
      <c r="C103" s="4">
        <v>58</v>
      </c>
      <c r="D103" s="4">
        <v>86</v>
      </c>
      <c r="E103" s="4">
        <v>65</v>
      </c>
      <c r="G103" s="47">
        <v>5</v>
      </c>
      <c r="H103" s="47">
        <v>3</v>
      </c>
      <c r="I103" s="47">
        <v>181</v>
      </c>
      <c r="J103" s="47">
        <v>60.333333333333336</v>
      </c>
      <c r="K103" s="47">
        <v>261.33333333333303</v>
      </c>
    </row>
    <row r="104" spans="2:15" x14ac:dyDescent="0.25">
      <c r="D104"/>
      <c r="G104" s="47">
        <v>6</v>
      </c>
      <c r="H104" s="47">
        <v>3</v>
      </c>
      <c r="I104" s="47">
        <v>212</v>
      </c>
      <c r="J104" s="47">
        <v>70.666666666666671</v>
      </c>
      <c r="K104" s="47">
        <v>442.33333333333303</v>
      </c>
    </row>
    <row r="105" spans="2:15" x14ac:dyDescent="0.25">
      <c r="D105"/>
      <c r="G105" s="47">
        <v>7</v>
      </c>
      <c r="H105" s="47">
        <v>3</v>
      </c>
      <c r="I105" s="47">
        <v>225</v>
      </c>
      <c r="J105" s="47">
        <v>75</v>
      </c>
      <c r="K105" s="47">
        <v>469</v>
      </c>
    </row>
    <row r="106" spans="2:15" x14ac:dyDescent="0.25">
      <c r="D106"/>
      <c r="G106" s="47">
        <v>8</v>
      </c>
      <c r="H106" s="47">
        <v>3</v>
      </c>
      <c r="I106" s="47">
        <v>224</v>
      </c>
      <c r="J106" s="47">
        <v>74.666666666666671</v>
      </c>
      <c r="K106" s="47">
        <v>586.33333333333394</v>
      </c>
    </row>
    <row r="107" spans="2:15" x14ac:dyDescent="0.25">
      <c r="D107"/>
      <c r="G107" s="47">
        <v>9</v>
      </c>
      <c r="H107" s="47">
        <v>3</v>
      </c>
      <c r="I107" s="47">
        <v>217</v>
      </c>
      <c r="J107" s="47">
        <v>72.333333333333329</v>
      </c>
      <c r="K107" s="47">
        <v>169.33333333333303</v>
      </c>
    </row>
    <row r="108" spans="2:15" x14ac:dyDescent="0.25">
      <c r="D108"/>
      <c r="G108" s="47">
        <v>10</v>
      </c>
      <c r="H108" s="47">
        <v>3</v>
      </c>
      <c r="I108" s="47">
        <v>209</v>
      </c>
      <c r="J108" s="47">
        <v>69.666666666666671</v>
      </c>
      <c r="K108" s="47">
        <v>212.33333333333303</v>
      </c>
    </row>
    <row r="109" spans="2:15" x14ac:dyDescent="0.25">
      <c r="D109"/>
      <c r="G109" s="47"/>
      <c r="H109" s="47"/>
      <c r="I109" s="47"/>
      <c r="J109" s="47"/>
      <c r="K109" s="47"/>
    </row>
    <row r="110" spans="2:15" x14ac:dyDescent="0.25">
      <c r="D110"/>
      <c r="G110" s="47" t="s">
        <v>238</v>
      </c>
      <c r="H110" s="47">
        <v>10</v>
      </c>
      <c r="I110" s="47">
        <v>595</v>
      </c>
      <c r="J110" s="47">
        <v>59.5</v>
      </c>
      <c r="K110" s="47">
        <v>85.611111111111114</v>
      </c>
    </row>
    <row r="111" spans="2:15" x14ac:dyDescent="0.25">
      <c r="D111"/>
      <c r="G111" s="47" t="s">
        <v>239</v>
      </c>
      <c r="H111" s="47">
        <v>10</v>
      </c>
      <c r="I111" s="47">
        <v>894</v>
      </c>
      <c r="J111" s="47">
        <v>89.4</v>
      </c>
      <c r="K111" s="47">
        <v>40.266666666666673</v>
      </c>
      <c r="L111" s="80" t="s">
        <v>341</v>
      </c>
      <c r="M111" s="80"/>
      <c r="N111" s="80"/>
    </row>
    <row r="112" spans="2:15" ht="15.75" thickBot="1" x14ac:dyDescent="0.3">
      <c r="D112"/>
      <c r="G112" s="48" t="s">
        <v>240</v>
      </c>
      <c r="H112" s="48">
        <v>10</v>
      </c>
      <c r="I112" s="48">
        <v>678</v>
      </c>
      <c r="J112" s="48">
        <v>67.8</v>
      </c>
      <c r="K112" s="48">
        <v>146.84444444444429</v>
      </c>
    </row>
    <row r="113" spans="4:19" x14ac:dyDescent="0.25">
      <c r="D113"/>
    </row>
    <row r="114" spans="4:19" x14ac:dyDescent="0.25">
      <c r="D114"/>
    </row>
    <row r="115" spans="4:19" ht="15.75" thickBot="1" x14ac:dyDescent="0.3">
      <c r="D115"/>
      <c r="G115" t="s">
        <v>220</v>
      </c>
    </row>
    <row r="116" spans="4:19" x14ac:dyDescent="0.25">
      <c r="D116"/>
      <c r="G116" s="49" t="s">
        <v>221</v>
      </c>
      <c r="H116" s="49" t="s">
        <v>222</v>
      </c>
      <c r="I116" s="49" t="s">
        <v>194</v>
      </c>
      <c r="J116" s="49" t="s">
        <v>223</v>
      </c>
      <c r="K116" s="49" t="s">
        <v>21</v>
      </c>
      <c r="L116" s="49" t="s">
        <v>224</v>
      </c>
      <c r="M116" s="49" t="s">
        <v>225</v>
      </c>
    </row>
    <row r="117" spans="4:19" x14ac:dyDescent="0.25">
      <c r="D117"/>
      <c r="G117" s="47" t="s">
        <v>242</v>
      </c>
      <c r="H117" s="47">
        <v>744.03333333333285</v>
      </c>
      <c r="I117" s="47">
        <v>9</v>
      </c>
      <c r="J117" s="47">
        <v>82.670370370370321</v>
      </c>
      <c r="K117" s="47">
        <v>0.86997700432630398</v>
      </c>
      <c r="L117" s="53">
        <v>0.56745055433846958</v>
      </c>
      <c r="M117" s="47">
        <v>2.4562811491592669</v>
      </c>
      <c r="N117" s="90" t="s">
        <v>299</v>
      </c>
      <c r="O117" s="90"/>
      <c r="P117" s="90"/>
      <c r="Q117" s="90"/>
      <c r="R117" s="90"/>
      <c r="S117" s="90"/>
    </row>
    <row r="118" spans="4:19" x14ac:dyDescent="0.25">
      <c r="D118"/>
      <c r="G118" s="47" t="s">
        <v>234</v>
      </c>
      <c r="H118" s="47">
        <v>4764.8666666666668</v>
      </c>
      <c r="I118" s="47">
        <v>2</v>
      </c>
      <c r="J118" s="47">
        <v>2382.4333333333334</v>
      </c>
      <c r="K118" s="47">
        <v>25.07140351560977</v>
      </c>
      <c r="L118" s="53">
        <v>6.2614132664978355E-6</v>
      </c>
      <c r="M118" s="47">
        <v>3.5545571456617879</v>
      </c>
      <c r="N118" s="80" t="s">
        <v>300</v>
      </c>
      <c r="O118" s="80"/>
      <c r="P118" s="80"/>
      <c r="Q118" s="80"/>
      <c r="R118" s="80"/>
    </row>
    <row r="119" spans="4:19" x14ac:dyDescent="0.25">
      <c r="D119"/>
      <c r="G119" s="47" t="s">
        <v>243</v>
      </c>
      <c r="H119" s="47">
        <v>1710.4666666666672</v>
      </c>
      <c r="I119" s="47">
        <v>18</v>
      </c>
      <c r="J119" s="47">
        <v>95.025925925925947</v>
      </c>
      <c r="K119" s="47"/>
      <c r="L119" s="47"/>
      <c r="M119" s="47"/>
    </row>
    <row r="120" spans="4:19" x14ac:dyDescent="0.25">
      <c r="D120"/>
      <c r="G120" s="47"/>
      <c r="H120" s="47"/>
      <c r="I120" s="47"/>
      <c r="J120" s="47"/>
      <c r="K120" s="47"/>
      <c r="L120" s="47"/>
      <c r="M120" s="47"/>
    </row>
    <row r="121" spans="4:19" ht="15.75" thickBot="1" x14ac:dyDescent="0.3">
      <c r="D121"/>
      <c r="G121" s="48" t="s">
        <v>85</v>
      </c>
      <c r="H121" s="48">
        <v>7219.3666666666668</v>
      </c>
      <c r="I121" s="48">
        <v>29</v>
      </c>
      <c r="J121" s="48"/>
      <c r="K121" s="48"/>
      <c r="L121" s="48"/>
      <c r="M121" s="48"/>
    </row>
    <row r="122" spans="4:19" x14ac:dyDescent="0.25">
      <c r="D122"/>
    </row>
    <row r="123" spans="4:19" x14ac:dyDescent="0.25">
      <c r="D123"/>
    </row>
    <row r="124" spans="4:19" x14ac:dyDescent="0.25">
      <c r="D124"/>
    </row>
    <row r="125" spans="4:19" x14ac:dyDescent="0.25">
      <c r="D125"/>
    </row>
    <row r="126" spans="4:19" x14ac:dyDescent="0.25">
      <c r="D126"/>
    </row>
  </sheetData>
  <mergeCells count="20">
    <mergeCell ref="N118:R118"/>
    <mergeCell ref="M82:Q82"/>
    <mergeCell ref="B89:E89"/>
    <mergeCell ref="G94:N94"/>
    <mergeCell ref="N117:S117"/>
    <mergeCell ref="B91:F91"/>
    <mergeCell ref="G93:N93"/>
    <mergeCell ref="L101:N101"/>
    <mergeCell ref="L111:N111"/>
    <mergeCell ref="L34:P34"/>
    <mergeCell ref="M81:R81"/>
    <mergeCell ref="B46:F46"/>
    <mergeCell ref="A1:E1"/>
    <mergeCell ref="B5:E5"/>
    <mergeCell ref="B3:E3"/>
    <mergeCell ref="F6:L6"/>
    <mergeCell ref="F7:L7"/>
    <mergeCell ref="B44:E44"/>
    <mergeCell ref="F48:L48"/>
    <mergeCell ref="F49:L49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opLeftCell="A9" workbookViewId="0">
      <selection activeCell="J18" sqref="J18"/>
    </sheetView>
  </sheetViews>
  <sheetFormatPr defaultColWidth="8.85546875" defaultRowHeight="15" x14ac:dyDescent="0.25"/>
  <cols>
    <col min="2" max="2" width="18.42578125" bestFit="1" customWidth="1"/>
    <col min="3" max="3" width="15" bestFit="1" customWidth="1"/>
    <col min="4" max="4" width="13.85546875" bestFit="1" customWidth="1"/>
    <col min="5" max="5" width="15" customWidth="1"/>
    <col min="8" max="8" width="18.42578125" bestFit="1" customWidth="1"/>
    <col min="9" max="9" width="15" bestFit="1" customWidth="1"/>
    <col min="10" max="10" width="13.85546875" bestFit="1" customWidth="1"/>
    <col min="11" max="11" width="14" bestFit="1" customWidth="1"/>
  </cols>
  <sheetData>
    <row r="1" spans="1:20" ht="21" x14ac:dyDescent="0.35">
      <c r="A1" s="85" t="s">
        <v>200</v>
      </c>
      <c r="B1" s="85"/>
      <c r="C1" s="85"/>
      <c r="D1" s="85"/>
      <c r="E1" s="85"/>
      <c r="F1" s="85"/>
      <c r="G1" s="85"/>
      <c r="H1" s="85"/>
      <c r="I1" s="85"/>
    </row>
    <row r="3" spans="1:20" x14ac:dyDescent="0.25">
      <c r="B3" s="78" t="s">
        <v>286</v>
      </c>
      <c r="C3" s="78"/>
      <c r="D3" s="78"/>
      <c r="E3" s="78"/>
      <c r="F3" s="78"/>
      <c r="G3" s="78"/>
    </row>
    <row r="4" spans="1:20" s="44" customFormat="1" x14ac:dyDescent="0.25"/>
    <row r="5" spans="1:20" s="44" customFormat="1" x14ac:dyDescent="0.25">
      <c r="C5" s="78" t="s">
        <v>291</v>
      </c>
      <c r="D5" s="78"/>
      <c r="E5" s="78"/>
      <c r="F5" s="78"/>
      <c r="G5" s="78"/>
      <c r="H5" s="78"/>
      <c r="I5" s="78"/>
      <c r="J5" s="78"/>
      <c r="K5" s="78"/>
    </row>
    <row r="6" spans="1:20" s="44" customFormat="1" x14ac:dyDescent="0.25">
      <c r="C6" s="78" t="s">
        <v>292</v>
      </c>
      <c r="D6" s="78"/>
      <c r="E6" s="78"/>
      <c r="F6" s="78"/>
      <c r="G6" s="78"/>
      <c r="H6" s="78"/>
      <c r="I6" s="78"/>
      <c r="J6" s="78"/>
      <c r="K6" s="78"/>
    </row>
    <row r="7" spans="1:20" x14ac:dyDescent="0.25">
      <c r="L7" s="80" t="s">
        <v>287</v>
      </c>
      <c r="M7" s="80"/>
      <c r="N7" s="80"/>
      <c r="O7" s="80"/>
      <c r="P7" s="80"/>
      <c r="Q7" s="80"/>
      <c r="R7" s="80"/>
      <c r="S7" s="80"/>
      <c r="T7" s="80"/>
    </row>
    <row r="8" spans="1:20" ht="15.75" x14ac:dyDescent="0.25">
      <c r="B8" s="64" t="s">
        <v>271</v>
      </c>
      <c r="H8" s="63" t="s">
        <v>272</v>
      </c>
    </row>
    <row r="9" spans="1:20" x14ac:dyDescent="0.25">
      <c r="B9" s="4"/>
      <c r="C9" s="4" t="s">
        <v>268</v>
      </c>
      <c r="D9" s="4" t="s">
        <v>269</v>
      </c>
      <c r="E9" s="4" t="s">
        <v>270</v>
      </c>
      <c r="H9" s="4"/>
      <c r="I9" s="4" t="s">
        <v>268</v>
      </c>
      <c r="J9" s="4" t="s">
        <v>269</v>
      </c>
      <c r="K9" s="4" t="s">
        <v>270</v>
      </c>
    </row>
    <row r="10" spans="1:20" x14ac:dyDescent="0.25">
      <c r="B10" s="4" t="s">
        <v>265</v>
      </c>
      <c r="C10" s="15">
        <v>1817</v>
      </c>
      <c r="D10" s="15">
        <v>12902</v>
      </c>
      <c r="E10" s="15">
        <f>C10+D10</f>
        <v>14719</v>
      </c>
      <c r="H10" s="4" t="s">
        <v>265</v>
      </c>
      <c r="I10" s="15">
        <f>(I12*K10)/K12</f>
        <v>1283.4086884449207</v>
      </c>
      <c r="J10" s="15">
        <f>(J12*K10)/K12</f>
        <v>13435.591311555079</v>
      </c>
      <c r="K10" s="15">
        <v>14719</v>
      </c>
    </row>
    <row r="11" spans="1:20" x14ac:dyDescent="0.25">
      <c r="B11" s="4" t="s">
        <v>266</v>
      </c>
      <c r="C11" s="15">
        <v>24378</v>
      </c>
      <c r="D11" s="15">
        <v>261325</v>
      </c>
      <c r="E11" s="15">
        <f>SUM(C11:D11)</f>
        <v>285703</v>
      </c>
      <c r="H11" s="4" t="s">
        <v>266</v>
      </c>
      <c r="I11" s="15">
        <f>(I12*K11)/K12</f>
        <v>24911.591311555079</v>
      </c>
      <c r="J11" s="15">
        <f>(J12*K11)/K12</f>
        <v>260791.40868844494</v>
      </c>
      <c r="K11" s="15">
        <v>285703</v>
      </c>
    </row>
    <row r="12" spans="1:20" x14ac:dyDescent="0.25">
      <c r="B12" s="4" t="s">
        <v>267</v>
      </c>
      <c r="C12" s="15">
        <v>26195</v>
      </c>
      <c r="D12" s="15">
        <f>E12-C12</f>
        <v>274227</v>
      </c>
      <c r="E12" s="15">
        <v>300422</v>
      </c>
      <c r="H12" s="4" t="s">
        <v>267</v>
      </c>
      <c r="I12" s="15">
        <v>26195</v>
      </c>
      <c r="J12" s="15">
        <f>K12-I12</f>
        <v>274227</v>
      </c>
      <c r="K12" s="15">
        <v>300422</v>
      </c>
    </row>
    <row r="13" spans="1:20" x14ac:dyDescent="0.25">
      <c r="C13" s="13"/>
      <c r="D13" s="13"/>
    </row>
    <row r="14" spans="1:20" x14ac:dyDescent="0.25">
      <c r="C14" s="13"/>
      <c r="D14" s="13"/>
    </row>
    <row r="17" spans="2:12" x14ac:dyDescent="0.25">
      <c r="B17" s="67" t="s">
        <v>273</v>
      </c>
      <c r="C17" s="68">
        <f>_xlfn.CHISQ.TEST(C10:D11, I10:J11)</f>
        <v>1.5944311149714845E-57</v>
      </c>
      <c r="E17" s="80" t="s">
        <v>293</v>
      </c>
      <c r="F17" s="80"/>
      <c r="G17" s="80"/>
      <c r="H17" s="80"/>
      <c r="I17" s="80"/>
    </row>
    <row r="18" spans="2:12" s="44" customFormat="1" x14ac:dyDescent="0.25">
      <c r="B18" s="65"/>
      <c r="C18" s="66"/>
      <c r="E18" s="43"/>
      <c r="F18" s="43"/>
      <c r="G18" s="43"/>
      <c r="H18" s="43"/>
      <c r="I18" s="43"/>
    </row>
    <row r="19" spans="2:12" s="44" customFormat="1" x14ac:dyDescent="0.25">
      <c r="B19" s="65"/>
      <c r="C19" s="66"/>
      <c r="E19" s="43"/>
      <c r="F19" s="43"/>
      <c r="G19" s="43"/>
      <c r="H19" s="43"/>
      <c r="I19" s="43"/>
    </row>
    <row r="21" spans="2:12" s="44" customFormat="1" x14ac:dyDescent="0.25">
      <c r="B21" s="44" t="s">
        <v>288</v>
      </c>
    </row>
    <row r="22" spans="2:12" s="44" customFormat="1" x14ac:dyDescent="0.25"/>
    <row r="23" spans="2:12" s="44" customFormat="1" x14ac:dyDescent="0.25">
      <c r="C23" s="78" t="s">
        <v>289</v>
      </c>
      <c r="D23" s="78"/>
      <c r="E23" s="78"/>
      <c r="F23" s="78"/>
      <c r="G23" s="78"/>
      <c r="H23" s="78"/>
    </row>
    <row r="24" spans="2:12" x14ac:dyDescent="0.25">
      <c r="C24" s="78" t="s">
        <v>290</v>
      </c>
      <c r="D24" s="78"/>
      <c r="E24" s="78"/>
      <c r="F24" s="78"/>
      <c r="G24" s="78"/>
      <c r="H24" s="78"/>
    </row>
    <row r="26" spans="2:12" x14ac:dyDescent="0.25">
      <c r="B26" s="50" t="s">
        <v>181</v>
      </c>
      <c r="C26" s="4">
        <v>1</v>
      </c>
      <c r="D26" s="4">
        <v>2</v>
      </c>
      <c r="E26" s="4">
        <v>3</v>
      </c>
      <c r="F26" s="4">
        <v>4</v>
      </c>
      <c r="G26" s="4">
        <v>5</v>
      </c>
      <c r="H26" s="4">
        <v>6</v>
      </c>
      <c r="I26" s="4">
        <v>7</v>
      </c>
      <c r="J26" s="4">
        <v>8</v>
      </c>
      <c r="K26" s="4">
        <v>9</v>
      </c>
      <c r="L26" s="4">
        <v>10</v>
      </c>
    </row>
    <row r="27" spans="2:12" x14ac:dyDescent="0.25">
      <c r="B27" s="50" t="s">
        <v>201</v>
      </c>
      <c r="C27" s="4" t="s">
        <v>203</v>
      </c>
      <c r="D27" s="4" t="s">
        <v>204</v>
      </c>
      <c r="E27" s="4" t="s">
        <v>203</v>
      </c>
      <c r="F27" s="4" t="s">
        <v>204</v>
      </c>
      <c r="G27" s="4" t="s">
        <v>203</v>
      </c>
      <c r="H27" s="4" t="s">
        <v>203</v>
      </c>
      <c r="I27" s="4" t="s">
        <v>204</v>
      </c>
      <c r="J27" s="4" t="s">
        <v>204</v>
      </c>
      <c r="K27" s="4" t="s">
        <v>204</v>
      </c>
      <c r="L27" s="4" t="s">
        <v>203</v>
      </c>
    </row>
    <row r="28" spans="2:12" x14ac:dyDescent="0.25">
      <c r="B28" s="50" t="s">
        <v>202</v>
      </c>
      <c r="C28" s="4" t="s">
        <v>205</v>
      </c>
      <c r="D28" s="4" t="s">
        <v>206</v>
      </c>
      <c r="E28" s="4" t="s">
        <v>205</v>
      </c>
      <c r="F28" s="4" t="s">
        <v>205</v>
      </c>
      <c r="G28" s="4" t="s">
        <v>206</v>
      </c>
      <c r="H28" s="4" t="s">
        <v>207</v>
      </c>
      <c r="I28" s="4" t="s">
        <v>205</v>
      </c>
      <c r="J28" s="4" t="s">
        <v>207</v>
      </c>
      <c r="K28" s="4" t="s">
        <v>206</v>
      </c>
      <c r="L28" s="4" t="s">
        <v>205</v>
      </c>
    </row>
    <row r="31" spans="2:12" x14ac:dyDescent="0.25">
      <c r="B31" s="62" t="s">
        <v>271</v>
      </c>
      <c r="I31" s="63" t="s">
        <v>272</v>
      </c>
    </row>
    <row r="32" spans="2:12" x14ac:dyDescent="0.25">
      <c r="B32" s="4"/>
      <c r="C32" s="4" t="s">
        <v>83</v>
      </c>
      <c r="D32" s="4" t="s">
        <v>84</v>
      </c>
      <c r="E32" s="4" t="s">
        <v>277</v>
      </c>
      <c r="I32" s="4"/>
      <c r="J32" s="4" t="s">
        <v>83</v>
      </c>
      <c r="K32" s="4" t="s">
        <v>84</v>
      </c>
      <c r="L32" s="4" t="s">
        <v>277</v>
      </c>
    </row>
    <row r="33" spans="2:12" x14ac:dyDescent="0.25">
      <c r="B33" s="4" t="s">
        <v>274</v>
      </c>
      <c r="C33" s="4">
        <v>2</v>
      </c>
      <c r="D33" s="4">
        <v>3</v>
      </c>
      <c r="E33" s="4">
        <v>5</v>
      </c>
      <c r="I33" s="4" t="s">
        <v>274</v>
      </c>
      <c r="J33" s="4">
        <f>(J36*L33)/L36</f>
        <v>2.5</v>
      </c>
      <c r="K33" s="4">
        <f>(K36*L33)/L36</f>
        <v>2.5</v>
      </c>
      <c r="L33" s="4">
        <v>5</v>
      </c>
    </row>
    <row r="34" spans="2:12" x14ac:dyDescent="0.25">
      <c r="B34" s="4" t="s">
        <v>275</v>
      </c>
      <c r="C34" s="4">
        <v>2</v>
      </c>
      <c r="D34" s="4">
        <v>1</v>
      </c>
      <c r="E34" s="4">
        <v>3</v>
      </c>
      <c r="I34" s="4" t="s">
        <v>275</v>
      </c>
      <c r="J34" s="4">
        <f>(J36*L34)/L36</f>
        <v>1.5</v>
      </c>
      <c r="K34" s="4">
        <f>(K36*L34)/L36</f>
        <v>1.5</v>
      </c>
      <c r="L34" s="4">
        <v>3</v>
      </c>
    </row>
    <row r="35" spans="2:12" x14ac:dyDescent="0.25">
      <c r="B35" s="4" t="s">
        <v>276</v>
      </c>
      <c r="C35" s="4">
        <v>1</v>
      </c>
      <c r="D35" s="4">
        <v>1</v>
      </c>
      <c r="E35" s="4">
        <v>2</v>
      </c>
      <c r="I35" s="4" t="s">
        <v>276</v>
      </c>
      <c r="J35" s="4">
        <f>(J36*L35)/L36</f>
        <v>1</v>
      </c>
      <c r="K35" s="4">
        <f>(K36*L35)/L36</f>
        <v>1</v>
      </c>
      <c r="L35" s="4">
        <v>2</v>
      </c>
    </row>
    <row r="36" spans="2:12" x14ac:dyDescent="0.25">
      <c r="B36" s="4" t="s">
        <v>277</v>
      </c>
      <c r="C36" s="4">
        <v>5</v>
      </c>
      <c r="D36" s="4">
        <v>5</v>
      </c>
      <c r="E36" s="4">
        <v>10</v>
      </c>
      <c r="I36" s="4" t="s">
        <v>277</v>
      </c>
      <c r="J36" s="4">
        <v>5</v>
      </c>
      <c r="K36" s="4">
        <v>5</v>
      </c>
      <c r="L36" s="4">
        <v>10</v>
      </c>
    </row>
    <row r="39" spans="2:12" x14ac:dyDescent="0.25">
      <c r="B39" s="67" t="s">
        <v>273</v>
      </c>
      <c r="C39" s="67">
        <f>_xlfn.CHISQ.TEST(C33:D35, J33:K35)</f>
        <v>0.76592833836464869</v>
      </c>
      <c r="E39" s="80" t="s">
        <v>293</v>
      </c>
      <c r="F39" s="80"/>
      <c r="G39" s="80"/>
      <c r="H39" s="80"/>
      <c r="I39" s="80"/>
    </row>
  </sheetData>
  <mergeCells count="9">
    <mergeCell ref="A1:I1"/>
    <mergeCell ref="B3:G3"/>
    <mergeCell ref="E39:I39"/>
    <mergeCell ref="L7:T7"/>
    <mergeCell ref="C23:H23"/>
    <mergeCell ref="C24:H24"/>
    <mergeCell ref="C5:K5"/>
    <mergeCell ref="C6:K6"/>
    <mergeCell ref="E17:I17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7"/>
  <sheetViews>
    <sheetView tabSelected="1" topLeftCell="B17" workbookViewId="0">
      <selection activeCell="N48" sqref="N48"/>
    </sheetView>
  </sheetViews>
  <sheetFormatPr defaultColWidth="8.85546875" defaultRowHeight="15" x14ac:dyDescent="0.25"/>
  <cols>
    <col min="3" max="3" width="17.85546875" bestFit="1" customWidth="1"/>
    <col min="4" max="4" width="16.7109375" bestFit="1" customWidth="1"/>
    <col min="5" max="5" width="19.42578125" customWidth="1"/>
    <col min="6" max="6" width="16.28515625" customWidth="1"/>
    <col min="7" max="7" width="22.140625" customWidth="1"/>
    <col min="8" max="8" width="15.85546875" customWidth="1"/>
    <col min="9" max="9" width="13.85546875" customWidth="1"/>
    <col min="10" max="10" width="16.28515625" customWidth="1"/>
    <col min="11" max="11" width="17.85546875" bestFit="1" customWidth="1"/>
  </cols>
  <sheetData>
    <row r="1" spans="1:16" ht="21" x14ac:dyDescent="0.35">
      <c r="A1" s="85" t="s">
        <v>305</v>
      </c>
      <c r="B1" s="85"/>
      <c r="C1" s="85"/>
      <c r="D1" s="85"/>
      <c r="E1" s="85"/>
      <c r="F1" s="85"/>
      <c r="G1" s="85"/>
      <c r="H1" s="85"/>
      <c r="I1" s="85"/>
    </row>
    <row r="3" spans="1:16" s="44" customFormat="1" x14ac:dyDescent="0.25">
      <c r="B3" s="78" t="s">
        <v>311</v>
      </c>
      <c r="C3" s="78"/>
      <c r="D3" s="78"/>
      <c r="E3" s="78"/>
    </row>
    <row r="4" spans="1:16" ht="15.75" thickBot="1" x14ac:dyDescent="0.3"/>
    <row r="5" spans="1:16" ht="26.25" thickBot="1" x14ac:dyDescent="0.3">
      <c r="B5" s="18" t="s">
        <v>143</v>
      </c>
      <c r="C5" s="18" t="s">
        <v>144</v>
      </c>
    </row>
    <row r="6" spans="1:16" ht="15.75" thickBot="1" x14ac:dyDescent="0.3">
      <c r="B6" s="19">
        <v>65.78</v>
      </c>
      <c r="C6" s="19">
        <v>112.99</v>
      </c>
    </row>
    <row r="7" spans="1:16" ht="15.75" thickBot="1" x14ac:dyDescent="0.3">
      <c r="B7" s="19">
        <v>71.52</v>
      </c>
      <c r="C7" s="19">
        <v>136.49</v>
      </c>
      <c r="E7" s="43" t="s">
        <v>306</v>
      </c>
    </row>
    <row r="8" spans="1:16" ht="15.75" thickBot="1" x14ac:dyDescent="0.3">
      <c r="B8" s="19">
        <v>69.400000000000006</v>
      </c>
      <c r="C8" s="19">
        <v>153.03</v>
      </c>
    </row>
    <row r="9" spans="1:16" ht="15.75" thickBot="1" x14ac:dyDescent="0.3">
      <c r="B9" s="19">
        <v>68.22</v>
      </c>
      <c r="C9" s="19">
        <v>142.34</v>
      </c>
      <c r="E9" s="49"/>
      <c r="F9" s="49" t="s">
        <v>143</v>
      </c>
      <c r="G9" s="49" t="s">
        <v>144</v>
      </c>
    </row>
    <row r="10" spans="1:16" ht="15.75" thickBot="1" x14ac:dyDescent="0.3">
      <c r="B10" s="19">
        <v>67.790000000000006</v>
      </c>
      <c r="C10" s="19">
        <v>144.30000000000001</v>
      </c>
      <c r="E10" s="47" t="s">
        <v>143</v>
      </c>
      <c r="F10" s="47">
        <v>1</v>
      </c>
      <c r="G10" s="47"/>
    </row>
    <row r="11" spans="1:16" ht="15.75" thickBot="1" x14ac:dyDescent="0.3">
      <c r="B11" s="19">
        <v>68.7</v>
      </c>
      <c r="C11" s="19">
        <v>123.3</v>
      </c>
      <c r="E11" s="48" t="s">
        <v>144</v>
      </c>
      <c r="F11" s="57">
        <v>0.55686473461229891</v>
      </c>
      <c r="G11" s="48">
        <v>1</v>
      </c>
    </row>
    <row r="12" spans="1:16" ht="15.75" thickBot="1" x14ac:dyDescent="0.3">
      <c r="B12" s="19">
        <v>69.8</v>
      </c>
      <c r="C12" s="19">
        <v>141.49</v>
      </c>
    </row>
    <row r="13" spans="1:16" ht="15.75" thickBot="1" x14ac:dyDescent="0.3">
      <c r="B13" s="19">
        <v>70.010000000000005</v>
      </c>
      <c r="C13" s="19">
        <v>136.46</v>
      </c>
      <c r="E13" s="40" t="s">
        <v>262</v>
      </c>
    </row>
    <row r="14" spans="1:16" ht="15.75" thickBot="1" x14ac:dyDescent="0.3">
      <c r="B14" s="19">
        <v>67.900000000000006</v>
      </c>
      <c r="C14" s="19">
        <v>112.37</v>
      </c>
    </row>
    <row r="15" spans="1:16" ht="15.75" thickBot="1" x14ac:dyDescent="0.3">
      <c r="B15" s="19">
        <v>66.78</v>
      </c>
      <c r="C15" s="19">
        <v>120.67</v>
      </c>
      <c r="E15" s="80" t="s">
        <v>307</v>
      </c>
      <c r="F15" s="80"/>
      <c r="G15" s="80"/>
      <c r="H15" s="80"/>
      <c r="I15" s="80"/>
      <c r="J15" s="80"/>
      <c r="K15" s="44"/>
      <c r="L15" s="44"/>
      <c r="M15" s="44"/>
      <c r="N15" s="44"/>
      <c r="O15" s="44"/>
      <c r="P15" s="44"/>
    </row>
    <row r="16" spans="1:16" ht="15.75" thickBot="1" x14ac:dyDescent="0.3">
      <c r="B16" s="19">
        <v>66.489999999999995</v>
      </c>
      <c r="C16" s="19">
        <v>127.45</v>
      </c>
    </row>
    <row r="17" spans="2:13" ht="15.75" thickBot="1" x14ac:dyDescent="0.3">
      <c r="B17" s="19">
        <v>67.62</v>
      </c>
      <c r="C17" s="19">
        <v>114.14</v>
      </c>
      <c r="E17" t="s">
        <v>247</v>
      </c>
      <c r="H17" s="78" t="s">
        <v>308</v>
      </c>
      <c r="I17" s="78"/>
      <c r="J17" s="78"/>
      <c r="K17" s="78"/>
      <c r="L17" s="78"/>
    </row>
    <row r="18" spans="2:13" ht="15.75" thickBot="1" x14ac:dyDescent="0.3">
      <c r="B18" s="19">
        <v>68.3</v>
      </c>
      <c r="C18" s="19">
        <v>125.61</v>
      </c>
    </row>
    <row r="19" spans="2:13" ht="15.75" thickBot="1" x14ac:dyDescent="0.3">
      <c r="B19" s="19">
        <v>67.12</v>
      </c>
      <c r="C19" s="19">
        <v>122.46</v>
      </c>
      <c r="E19" s="58" t="s">
        <v>248</v>
      </c>
      <c r="F19" s="58"/>
    </row>
    <row r="20" spans="2:13" ht="15.75" thickBot="1" x14ac:dyDescent="0.3">
      <c r="B20" s="19">
        <v>68.28</v>
      </c>
      <c r="C20" s="19">
        <v>116.09</v>
      </c>
      <c r="E20" s="47" t="s">
        <v>249</v>
      </c>
      <c r="F20" s="47">
        <v>0.55686473461229935</v>
      </c>
    </row>
    <row r="21" spans="2:13" ht="15.75" thickBot="1" x14ac:dyDescent="0.3">
      <c r="B21" s="19">
        <v>71.09</v>
      </c>
      <c r="C21" s="19">
        <v>140</v>
      </c>
      <c r="E21" s="47" t="s">
        <v>250</v>
      </c>
      <c r="F21" s="53">
        <v>0.31009833265482661</v>
      </c>
      <c r="G21" s="43" t="s">
        <v>309</v>
      </c>
    </row>
    <row r="22" spans="2:13" ht="15.75" thickBot="1" x14ac:dyDescent="0.3">
      <c r="B22" s="19">
        <v>66.459999999999994</v>
      </c>
      <c r="C22" s="19">
        <v>129.5</v>
      </c>
      <c r="E22" s="47" t="s">
        <v>251</v>
      </c>
      <c r="F22" s="47">
        <v>0.30661398079954799</v>
      </c>
    </row>
    <row r="23" spans="2:13" ht="15.75" thickBot="1" x14ac:dyDescent="0.3">
      <c r="B23" s="19">
        <v>68.650000000000006</v>
      </c>
      <c r="C23" s="19">
        <v>142.97</v>
      </c>
      <c r="E23" s="47" t="s">
        <v>252</v>
      </c>
      <c r="F23" s="47">
        <v>9.9598672151706591</v>
      </c>
    </row>
    <row r="24" spans="2:13" ht="15.75" thickBot="1" x14ac:dyDescent="0.3">
      <c r="B24" s="19">
        <v>71.23</v>
      </c>
      <c r="C24" s="19">
        <v>137.9</v>
      </c>
      <c r="E24" s="48" t="s">
        <v>192</v>
      </c>
      <c r="F24" s="48">
        <v>200</v>
      </c>
    </row>
    <row r="25" spans="2:13" ht="15.75" thickBot="1" x14ac:dyDescent="0.3">
      <c r="B25" s="19">
        <v>67.13</v>
      </c>
      <c r="C25" s="19">
        <v>124.04</v>
      </c>
    </row>
    <row r="26" spans="2:13" ht="15.75" thickBot="1" x14ac:dyDescent="0.3">
      <c r="B26" s="19">
        <v>67.83</v>
      </c>
      <c r="C26" s="19">
        <v>141.28</v>
      </c>
      <c r="E26" t="s">
        <v>220</v>
      </c>
    </row>
    <row r="27" spans="2:13" ht="15.75" thickBot="1" x14ac:dyDescent="0.3">
      <c r="B27" s="19">
        <v>68.88</v>
      </c>
      <c r="C27" s="19">
        <v>143.54</v>
      </c>
      <c r="E27" s="49"/>
      <c r="F27" s="49" t="s">
        <v>194</v>
      </c>
      <c r="G27" s="49" t="s">
        <v>222</v>
      </c>
      <c r="H27" s="49" t="s">
        <v>223</v>
      </c>
      <c r="I27" s="49" t="s">
        <v>21</v>
      </c>
      <c r="J27" s="49" t="s">
        <v>256</v>
      </c>
    </row>
    <row r="28" spans="2:13" ht="15.75" thickBot="1" x14ac:dyDescent="0.3">
      <c r="B28" s="19">
        <v>63.48</v>
      </c>
      <c r="C28" s="19">
        <v>97.9</v>
      </c>
      <c r="E28" s="47" t="s">
        <v>253</v>
      </c>
      <c r="F28" s="47">
        <v>1</v>
      </c>
      <c r="G28" s="47">
        <v>8828.4512606214084</v>
      </c>
      <c r="H28" s="47">
        <v>8828.4512606214084</v>
      </c>
      <c r="I28" s="47">
        <v>88.997422055708881</v>
      </c>
      <c r="J28" s="53">
        <v>1.1029015151266047E-17</v>
      </c>
      <c r="K28" s="80" t="s">
        <v>310</v>
      </c>
      <c r="L28" s="80"/>
    </row>
    <row r="29" spans="2:13" ht="15.75" thickBot="1" x14ac:dyDescent="0.3">
      <c r="B29" s="19">
        <v>68.42</v>
      </c>
      <c r="C29" s="19">
        <v>129.5</v>
      </c>
      <c r="E29" s="47" t="s">
        <v>254</v>
      </c>
      <c r="F29" s="47">
        <v>198</v>
      </c>
      <c r="G29" s="47">
        <v>19641.393078878609</v>
      </c>
      <c r="H29" s="47">
        <v>99.198954943831353</v>
      </c>
      <c r="I29" s="47"/>
      <c r="J29" s="47"/>
    </row>
    <row r="30" spans="2:13" ht="15.75" thickBot="1" x14ac:dyDescent="0.3">
      <c r="B30" s="19">
        <v>67.63</v>
      </c>
      <c r="C30" s="19">
        <v>141.85</v>
      </c>
      <c r="E30" s="48" t="s">
        <v>85</v>
      </c>
      <c r="F30" s="48">
        <v>199</v>
      </c>
      <c r="G30" s="48">
        <v>28469.844339500018</v>
      </c>
      <c r="H30" s="48"/>
      <c r="I30" s="48"/>
      <c r="J30" s="48"/>
    </row>
    <row r="31" spans="2:13" ht="15.75" thickBot="1" x14ac:dyDescent="0.3">
      <c r="B31" s="19">
        <v>67.209999999999994</v>
      </c>
      <c r="C31" s="19">
        <v>129.72</v>
      </c>
    </row>
    <row r="32" spans="2:13" ht="15.75" thickBot="1" x14ac:dyDescent="0.3">
      <c r="B32" s="19">
        <v>70.84</v>
      </c>
      <c r="C32" s="19">
        <v>142.41999999999999</v>
      </c>
      <c r="E32" s="49"/>
      <c r="F32" s="49" t="s">
        <v>257</v>
      </c>
      <c r="G32" s="49" t="s">
        <v>252</v>
      </c>
      <c r="H32" s="49" t="s">
        <v>195</v>
      </c>
      <c r="I32" s="49" t="s">
        <v>224</v>
      </c>
      <c r="J32" s="49" t="s">
        <v>258</v>
      </c>
      <c r="K32" s="49" t="s">
        <v>259</v>
      </c>
      <c r="L32" s="49" t="s">
        <v>260</v>
      </c>
      <c r="M32" s="49" t="s">
        <v>261</v>
      </c>
    </row>
    <row r="33" spans="2:13" ht="15.75" thickBot="1" x14ac:dyDescent="0.3">
      <c r="B33" s="19">
        <v>67.489999999999995</v>
      </c>
      <c r="C33" s="19">
        <v>131.55000000000001</v>
      </c>
      <c r="E33" s="47" t="s">
        <v>255</v>
      </c>
      <c r="F33" s="47">
        <v>-106.02770644878123</v>
      </c>
      <c r="G33" s="47">
        <v>24.734800508820644</v>
      </c>
      <c r="H33" s="47">
        <v>-4.286580213613238</v>
      </c>
      <c r="I33" s="53">
        <v>2.8318113713668946E-5</v>
      </c>
      <c r="J33" s="47">
        <v>-154.80516536296994</v>
      </c>
      <c r="K33" s="47">
        <v>-57.250247534592532</v>
      </c>
      <c r="L33" s="47">
        <v>-154.80516536296994</v>
      </c>
      <c r="M33" s="47">
        <v>-57.250247534592532</v>
      </c>
    </row>
    <row r="34" spans="2:13" ht="15.75" thickBot="1" x14ac:dyDescent="0.3">
      <c r="B34" s="19">
        <v>66.53</v>
      </c>
      <c r="C34" s="19">
        <v>108.33</v>
      </c>
      <c r="E34" s="48" t="s">
        <v>143</v>
      </c>
      <c r="F34" s="57">
        <v>3.4326761292716301</v>
      </c>
      <c r="G34" s="48">
        <v>0.36386821185837959</v>
      </c>
      <c r="H34" s="48">
        <v>9.4338445002930218</v>
      </c>
      <c r="I34" s="57">
        <v>1.1029015151266047E-17</v>
      </c>
      <c r="J34" s="48">
        <v>2.7151216558578612</v>
      </c>
      <c r="K34" s="48">
        <v>4.150230602685399</v>
      </c>
      <c r="L34" s="48">
        <v>2.7151216558578612</v>
      </c>
      <c r="M34" s="48">
        <v>4.150230602685399</v>
      </c>
    </row>
    <row r="35" spans="2:13" ht="15.75" thickBot="1" x14ac:dyDescent="0.3">
      <c r="B35" s="19">
        <v>65.44</v>
      </c>
      <c r="C35" s="19">
        <v>113.89</v>
      </c>
      <c r="I35" s="92" t="s">
        <v>310</v>
      </c>
      <c r="J35" s="92"/>
    </row>
    <row r="36" spans="2:13" ht="15.75" thickBot="1" x14ac:dyDescent="0.3">
      <c r="B36" s="19">
        <v>69.52</v>
      </c>
      <c r="C36" s="19">
        <v>103.3</v>
      </c>
      <c r="F36" s="80" t="s">
        <v>320</v>
      </c>
      <c r="G36" s="80"/>
      <c r="H36" s="80"/>
    </row>
    <row r="37" spans="2:13" ht="15.75" thickBot="1" x14ac:dyDescent="0.3">
      <c r="B37" s="19">
        <v>65.81</v>
      </c>
      <c r="C37" s="19">
        <v>120.75</v>
      </c>
    </row>
    <row r="38" spans="2:13" ht="15.75" thickBot="1" x14ac:dyDescent="0.3">
      <c r="B38" s="19">
        <v>67.819999999999993</v>
      </c>
      <c r="C38" s="19">
        <v>125.79</v>
      </c>
    </row>
    <row r="39" spans="2:13" ht="15.75" thickBot="1" x14ac:dyDescent="0.3">
      <c r="B39" s="19">
        <v>70.599999999999994</v>
      </c>
      <c r="C39" s="19">
        <v>136.22</v>
      </c>
    </row>
    <row r="40" spans="2:13" ht="15.75" thickBot="1" x14ac:dyDescent="0.3">
      <c r="B40" s="19">
        <v>71.8</v>
      </c>
      <c r="C40" s="19">
        <v>140.1</v>
      </c>
    </row>
    <row r="41" spans="2:13" ht="15.75" thickBot="1" x14ac:dyDescent="0.3">
      <c r="B41" s="19">
        <v>69.209999999999994</v>
      </c>
      <c r="C41" s="19">
        <v>128.75</v>
      </c>
    </row>
    <row r="42" spans="2:13" ht="15.75" thickBot="1" x14ac:dyDescent="0.3">
      <c r="B42" s="19">
        <v>66.8</v>
      </c>
      <c r="C42" s="19">
        <v>141.80000000000001</v>
      </c>
    </row>
    <row r="43" spans="2:13" ht="15.75" thickBot="1" x14ac:dyDescent="0.3">
      <c r="B43" s="19">
        <v>67.66</v>
      </c>
      <c r="C43" s="19">
        <v>121.23</v>
      </c>
    </row>
    <row r="44" spans="2:13" ht="15.75" thickBot="1" x14ac:dyDescent="0.3">
      <c r="B44" s="19">
        <v>67.81</v>
      </c>
      <c r="C44" s="19">
        <v>131.35</v>
      </c>
    </row>
    <row r="45" spans="2:13" ht="15.75" thickBot="1" x14ac:dyDescent="0.3">
      <c r="B45" s="19">
        <v>64.05</v>
      </c>
      <c r="C45" s="19">
        <v>106.71</v>
      </c>
    </row>
    <row r="46" spans="2:13" ht="15.75" thickBot="1" x14ac:dyDescent="0.3">
      <c r="B46" s="19">
        <v>68.569999999999993</v>
      </c>
      <c r="C46" s="19">
        <v>124.36</v>
      </c>
    </row>
    <row r="47" spans="2:13" ht="15.75" thickBot="1" x14ac:dyDescent="0.3">
      <c r="B47" s="19">
        <v>65.180000000000007</v>
      </c>
      <c r="C47" s="19">
        <v>124.86</v>
      </c>
    </row>
    <row r="48" spans="2:13" ht="15.75" thickBot="1" x14ac:dyDescent="0.3">
      <c r="B48" s="19">
        <v>69.66</v>
      </c>
      <c r="C48" s="19">
        <v>139.66999999999999</v>
      </c>
    </row>
    <row r="49" spans="2:3" ht="15.75" thickBot="1" x14ac:dyDescent="0.3">
      <c r="B49" s="19">
        <v>67.97</v>
      </c>
      <c r="C49" s="19">
        <v>137.37</v>
      </c>
    </row>
    <row r="50" spans="2:3" ht="15.75" thickBot="1" x14ac:dyDescent="0.3">
      <c r="B50" s="19">
        <v>65.98</v>
      </c>
      <c r="C50" s="19">
        <v>106.45</v>
      </c>
    </row>
    <row r="51" spans="2:3" ht="15.75" thickBot="1" x14ac:dyDescent="0.3">
      <c r="B51" s="19">
        <v>68.67</v>
      </c>
      <c r="C51" s="19">
        <v>128.76</v>
      </c>
    </row>
    <row r="52" spans="2:3" ht="15.75" thickBot="1" x14ac:dyDescent="0.3">
      <c r="B52" s="19">
        <v>66.88</v>
      </c>
      <c r="C52" s="19">
        <v>145.68</v>
      </c>
    </row>
    <row r="53" spans="2:3" ht="15.75" thickBot="1" x14ac:dyDescent="0.3">
      <c r="B53" s="19">
        <v>67.7</v>
      </c>
      <c r="C53" s="19">
        <v>116.82</v>
      </c>
    </row>
    <row r="54" spans="2:3" ht="15.75" thickBot="1" x14ac:dyDescent="0.3">
      <c r="B54" s="19">
        <v>69.819999999999993</v>
      </c>
      <c r="C54" s="19">
        <v>143.62</v>
      </c>
    </row>
    <row r="55" spans="2:3" ht="15.75" thickBot="1" x14ac:dyDescent="0.3">
      <c r="B55" s="19">
        <v>69.09</v>
      </c>
      <c r="C55" s="19">
        <v>134.93</v>
      </c>
    </row>
    <row r="56" spans="2:3" ht="15.75" thickBot="1" x14ac:dyDescent="0.3">
      <c r="B56" s="19">
        <v>69.91</v>
      </c>
      <c r="C56" s="19">
        <v>147.02000000000001</v>
      </c>
    </row>
    <row r="57" spans="2:3" ht="15.75" thickBot="1" x14ac:dyDescent="0.3">
      <c r="B57" s="19">
        <v>67.33</v>
      </c>
      <c r="C57" s="19">
        <v>126.33</v>
      </c>
    </row>
    <row r="58" spans="2:3" ht="15.75" thickBot="1" x14ac:dyDescent="0.3">
      <c r="B58" s="19">
        <v>70.27</v>
      </c>
      <c r="C58" s="19">
        <v>125.48</v>
      </c>
    </row>
    <row r="59" spans="2:3" ht="15.75" thickBot="1" x14ac:dyDescent="0.3">
      <c r="B59" s="19">
        <v>69.099999999999994</v>
      </c>
      <c r="C59" s="19">
        <v>115.71</v>
      </c>
    </row>
    <row r="60" spans="2:3" ht="15.75" thickBot="1" x14ac:dyDescent="0.3">
      <c r="B60" s="19">
        <v>65.38</v>
      </c>
      <c r="C60" s="19">
        <v>123.49</v>
      </c>
    </row>
    <row r="61" spans="2:3" ht="15.75" thickBot="1" x14ac:dyDescent="0.3">
      <c r="B61" s="19">
        <v>70.180000000000007</v>
      </c>
      <c r="C61" s="19">
        <v>147.88999999999999</v>
      </c>
    </row>
    <row r="62" spans="2:3" ht="15.75" thickBot="1" x14ac:dyDescent="0.3">
      <c r="B62" s="19">
        <v>70.41</v>
      </c>
      <c r="C62" s="19">
        <v>155.9</v>
      </c>
    </row>
    <row r="63" spans="2:3" ht="15.75" thickBot="1" x14ac:dyDescent="0.3">
      <c r="B63" s="19">
        <v>66.540000000000006</v>
      </c>
      <c r="C63" s="19">
        <v>128.07</v>
      </c>
    </row>
    <row r="64" spans="2:3" ht="15.75" thickBot="1" x14ac:dyDescent="0.3">
      <c r="B64" s="19">
        <v>66.36</v>
      </c>
      <c r="C64" s="19">
        <v>119.37</v>
      </c>
    </row>
    <row r="65" spans="2:3" ht="15.75" thickBot="1" x14ac:dyDescent="0.3">
      <c r="B65" s="19">
        <v>67.540000000000006</v>
      </c>
      <c r="C65" s="19">
        <v>133.81</v>
      </c>
    </row>
    <row r="66" spans="2:3" ht="15.75" thickBot="1" x14ac:dyDescent="0.3">
      <c r="B66" s="19">
        <v>66.5</v>
      </c>
      <c r="C66" s="19">
        <v>128.72999999999999</v>
      </c>
    </row>
    <row r="67" spans="2:3" ht="15.75" thickBot="1" x14ac:dyDescent="0.3">
      <c r="B67" s="19">
        <v>69</v>
      </c>
      <c r="C67" s="19">
        <v>137.55000000000001</v>
      </c>
    </row>
    <row r="68" spans="2:3" ht="15.75" thickBot="1" x14ac:dyDescent="0.3">
      <c r="B68" s="19">
        <v>68.3</v>
      </c>
      <c r="C68" s="19">
        <v>129.76</v>
      </c>
    </row>
    <row r="69" spans="2:3" ht="15.75" thickBot="1" x14ac:dyDescent="0.3">
      <c r="B69" s="19">
        <v>67.010000000000005</v>
      </c>
      <c r="C69" s="19">
        <v>128.82</v>
      </c>
    </row>
    <row r="70" spans="2:3" ht="15.75" thickBot="1" x14ac:dyDescent="0.3">
      <c r="B70" s="19">
        <v>70.81</v>
      </c>
      <c r="C70" s="19">
        <v>135.32</v>
      </c>
    </row>
    <row r="71" spans="2:3" ht="15.75" thickBot="1" x14ac:dyDescent="0.3">
      <c r="B71" s="19">
        <v>68.22</v>
      </c>
      <c r="C71" s="19">
        <v>109.61</v>
      </c>
    </row>
    <row r="72" spans="2:3" ht="15.75" thickBot="1" x14ac:dyDescent="0.3">
      <c r="B72" s="19">
        <v>69.06</v>
      </c>
      <c r="C72" s="19">
        <v>142.47</v>
      </c>
    </row>
    <row r="73" spans="2:3" ht="15.75" thickBot="1" x14ac:dyDescent="0.3">
      <c r="B73" s="19">
        <v>67.73</v>
      </c>
      <c r="C73" s="19">
        <v>132.75</v>
      </c>
    </row>
    <row r="74" spans="2:3" ht="15.75" thickBot="1" x14ac:dyDescent="0.3">
      <c r="B74" s="19">
        <v>67.22</v>
      </c>
      <c r="C74" s="19">
        <v>103.53</v>
      </c>
    </row>
    <row r="75" spans="2:3" ht="15.75" thickBot="1" x14ac:dyDescent="0.3">
      <c r="B75" s="19">
        <v>67.37</v>
      </c>
      <c r="C75" s="19">
        <v>124.73</v>
      </c>
    </row>
    <row r="76" spans="2:3" ht="15.75" thickBot="1" x14ac:dyDescent="0.3">
      <c r="B76" s="19">
        <v>65.27</v>
      </c>
      <c r="C76" s="19">
        <v>129.31</v>
      </c>
    </row>
    <row r="77" spans="2:3" ht="15.75" thickBot="1" x14ac:dyDescent="0.3">
      <c r="B77" s="19">
        <v>70.84</v>
      </c>
      <c r="C77" s="19">
        <v>134.02000000000001</v>
      </c>
    </row>
    <row r="78" spans="2:3" ht="15.75" thickBot="1" x14ac:dyDescent="0.3">
      <c r="B78" s="19">
        <v>69.92</v>
      </c>
      <c r="C78" s="19">
        <v>140.4</v>
      </c>
    </row>
    <row r="79" spans="2:3" ht="15.75" thickBot="1" x14ac:dyDescent="0.3">
      <c r="B79" s="19">
        <v>64.290000000000006</v>
      </c>
      <c r="C79" s="19">
        <v>102.84</v>
      </c>
    </row>
    <row r="80" spans="2:3" ht="15.75" thickBot="1" x14ac:dyDescent="0.3">
      <c r="B80" s="19">
        <v>68.25</v>
      </c>
      <c r="C80" s="19">
        <v>128.52000000000001</v>
      </c>
    </row>
    <row r="81" spans="2:3" ht="15.75" thickBot="1" x14ac:dyDescent="0.3">
      <c r="B81" s="19">
        <v>66.36</v>
      </c>
      <c r="C81" s="19">
        <v>120.3</v>
      </c>
    </row>
    <row r="82" spans="2:3" ht="15.75" thickBot="1" x14ac:dyDescent="0.3">
      <c r="B82" s="19">
        <v>68.36</v>
      </c>
      <c r="C82" s="19">
        <v>138.6</v>
      </c>
    </row>
    <row r="83" spans="2:3" ht="15.75" thickBot="1" x14ac:dyDescent="0.3">
      <c r="B83" s="19">
        <v>65.48</v>
      </c>
      <c r="C83" s="19">
        <v>132.96</v>
      </c>
    </row>
    <row r="84" spans="2:3" ht="15.75" thickBot="1" x14ac:dyDescent="0.3">
      <c r="B84" s="19">
        <v>69.72</v>
      </c>
      <c r="C84" s="19">
        <v>115.62</v>
      </c>
    </row>
    <row r="85" spans="2:3" ht="15.75" thickBot="1" x14ac:dyDescent="0.3">
      <c r="B85" s="19">
        <v>67.73</v>
      </c>
      <c r="C85" s="19">
        <v>122.52</v>
      </c>
    </row>
    <row r="86" spans="2:3" ht="15.75" thickBot="1" x14ac:dyDescent="0.3">
      <c r="B86" s="19">
        <v>68.64</v>
      </c>
      <c r="C86" s="19">
        <v>134.63</v>
      </c>
    </row>
    <row r="87" spans="2:3" ht="15.75" thickBot="1" x14ac:dyDescent="0.3">
      <c r="B87" s="19">
        <v>66.78</v>
      </c>
      <c r="C87" s="19">
        <v>121.9</v>
      </c>
    </row>
    <row r="88" spans="2:3" ht="15.75" thickBot="1" x14ac:dyDescent="0.3">
      <c r="B88" s="19">
        <v>70.05</v>
      </c>
      <c r="C88" s="19">
        <v>155.38</v>
      </c>
    </row>
    <row r="89" spans="2:3" ht="15.75" thickBot="1" x14ac:dyDescent="0.3">
      <c r="B89" s="19">
        <v>66.28</v>
      </c>
      <c r="C89" s="19">
        <v>128.94</v>
      </c>
    </row>
    <row r="90" spans="2:3" ht="15.75" thickBot="1" x14ac:dyDescent="0.3">
      <c r="B90" s="19">
        <v>69.2</v>
      </c>
      <c r="C90" s="19">
        <v>129.1</v>
      </c>
    </row>
    <row r="91" spans="2:3" ht="15.75" thickBot="1" x14ac:dyDescent="0.3">
      <c r="B91" s="19">
        <v>69.13</v>
      </c>
      <c r="C91" s="19">
        <v>139.47</v>
      </c>
    </row>
    <row r="92" spans="2:3" ht="15.75" thickBot="1" x14ac:dyDescent="0.3">
      <c r="B92" s="19">
        <v>67.36</v>
      </c>
      <c r="C92" s="19">
        <v>140.88999999999999</v>
      </c>
    </row>
    <row r="93" spans="2:3" ht="15.75" thickBot="1" x14ac:dyDescent="0.3">
      <c r="B93" s="19">
        <v>70.09</v>
      </c>
      <c r="C93" s="19">
        <v>131.59</v>
      </c>
    </row>
    <row r="94" spans="2:3" ht="15.75" thickBot="1" x14ac:dyDescent="0.3">
      <c r="B94" s="19">
        <v>70.180000000000007</v>
      </c>
      <c r="C94" s="19">
        <v>121.12</v>
      </c>
    </row>
    <row r="95" spans="2:3" ht="15.75" thickBot="1" x14ac:dyDescent="0.3">
      <c r="B95" s="19">
        <v>68.23</v>
      </c>
      <c r="C95" s="19">
        <v>131.51</v>
      </c>
    </row>
    <row r="96" spans="2:3" ht="15.75" thickBot="1" x14ac:dyDescent="0.3">
      <c r="B96" s="19">
        <v>68.13</v>
      </c>
      <c r="C96" s="19">
        <v>136.55000000000001</v>
      </c>
    </row>
    <row r="97" spans="2:3" ht="15.75" thickBot="1" x14ac:dyDescent="0.3">
      <c r="B97" s="19">
        <v>70.239999999999995</v>
      </c>
      <c r="C97" s="19">
        <v>141.49</v>
      </c>
    </row>
    <row r="98" spans="2:3" ht="15.75" thickBot="1" x14ac:dyDescent="0.3">
      <c r="B98" s="19">
        <v>71.489999999999995</v>
      </c>
      <c r="C98" s="19">
        <v>140.61000000000001</v>
      </c>
    </row>
    <row r="99" spans="2:3" ht="15.75" thickBot="1" x14ac:dyDescent="0.3">
      <c r="B99" s="19">
        <v>69.2</v>
      </c>
      <c r="C99" s="19">
        <v>112.14</v>
      </c>
    </row>
    <row r="100" spans="2:3" ht="15.75" thickBot="1" x14ac:dyDescent="0.3">
      <c r="B100" s="19">
        <v>70.06</v>
      </c>
      <c r="C100" s="19">
        <v>133.46</v>
      </c>
    </row>
    <row r="101" spans="2:3" ht="15.75" thickBot="1" x14ac:dyDescent="0.3">
      <c r="B101" s="19">
        <v>70.56</v>
      </c>
      <c r="C101" s="19">
        <v>131.80000000000001</v>
      </c>
    </row>
    <row r="102" spans="2:3" ht="15.75" thickBot="1" x14ac:dyDescent="0.3">
      <c r="B102" s="19">
        <v>66.290000000000006</v>
      </c>
      <c r="C102" s="19">
        <v>120.03</v>
      </c>
    </row>
    <row r="103" spans="2:3" ht="15.75" thickBot="1" x14ac:dyDescent="0.3">
      <c r="B103" s="19">
        <v>63.43</v>
      </c>
      <c r="C103" s="19">
        <v>123.1</v>
      </c>
    </row>
    <row r="104" spans="2:3" ht="15.75" thickBot="1" x14ac:dyDescent="0.3">
      <c r="B104" s="19">
        <v>66.77</v>
      </c>
      <c r="C104" s="19">
        <v>128.13999999999999</v>
      </c>
    </row>
    <row r="105" spans="2:3" ht="15.75" thickBot="1" x14ac:dyDescent="0.3">
      <c r="B105" s="19">
        <v>68.89</v>
      </c>
      <c r="C105" s="19">
        <v>115.48</v>
      </c>
    </row>
    <row r="106" spans="2:3" ht="15.75" thickBot="1" x14ac:dyDescent="0.3">
      <c r="B106" s="19">
        <v>64.87</v>
      </c>
      <c r="C106" s="19">
        <v>102.09</v>
      </c>
    </row>
    <row r="107" spans="2:3" ht="15.75" thickBot="1" x14ac:dyDescent="0.3">
      <c r="B107" s="19">
        <v>67.09</v>
      </c>
      <c r="C107" s="19">
        <v>130.35</v>
      </c>
    </row>
    <row r="108" spans="2:3" ht="15.75" thickBot="1" x14ac:dyDescent="0.3">
      <c r="B108" s="19">
        <v>68.349999999999994</v>
      </c>
      <c r="C108" s="19">
        <v>134.18</v>
      </c>
    </row>
    <row r="109" spans="2:3" ht="15.75" thickBot="1" x14ac:dyDescent="0.3">
      <c r="B109" s="19">
        <v>65.61</v>
      </c>
      <c r="C109" s="19">
        <v>98.64</v>
      </c>
    </row>
    <row r="110" spans="2:3" ht="15.75" thickBot="1" x14ac:dyDescent="0.3">
      <c r="B110" s="19">
        <v>67.760000000000005</v>
      </c>
      <c r="C110" s="19">
        <v>114.56</v>
      </c>
    </row>
    <row r="111" spans="2:3" ht="15.75" thickBot="1" x14ac:dyDescent="0.3">
      <c r="B111" s="19">
        <v>68.02</v>
      </c>
      <c r="C111" s="19">
        <v>123.49</v>
      </c>
    </row>
    <row r="112" spans="2:3" ht="15.75" thickBot="1" x14ac:dyDescent="0.3">
      <c r="B112" s="19">
        <v>67.66</v>
      </c>
      <c r="C112" s="19">
        <v>123.05</v>
      </c>
    </row>
    <row r="113" spans="2:3" ht="15.75" thickBot="1" x14ac:dyDescent="0.3">
      <c r="B113" s="19">
        <v>66.31</v>
      </c>
      <c r="C113" s="19">
        <v>126.48</v>
      </c>
    </row>
    <row r="114" spans="2:3" ht="15.75" thickBot="1" x14ac:dyDescent="0.3">
      <c r="B114" s="19">
        <v>69.44</v>
      </c>
      <c r="C114" s="19">
        <v>128.41999999999999</v>
      </c>
    </row>
    <row r="115" spans="2:3" ht="15.75" thickBot="1" x14ac:dyDescent="0.3">
      <c r="B115" s="19">
        <v>63.84</v>
      </c>
      <c r="C115" s="19">
        <v>127.19</v>
      </c>
    </row>
    <row r="116" spans="2:3" ht="15.75" thickBot="1" x14ac:dyDescent="0.3">
      <c r="B116" s="19">
        <v>67.72</v>
      </c>
      <c r="C116" s="19">
        <v>122.06</v>
      </c>
    </row>
    <row r="117" spans="2:3" ht="15.75" thickBot="1" x14ac:dyDescent="0.3">
      <c r="B117" s="19">
        <v>70.05</v>
      </c>
      <c r="C117" s="19">
        <v>127.61</v>
      </c>
    </row>
    <row r="118" spans="2:3" ht="15.75" thickBot="1" x14ac:dyDescent="0.3">
      <c r="B118" s="19">
        <v>70.19</v>
      </c>
      <c r="C118" s="19">
        <v>131.63999999999999</v>
      </c>
    </row>
    <row r="119" spans="2:3" ht="15.75" thickBot="1" x14ac:dyDescent="0.3">
      <c r="B119" s="19">
        <v>65.95</v>
      </c>
      <c r="C119" s="19">
        <v>111.9</v>
      </c>
    </row>
    <row r="120" spans="2:3" ht="15.75" thickBot="1" x14ac:dyDescent="0.3">
      <c r="B120" s="19">
        <v>70.010000000000005</v>
      </c>
      <c r="C120" s="19">
        <v>122.04</v>
      </c>
    </row>
    <row r="121" spans="2:3" ht="15.75" thickBot="1" x14ac:dyDescent="0.3">
      <c r="B121" s="19">
        <v>68.61</v>
      </c>
      <c r="C121" s="19">
        <v>128.55000000000001</v>
      </c>
    </row>
    <row r="122" spans="2:3" ht="15.75" thickBot="1" x14ac:dyDescent="0.3">
      <c r="B122" s="19">
        <v>68.81</v>
      </c>
      <c r="C122" s="19">
        <v>132.68</v>
      </c>
    </row>
    <row r="123" spans="2:3" ht="15.75" thickBot="1" x14ac:dyDescent="0.3">
      <c r="B123" s="19">
        <v>69.760000000000005</v>
      </c>
      <c r="C123" s="19">
        <v>136.06</v>
      </c>
    </row>
    <row r="124" spans="2:3" ht="15.75" thickBot="1" x14ac:dyDescent="0.3">
      <c r="B124" s="19">
        <v>65.459999999999994</v>
      </c>
      <c r="C124" s="19">
        <v>115.94</v>
      </c>
    </row>
    <row r="125" spans="2:3" ht="15.75" thickBot="1" x14ac:dyDescent="0.3">
      <c r="B125" s="19">
        <v>68.83</v>
      </c>
      <c r="C125" s="19">
        <v>136.9</v>
      </c>
    </row>
    <row r="126" spans="2:3" ht="15.75" thickBot="1" x14ac:dyDescent="0.3">
      <c r="B126" s="19">
        <v>65.8</v>
      </c>
      <c r="C126" s="19">
        <v>119.88</v>
      </c>
    </row>
    <row r="127" spans="2:3" ht="15.75" thickBot="1" x14ac:dyDescent="0.3">
      <c r="B127" s="19">
        <v>67.209999999999994</v>
      </c>
      <c r="C127" s="19">
        <v>109.01</v>
      </c>
    </row>
    <row r="128" spans="2:3" ht="15.75" thickBot="1" x14ac:dyDescent="0.3">
      <c r="B128" s="19">
        <v>69.42</v>
      </c>
      <c r="C128" s="19">
        <v>128.27000000000001</v>
      </c>
    </row>
    <row r="129" spans="2:3" ht="15.75" thickBot="1" x14ac:dyDescent="0.3">
      <c r="B129" s="19">
        <v>68.94</v>
      </c>
      <c r="C129" s="19">
        <v>135.29</v>
      </c>
    </row>
    <row r="130" spans="2:3" ht="15.75" thickBot="1" x14ac:dyDescent="0.3">
      <c r="B130" s="19">
        <v>67.94</v>
      </c>
      <c r="C130" s="19">
        <v>106.86</v>
      </c>
    </row>
    <row r="131" spans="2:3" ht="15.75" thickBot="1" x14ac:dyDescent="0.3">
      <c r="B131" s="19">
        <v>65.63</v>
      </c>
      <c r="C131" s="19">
        <v>123.29</v>
      </c>
    </row>
    <row r="132" spans="2:3" ht="15.75" thickBot="1" x14ac:dyDescent="0.3">
      <c r="B132" s="19">
        <v>66.5</v>
      </c>
      <c r="C132" s="19">
        <v>109.51</v>
      </c>
    </row>
    <row r="133" spans="2:3" ht="15.75" thickBot="1" x14ac:dyDescent="0.3">
      <c r="B133" s="19">
        <v>67.930000000000007</v>
      </c>
      <c r="C133" s="19">
        <v>119.31</v>
      </c>
    </row>
    <row r="134" spans="2:3" ht="15.75" thickBot="1" x14ac:dyDescent="0.3">
      <c r="B134" s="19">
        <v>68.89</v>
      </c>
      <c r="C134" s="19">
        <v>140.24</v>
      </c>
    </row>
    <row r="135" spans="2:3" ht="15.75" thickBot="1" x14ac:dyDescent="0.3">
      <c r="B135" s="19">
        <v>70.239999999999995</v>
      </c>
      <c r="C135" s="19">
        <v>133.97999999999999</v>
      </c>
    </row>
    <row r="136" spans="2:3" ht="15.75" thickBot="1" x14ac:dyDescent="0.3">
      <c r="B136" s="19">
        <v>68.27</v>
      </c>
      <c r="C136" s="19">
        <v>132.58000000000001</v>
      </c>
    </row>
    <row r="137" spans="2:3" ht="15.75" thickBot="1" x14ac:dyDescent="0.3">
      <c r="B137" s="19">
        <v>71.23</v>
      </c>
      <c r="C137" s="19">
        <v>130.69999999999999</v>
      </c>
    </row>
    <row r="138" spans="2:3" ht="15.75" thickBot="1" x14ac:dyDescent="0.3">
      <c r="B138" s="19">
        <v>69.099999999999994</v>
      </c>
      <c r="C138" s="19">
        <v>115.56</v>
      </c>
    </row>
    <row r="139" spans="2:3" ht="15.75" thickBot="1" x14ac:dyDescent="0.3">
      <c r="B139" s="19">
        <v>64.400000000000006</v>
      </c>
      <c r="C139" s="19">
        <v>123.79</v>
      </c>
    </row>
    <row r="140" spans="2:3" ht="15.75" thickBot="1" x14ac:dyDescent="0.3">
      <c r="B140" s="19">
        <v>71.099999999999994</v>
      </c>
      <c r="C140" s="19">
        <v>128.13999999999999</v>
      </c>
    </row>
    <row r="141" spans="2:3" ht="15.75" thickBot="1" x14ac:dyDescent="0.3">
      <c r="B141" s="19">
        <v>68.22</v>
      </c>
      <c r="C141" s="19">
        <v>135.96</v>
      </c>
    </row>
    <row r="142" spans="2:3" ht="15.75" thickBot="1" x14ac:dyDescent="0.3">
      <c r="B142" s="19">
        <v>65.92</v>
      </c>
      <c r="C142" s="19">
        <v>116.63</v>
      </c>
    </row>
    <row r="143" spans="2:3" ht="15.75" thickBot="1" x14ac:dyDescent="0.3">
      <c r="B143" s="19">
        <v>67.44</v>
      </c>
      <c r="C143" s="19">
        <v>126.82</v>
      </c>
    </row>
    <row r="144" spans="2:3" ht="15.75" thickBot="1" x14ac:dyDescent="0.3">
      <c r="B144" s="19">
        <v>73.900000000000006</v>
      </c>
      <c r="C144" s="19">
        <v>151.38999999999999</v>
      </c>
    </row>
    <row r="145" spans="2:3" ht="15.75" thickBot="1" x14ac:dyDescent="0.3">
      <c r="B145" s="19">
        <v>69.98</v>
      </c>
      <c r="C145" s="19">
        <v>130.4</v>
      </c>
    </row>
    <row r="146" spans="2:3" ht="15.75" thickBot="1" x14ac:dyDescent="0.3">
      <c r="B146" s="19">
        <v>69.52</v>
      </c>
      <c r="C146" s="19">
        <v>136.21</v>
      </c>
    </row>
    <row r="147" spans="2:3" ht="15.75" thickBot="1" x14ac:dyDescent="0.3">
      <c r="B147" s="19">
        <v>65.180000000000007</v>
      </c>
      <c r="C147" s="19">
        <v>113.4</v>
      </c>
    </row>
    <row r="148" spans="2:3" ht="15.75" thickBot="1" x14ac:dyDescent="0.3">
      <c r="B148" s="19">
        <v>68.010000000000005</v>
      </c>
      <c r="C148" s="19">
        <v>125.33</v>
      </c>
    </row>
    <row r="149" spans="2:3" ht="15.75" thickBot="1" x14ac:dyDescent="0.3">
      <c r="B149" s="19">
        <v>68.34</v>
      </c>
      <c r="C149" s="19">
        <v>127.58</v>
      </c>
    </row>
    <row r="150" spans="2:3" ht="15.75" thickBot="1" x14ac:dyDescent="0.3">
      <c r="B150" s="19">
        <v>65.180000000000007</v>
      </c>
      <c r="C150" s="19">
        <v>107.16</v>
      </c>
    </row>
    <row r="151" spans="2:3" ht="15.75" thickBot="1" x14ac:dyDescent="0.3">
      <c r="B151" s="19">
        <v>68.260000000000005</v>
      </c>
      <c r="C151" s="19">
        <v>116.46</v>
      </c>
    </row>
    <row r="152" spans="2:3" ht="15.75" thickBot="1" x14ac:dyDescent="0.3">
      <c r="B152" s="19">
        <v>68.569999999999993</v>
      </c>
      <c r="C152" s="19">
        <v>133.84</v>
      </c>
    </row>
    <row r="153" spans="2:3" ht="15.75" thickBot="1" x14ac:dyDescent="0.3">
      <c r="B153" s="19">
        <v>64.5</v>
      </c>
      <c r="C153" s="19">
        <v>112.89</v>
      </c>
    </row>
    <row r="154" spans="2:3" ht="15.75" thickBot="1" x14ac:dyDescent="0.3">
      <c r="B154" s="19">
        <v>68.709999999999994</v>
      </c>
      <c r="C154" s="19">
        <v>130.76</v>
      </c>
    </row>
    <row r="155" spans="2:3" ht="15.75" thickBot="1" x14ac:dyDescent="0.3">
      <c r="B155" s="19">
        <v>68.89</v>
      </c>
      <c r="C155" s="19">
        <v>137.76</v>
      </c>
    </row>
    <row r="156" spans="2:3" ht="15.75" thickBot="1" x14ac:dyDescent="0.3">
      <c r="B156" s="19">
        <v>69.540000000000006</v>
      </c>
      <c r="C156" s="19">
        <v>125.4</v>
      </c>
    </row>
    <row r="157" spans="2:3" ht="15.75" thickBot="1" x14ac:dyDescent="0.3">
      <c r="B157" s="19">
        <v>67.400000000000006</v>
      </c>
      <c r="C157" s="19">
        <v>138.47</v>
      </c>
    </row>
    <row r="158" spans="2:3" ht="15.75" thickBot="1" x14ac:dyDescent="0.3">
      <c r="B158" s="19">
        <v>66.48</v>
      </c>
      <c r="C158" s="19">
        <v>120.82</v>
      </c>
    </row>
    <row r="159" spans="2:3" ht="15.75" thickBot="1" x14ac:dyDescent="0.3">
      <c r="B159" s="19">
        <v>66.010000000000005</v>
      </c>
      <c r="C159" s="19">
        <v>140.15</v>
      </c>
    </row>
    <row r="160" spans="2:3" ht="15.75" thickBot="1" x14ac:dyDescent="0.3">
      <c r="B160" s="19">
        <v>72.44</v>
      </c>
      <c r="C160" s="19">
        <v>136.74</v>
      </c>
    </row>
    <row r="161" spans="2:3" ht="15.75" thickBot="1" x14ac:dyDescent="0.3">
      <c r="B161" s="19">
        <v>64.13</v>
      </c>
      <c r="C161" s="19">
        <v>106.11</v>
      </c>
    </row>
    <row r="162" spans="2:3" ht="15.75" thickBot="1" x14ac:dyDescent="0.3">
      <c r="B162" s="19">
        <v>70.98</v>
      </c>
      <c r="C162" s="19">
        <v>158.96</v>
      </c>
    </row>
    <row r="163" spans="2:3" ht="15.75" thickBot="1" x14ac:dyDescent="0.3">
      <c r="B163" s="19">
        <v>67.5</v>
      </c>
      <c r="C163" s="19">
        <v>108.79</v>
      </c>
    </row>
    <row r="164" spans="2:3" ht="15.75" thickBot="1" x14ac:dyDescent="0.3">
      <c r="B164" s="19">
        <v>72.02</v>
      </c>
      <c r="C164" s="19">
        <v>138.78</v>
      </c>
    </row>
    <row r="165" spans="2:3" ht="15.75" thickBot="1" x14ac:dyDescent="0.3">
      <c r="B165" s="19">
        <v>65.31</v>
      </c>
      <c r="C165" s="19">
        <v>115.91</v>
      </c>
    </row>
    <row r="166" spans="2:3" ht="15.75" thickBot="1" x14ac:dyDescent="0.3">
      <c r="B166" s="19">
        <v>67.08</v>
      </c>
      <c r="C166" s="19">
        <v>146.29</v>
      </c>
    </row>
    <row r="167" spans="2:3" ht="15.75" thickBot="1" x14ac:dyDescent="0.3">
      <c r="B167" s="19">
        <v>64.39</v>
      </c>
      <c r="C167" s="19">
        <v>109.88</v>
      </c>
    </row>
    <row r="168" spans="2:3" ht="15.75" thickBot="1" x14ac:dyDescent="0.3">
      <c r="B168" s="19">
        <v>69.37</v>
      </c>
      <c r="C168" s="19">
        <v>139.05000000000001</v>
      </c>
    </row>
    <row r="169" spans="2:3" ht="15.75" thickBot="1" x14ac:dyDescent="0.3">
      <c r="B169" s="19">
        <v>68.38</v>
      </c>
      <c r="C169" s="19">
        <v>119.9</v>
      </c>
    </row>
    <row r="170" spans="2:3" ht="15.75" thickBot="1" x14ac:dyDescent="0.3">
      <c r="B170" s="19">
        <v>65.31</v>
      </c>
      <c r="C170" s="19">
        <v>128.31</v>
      </c>
    </row>
    <row r="171" spans="2:3" ht="15.75" thickBot="1" x14ac:dyDescent="0.3">
      <c r="B171" s="19">
        <v>67.14</v>
      </c>
      <c r="C171" s="19">
        <v>127.24</v>
      </c>
    </row>
    <row r="172" spans="2:3" ht="15.75" thickBot="1" x14ac:dyDescent="0.3">
      <c r="B172" s="19">
        <v>68.39</v>
      </c>
      <c r="C172" s="19">
        <v>115.23</v>
      </c>
    </row>
    <row r="173" spans="2:3" ht="15.75" thickBot="1" x14ac:dyDescent="0.3">
      <c r="B173" s="19">
        <v>66.290000000000006</v>
      </c>
      <c r="C173" s="19">
        <v>124.8</v>
      </c>
    </row>
    <row r="174" spans="2:3" ht="15.75" thickBot="1" x14ac:dyDescent="0.3">
      <c r="B174" s="19">
        <v>67.19</v>
      </c>
      <c r="C174" s="19">
        <v>126.95</v>
      </c>
    </row>
    <row r="175" spans="2:3" ht="15.75" thickBot="1" x14ac:dyDescent="0.3">
      <c r="B175" s="19">
        <v>65.989999999999995</v>
      </c>
      <c r="C175" s="19">
        <v>111.27</v>
      </c>
    </row>
    <row r="176" spans="2:3" ht="15.75" thickBot="1" x14ac:dyDescent="0.3">
      <c r="B176" s="19">
        <v>69.430000000000007</v>
      </c>
      <c r="C176" s="19">
        <v>122.61</v>
      </c>
    </row>
    <row r="177" spans="2:3" ht="15.75" thickBot="1" x14ac:dyDescent="0.3">
      <c r="B177" s="19">
        <v>67.97</v>
      </c>
      <c r="C177" s="19">
        <v>124.21</v>
      </c>
    </row>
    <row r="178" spans="2:3" ht="15.75" thickBot="1" x14ac:dyDescent="0.3">
      <c r="B178" s="19">
        <v>67.760000000000005</v>
      </c>
      <c r="C178" s="19">
        <v>124.65</v>
      </c>
    </row>
    <row r="179" spans="2:3" ht="15.75" thickBot="1" x14ac:dyDescent="0.3">
      <c r="B179" s="19">
        <v>65.28</v>
      </c>
      <c r="C179" s="19">
        <v>119.52</v>
      </c>
    </row>
    <row r="180" spans="2:3" ht="15.75" thickBot="1" x14ac:dyDescent="0.3">
      <c r="B180" s="19">
        <v>73.83</v>
      </c>
      <c r="C180" s="19">
        <v>139.30000000000001</v>
      </c>
    </row>
    <row r="181" spans="2:3" ht="15.75" thickBot="1" x14ac:dyDescent="0.3">
      <c r="B181" s="19">
        <v>66.81</v>
      </c>
      <c r="C181" s="19">
        <v>104.83</v>
      </c>
    </row>
    <row r="182" spans="2:3" ht="15.75" thickBot="1" x14ac:dyDescent="0.3">
      <c r="B182" s="19">
        <v>66.89</v>
      </c>
      <c r="C182" s="19">
        <v>123.04</v>
      </c>
    </row>
    <row r="183" spans="2:3" ht="15.75" thickBot="1" x14ac:dyDescent="0.3">
      <c r="B183" s="19">
        <v>65.739999999999995</v>
      </c>
      <c r="C183" s="19">
        <v>118.89</v>
      </c>
    </row>
    <row r="184" spans="2:3" ht="15.75" thickBot="1" x14ac:dyDescent="0.3">
      <c r="B184" s="19">
        <v>65.98</v>
      </c>
      <c r="C184" s="19">
        <v>121.49</v>
      </c>
    </row>
    <row r="185" spans="2:3" ht="15.75" thickBot="1" x14ac:dyDescent="0.3">
      <c r="B185" s="19">
        <v>66.58</v>
      </c>
      <c r="C185" s="19">
        <v>119.25</v>
      </c>
    </row>
    <row r="186" spans="2:3" ht="15.75" thickBot="1" x14ac:dyDescent="0.3">
      <c r="B186" s="19">
        <v>67.11</v>
      </c>
      <c r="C186" s="19">
        <v>135.02000000000001</v>
      </c>
    </row>
    <row r="187" spans="2:3" ht="15.75" thickBot="1" x14ac:dyDescent="0.3">
      <c r="B187" s="19">
        <v>65.87</v>
      </c>
      <c r="C187" s="19">
        <v>116.23</v>
      </c>
    </row>
    <row r="188" spans="2:3" ht="15.75" thickBot="1" x14ac:dyDescent="0.3">
      <c r="B188" s="19">
        <v>66.78</v>
      </c>
      <c r="C188" s="19">
        <v>109.17</v>
      </c>
    </row>
    <row r="189" spans="2:3" ht="15.75" thickBot="1" x14ac:dyDescent="0.3">
      <c r="B189" s="19">
        <v>68.739999999999995</v>
      </c>
      <c r="C189" s="19">
        <v>124.22</v>
      </c>
    </row>
    <row r="190" spans="2:3" ht="15.75" thickBot="1" x14ac:dyDescent="0.3">
      <c r="B190" s="19">
        <v>66.23</v>
      </c>
      <c r="C190" s="19">
        <v>141.16</v>
      </c>
    </row>
    <row r="191" spans="2:3" ht="15.75" thickBot="1" x14ac:dyDescent="0.3">
      <c r="B191" s="19">
        <v>65.959999999999994</v>
      </c>
      <c r="C191" s="19">
        <v>129.15</v>
      </c>
    </row>
    <row r="192" spans="2:3" ht="15.75" thickBot="1" x14ac:dyDescent="0.3">
      <c r="B192" s="19">
        <v>68.58</v>
      </c>
      <c r="C192" s="19">
        <v>127.87</v>
      </c>
    </row>
    <row r="193" spans="2:3" ht="15.75" thickBot="1" x14ac:dyDescent="0.3">
      <c r="B193" s="19">
        <v>66.59</v>
      </c>
      <c r="C193" s="19">
        <v>120.92</v>
      </c>
    </row>
    <row r="194" spans="2:3" ht="15.75" thickBot="1" x14ac:dyDescent="0.3">
      <c r="B194" s="19">
        <v>66.97</v>
      </c>
      <c r="C194" s="19">
        <v>127.65</v>
      </c>
    </row>
    <row r="195" spans="2:3" ht="15.75" thickBot="1" x14ac:dyDescent="0.3">
      <c r="B195" s="19">
        <v>68.08</v>
      </c>
      <c r="C195" s="19">
        <v>101.47</v>
      </c>
    </row>
    <row r="196" spans="2:3" ht="15.75" thickBot="1" x14ac:dyDescent="0.3">
      <c r="B196" s="19">
        <v>70.19</v>
      </c>
      <c r="C196" s="19">
        <v>144.99</v>
      </c>
    </row>
    <row r="197" spans="2:3" ht="15.75" thickBot="1" x14ac:dyDescent="0.3">
      <c r="B197" s="19">
        <v>65.52</v>
      </c>
      <c r="C197" s="19">
        <v>110.95</v>
      </c>
    </row>
    <row r="198" spans="2:3" ht="15.75" thickBot="1" x14ac:dyDescent="0.3">
      <c r="B198" s="19">
        <v>67.459999999999994</v>
      </c>
      <c r="C198" s="19">
        <v>132.86000000000001</v>
      </c>
    </row>
    <row r="199" spans="2:3" ht="15.75" thickBot="1" x14ac:dyDescent="0.3">
      <c r="B199" s="19">
        <v>67.41</v>
      </c>
      <c r="C199" s="19">
        <v>146.34</v>
      </c>
    </row>
    <row r="200" spans="2:3" ht="15.75" thickBot="1" x14ac:dyDescent="0.3">
      <c r="B200" s="19">
        <v>69.66</v>
      </c>
      <c r="C200" s="19">
        <v>145.59</v>
      </c>
    </row>
    <row r="201" spans="2:3" ht="15.75" thickBot="1" x14ac:dyDescent="0.3">
      <c r="B201" s="19">
        <v>65.8</v>
      </c>
      <c r="C201" s="19">
        <v>120.84</v>
      </c>
    </row>
    <row r="202" spans="2:3" ht="15.75" thickBot="1" x14ac:dyDescent="0.3">
      <c r="B202" s="19">
        <v>66.11</v>
      </c>
      <c r="C202" s="19">
        <v>115.78</v>
      </c>
    </row>
    <row r="203" spans="2:3" ht="15.75" thickBot="1" x14ac:dyDescent="0.3">
      <c r="B203" s="19">
        <v>68.239999999999995</v>
      </c>
      <c r="C203" s="19">
        <v>128.30000000000001</v>
      </c>
    </row>
    <row r="204" spans="2:3" ht="15.75" thickBot="1" x14ac:dyDescent="0.3">
      <c r="B204" s="19">
        <v>68.02</v>
      </c>
      <c r="C204" s="19">
        <v>127.47</v>
      </c>
    </row>
    <row r="205" spans="2:3" ht="15.75" thickBot="1" x14ac:dyDescent="0.3">
      <c r="B205" s="19">
        <v>71.39</v>
      </c>
      <c r="C205" s="19">
        <v>127.88</v>
      </c>
    </row>
    <row r="211" spans="2:10" x14ac:dyDescent="0.25">
      <c r="B211" s="78" t="s">
        <v>312</v>
      </c>
      <c r="C211" s="78"/>
      <c r="D211" s="78"/>
      <c r="E211" s="78"/>
      <c r="F211" s="78"/>
    </row>
    <row r="214" spans="2:10" x14ac:dyDescent="0.25">
      <c r="B214" s="3" t="s">
        <v>164</v>
      </c>
      <c r="C214" s="3" t="s">
        <v>166</v>
      </c>
      <c r="D214" s="3" t="s">
        <v>165</v>
      </c>
      <c r="E214" s="70"/>
    </row>
    <row r="215" spans="2:10" x14ac:dyDescent="0.25">
      <c r="B215" s="31">
        <v>1960</v>
      </c>
      <c r="C215" s="32">
        <v>79.400000000000006</v>
      </c>
      <c r="D215" s="33">
        <v>2572.4</v>
      </c>
      <c r="E215" s="27"/>
      <c r="F215" s="80" t="s">
        <v>313</v>
      </c>
      <c r="G215" s="80"/>
      <c r="H215" s="80"/>
      <c r="I215" s="80"/>
      <c r="J215" s="80"/>
    </row>
    <row r="216" spans="2:10" ht="15.75" thickBot="1" x14ac:dyDescent="0.3">
      <c r="B216" s="31">
        <v>1961</v>
      </c>
      <c r="C216" s="32">
        <v>80.599999999999994</v>
      </c>
      <c r="D216" s="33">
        <v>2645.1</v>
      </c>
      <c r="E216" s="27"/>
    </row>
    <row r="217" spans="2:10" x14ac:dyDescent="0.25">
      <c r="B217" s="31">
        <v>1962</v>
      </c>
      <c r="C217" s="32">
        <v>80</v>
      </c>
      <c r="D217" s="33">
        <v>2807</v>
      </c>
      <c r="E217" s="27"/>
      <c r="F217" s="49"/>
      <c r="G217" s="49" t="s">
        <v>164</v>
      </c>
      <c r="H217" s="49" t="s">
        <v>166</v>
      </c>
      <c r="I217" s="49" t="s">
        <v>165</v>
      </c>
    </row>
    <row r="218" spans="2:10" x14ac:dyDescent="0.25">
      <c r="B218" s="31">
        <v>1963</v>
      </c>
      <c r="C218" s="32">
        <v>81.2</v>
      </c>
      <c r="D218" s="33">
        <v>3072.9</v>
      </c>
      <c r="E218" s="27"/>
      <c r="F218" s="47" t="s">
        <v>164</v>
      </c>
      <c r="G218" s="47">
        <v>1</v>
      </c>
      <c r="H218" s="47"/>
      <c r="I218" s="47"/>
    </row>
    <row r="219" spans="2:10" x14ac:dyDescent="0.25">
      <c r="B219" s="31">
        <v>1964</v>
      </c>
      <c r="C219" s="32">
        <v>80.900000000000006</v>
      </c>
      <c r="D219" s="33">
        <v>3377.8</v>
      </c>
      <c r="F219" s="47" t="s">
        <v>166</v>
      </c>
      <c r="G219" s="53">
        <v>0.79352630011466663</v>
      </c>
      <c r="H219" s="47">
        <v>1</v>
      </c>
      <c r="I219" s="47"/>
    </row>
    <row r="220" spans="2:10" ht="15.75" thickBot="1" x14ac:dyDescent="0.3">
      <c r="B220" s="31">
        <v>1965</v>
      </c>
      <c r="C220" s="32">
        <v>80.900000000000006</v>
      </c>
      <c r="D220" s="33">
        <v>3512.2</v>
      </c>
      <c r="F220" s="48" t="s">
        <v>165</v>
      </c>
      <c r="G220" s="57">
        <v>0.19402188057326758</v>
      </c>
      <c r="H220" s="57">
        <v>1.7747815451877719E-2</v>
      </c>
      <c r="I220" s="48">
        <v>1</v>
      </c>
    </row>
    <row r="221" spans="2:10" x14ac:dyDescent="0.25">
      <c r="B221" s="31">
        <v>1966</v>
      </c>
      <c r="C221" s="32">
        <v>80.900000000000006</v>
      </c>
      <c r="D221" s="33">
        <v>3897.1</v>
      </c>
    </row>
    <row r="222" spans="2:10" x14ac:dyDescent="0.25">
      <c r="B222" s="31">
        <v>1967</v>
      </c>
      <c r="C222" s="32">
        <v>84.1</v>
      </c>
      <c r="D222" s="33">
        <v>4304.7</v>
      </c>
      <c r="F222" s="80" t="s">
        <v>314</v>
      </c>
      <c r="G222" s="80"/>
      <c r="H222" s="80"/>
      <c r="I222" s="80"/>
      <c r="J222" s="80"/>
    </row>
    <row r="223" spans="2:10" x14ac:dyDescent="0.25">
      <c r="B223" s="31">
        <v>1968</v>
      </c>
      <c r="C223" s="32">
        <v>78.400000000000006</v>
      </c>
      <c r="D223" s="33">
        <v>4453.3</v>
      </c>
      <c r="F223" s="80" t="s">
        <v>315</v>
      </c>
      <c r="G223" s="80"/>
      <c r="H223" s="80"/>
      <c r="I223" s="80"/>
    </row>
    <row r="224" spans="2:10" x14ac:dyDescent="0.25">
      <c r="B224" s="31">
        <v>1969</v>
      </c>
      <c r="C224" s="32">
        <v>74</v>
      </c>
      <c r="D224" s="33">
        <v>4665.6000000000004</v>
      </c>
      <c r="F224" s="80" t="s">
        <v>316</v>
      </c>
      <c r="G224" s="80"/>
      <c r="H224" s="80"/>
      <c r="I224" s="80"/>
    </row>
    <row r="225" spans="2:14" x14ac:dyDescent="0.25">
      <c r="B225" s="31">
        <v>1970</v>
      </c>
      <c r="C225" s="32">
        <v>75.099999999999994</v>
      </c>
      <c r="D225" s="33">
        <v>4573.8</v>
      </c>
      <c r="E225" s="27"/>
    </row>
    <row r="226" spans="2:14" x14ac:dyDescent="0.25">
      <c r="B226" s="31">
        <v>1971</v>
      </c>
      <c r="C226" s="32">
        <v>76.599999999999994</v>
      </c>
      <c r="D226" s="33">
        <v>4803.3999999999996</v>
      </c>
      <c r="E226" s="27"/>
    </row>
    <row r="227" spans="2:14" x14ac:dyDescent="0.25">
      <c r="B227" s="31">
        <v>1972</v>
      </c>
      <c r="C227" s="32">
        <v>78</v>
      </c>
      <c r="D227" s="33">
        <v>4863.7</v>
      </c>
      <c r="E227" s="27"/>
      <c r="F227" s="80" t="s">
        <v>317</v>
      </c>
      <c r="G227" s="80"/>
      <c r="H227" s="80"/>
      <c r="I227" s="80"/>
      <c r="J227" s="80"/>
      <c r="K227" s="80"/>
    </row>
    <row r="228" spans="2:14" x14ac:dyDescent="0.25">
      <c r="B228" s="31">
        <v>1973</v>
      </c>
      <c r="C228" s="32">
        <v>87.5</v>
      </c>
      <c r="D228" s="33">
        <v>5085.2</v>
      </c>
      <c r="E228" s="27"/>
    </row>
    <row r="229" spans="2:14" x14ac:dyDescent="0.25">
      <c r="B229" s="31">
        <v>1974</v>
      </c>
      <c r="C229" s="32">
        <v>150</v>
      </c>
      <c r="D229" s="33">
        <v>5098.6000000000004</v>
      </c>
      <c r="E229" s="27"/>
      <c r="F229" t="s">
        <v>247</v>
      </c>
    </row>
    <row r="230" spans="2:14" ht="15.75" thickBot="1" x14ac:dyDescent="0.3">
      <c r="B230" s="31">
        <v>1975</v>
      </c>
      <c r="C230" s="32">
        <v>214</v>
      </c>
      <c r="D230" s="33">
        <v>4506.8</v>
      </c>
      <c r="E230" s="27"/>
    </row>
    <row r="231" spans="2:14" x14ac:dyDescent="0.25">
      <c r="B231" s="31">
        <v>1976</v>
      </c>
      <c r="C231" s="32">
        <v>158</v>
      </c>
      <c r="D231" s="33">
        <v>5227.6000000000004</v>
      </c>
      <c r="E231" s="27"/>
      <c r="F231" s="58" t="s">
        <v>248</v>
      </c>
      <c r="G231" s="58"/>
    </row>
    <row r="232" spans="2:14" x14ac:dyDescent="0.25">
      <c r="B232" s="31">
        <v>1977</v>
      </c>
      <c r="C232" s="32">
        <v>146</v>
      </c>
      <c r="D232" s="33">
        <v>5629.7</v>
      </c>
      <c r="E232" s="27"/>
      <c r="F232" s="47" t="s">
        <v>249</v>
      </c>
      <c r="G232" s="47">
        <v>0.79352630011466674</v>
      </c>
    </row>
    <row r="233" spans="2:14" x14ac:dyDescent="0.25">
      <c r="B233" s="31">
        <v>1978</v>
      </c>
      <c r="C233" s="32">
        <v>151</v>
      </c>
      <c r="D233" s="33">
        <v>5096.1000000000004</v>
      </c>
      <c r="E233" s="27"/>
      <c r="F233" s="47" t="s">
        <v>250</v>
      </c>
      <c r="G233" s="53">
        <v>0.62968398897367206</v>
      </c>
      <c r="H233" s="80" t="s">
        <v>322</v>
      </c>
      <c r="I233" s="80"/>
      <c r="J233" s="80"/>
      <c r="K233" s="80"/>
    </row>
    <row r="234" spans="2:14" x14ac:dyDescent="0.25">
      <c r="B234" s="31">
        <v>1979</v>
      </c>
      <c r="C234" s="32">
        <v>161</v>
      </c>
      <c r="D234" s="33">
        <v>5605.8</v>
      </c>
      <c r="E234" s="27"/>
      <c r="F234" s="47" t="s">
        <v>251</v>
      </c>
      <c r="G234" s="47">
        <v>0.62227766875314539</v>
      </c>
    </row>
    <row r="235" spans="2:14" x14ac:dyDescent="0.25">
      <c r="B235" s="31">
        <v>1980</v>
      </c>
      <c r="C235" s="32">
        <v>247</v>
      </c>
      <c r="D235" s="33">
        <v>5431.5</v>
      </c>
      <c r="E235" s="27"/>
      <c r="F235" s="47" t="s">
        <v>252</v>
      </c>
      <c r="G235" s="47">
        <v>91.57921565423355</v>
      </c>
    </row>
    <row r="236" spans="2:14" ht="15.75" thickBot="1" x14ac:dyDescent="0.3">
      <c r="B236" s="31">
        <v>1981</v>
      </c>
      <c r="C236" s="32">
        <v>248</v>
      </c>
      <c r="D236" s="33">
        <v>5434.4</v>
      </c>
      <c r="E236" s="27"/>
      <c r="F236" s="48" t="s">
        <v>192</v>
      </c>
      <c r="G236" s="48">
        <v>52</v>
      </c>
    </row>
    <row r="237" spans="2:14" x14ac:dyDescent="0.25">
      <c r="B237" s="31">
        <v>1982</v>
      </c>
      <c r="C237" s="32">
        <v>230</v>
      </c>
      <c r="D237" s="33">
        <v>4813.8999999999996</v>
      </c>
      <c r="E237" s="27"/>
    </row>
    <row r="238" spans="2:14" ht="15.75" thickBot="1" x14ac:dyDescent="0.3">
      <c r="B238" s="31">
        <v>1983</v>
      </c>
      <c r="C238" s="32">
        <v>214</v>
      </c>
      <c r="D238" s="33">
        <v>4137.5</v>
      </c>
      <c r="E238" s="27"/>
      <c r="F238" t="s">
        <v>220</v>
      </c>
    </row>
    <row r="239" spans="2:14" x14ac:dyDescent="0.25">
      <c r="B239" s="31">
        <v>1984</v>
      </c>
      <c r="C239" s="32">
        <v>229</v>
      </c>
      <c r="D239" s="33">
        <v>4901.1000000000004</v>
      </c>
      <c r="E239" s="27"/>
      <c r="F239" s="49"/>
      <c r="G239" s="49" t="s">
        <v>194</v>
      </c>
      <c r="H239" s="49" t="s">
        <v>222</v>
      </c>
      <c r="I239" s="49" t="s">
        <v>223</v>
      </c>
      <c r="J239" s="49" t="s">
        <v>21</v>
      </c>
      <c r="K239" s="49" t="s">
        <v>256</v>
      </c>
    </row>
    <row r="240" spans="2:14" x14ac:dyDescent="0.25">
      <c r="B240" s="31">
        <v>1985</v>
      </c>
      <c r="C240" s="32">
        <v>206</v>
      </c>
      <c r="D240" s="33">
        <v>4657.6000000000004</v>
      </c>
      <c r="E240" s="27"/>
      <c r="F240" s="47" t="s">
        <v>253</v>
      </c>
      <c r="G240" s="47">
        <v>1</v>
      </c>
      <c r="H240" s="47">
        <v>713040.18223853852</v>
      </c>
      <c r="I240" s="47">
        <v>713040.18223853852</v>
      </c>
      <c r="J240" s="47">
        <v>85.01981688943286</v>
      </c>
      <c r="K240" s="53">
        <v>2.2921830198316153E-12</v>
      </c>
      <c r="L240" s="93" t="s">
        <v>310</v>
      </c>
      <c r="M240" s="93"/>
      <c r="N240" s="93"/>
    </row>
    <row r="241" spans="2:14" x14ac:dyDescent="0.25">
      <c r="B241" s="31">
        <v>1986</v>
      </c>
      <c r="C241" s="32">
        <v>190</v>
      </c>
      <c r="D241" s="33">
        <v>4177.8999999999996</v>
      </c>
      <c r="E241" s="27"/>
      <c r="F241" s="47" t="s">
        <v>254</v>
      </c>
      <c r="G241" s="47">
        <v>50</v>
      </c>
      <c r="H241" s="47">
        <v>419337.63699223072</v>
      </c>
      <c r="I241" s="47">
        <v>8386.7527398446146</v>
      </c>
      <c r="J241" s="47"/>
      <c r="K241" s="47"/>
    </row>
    <row r="242" spans="2:14" ht="15.75" thickBot="1" x14ac:dyDescent="0.3">
      <c r="B242" s="31">
        <v>1987</v>
      </c>
      <c r="C242" s="32">
        <v>194</v>
      </c>
      <c r="D242" s="33">
        <v>4008.3</v>
      </c>
      <c r="E242" s="27"/>
      <c r="F242" s="48" t="s">
        <v>85</v>
      </c>
      <c r="G242" s="48">
        <v>51</v>
      </c>
      <c r="H242" s="48">
        <v>1132377.8192307693</v>
      </c>
      <c r="I242" s="48"/>
      <c r="J242" s="48"/>
      <c r="K242" s="48"/>
    </row>
    <row r="243" spans="2:14" ht="15.75" thickBot="1" x14ac:dyDescent="0.3">
      <c r="B243" s="31">
        <v>1988</v>
      </c>
      <c r="C243" s="32">
        <v>222</v>
      </c>
      <c r="D243" s="33">
        <v>4128.5</v>
      </c>
      <c r="E243" s="27"/>
    </row>
    <row r="244" spans="2:14" x14ac:dyDescent="0.25">
      <c r="B244" s="31">
        <v>1989</v>
      </c>
      <c r="C244" s="32">
        <v>229</v>
      </c>
      <c r="D244" s="33">
        <v>4116.8999999999996</v>
      </c>
      <c r="E244" s="27"/>
      <c r="F244" s="49"/>
      <c r="G244" s="49" t="s">
        <v>257</v>
      </c>
      <c r="H244" s="49" t="s">
        <v>252</v>
      </c>
      <c r="I244" s="49" t="s">
        <v>195</v>
      </c>
      <c r="J244" s="49" t="s">
        <v>224</v>
      </c>
      <c r="K244" s="49" t="s">
        <v>258</v>
      </c>
      <c r="L244" s="49" t="s">
        <v>259</v>
      </c>
      <c r="M244" s="49" t="s">
        <v>260</v>
      </c>
      <c r="N244" s="49" t="s">
        <v>261</v>
      </c>
    </row>
    <row r="245" spans="2:14" x14ac:dyDescent="0.25">
      <c r="B245" s="31">
        <v>1990</v>
      </c>
      <c r="C245" s="32">
        <v>201</v>
      </c>
      <c r="D245" s="33">
        <v>4344.7</v>
      </c>
      <c r="E245" s="27"/>
      <c r="F245" s="47" t="s">
        <v>255</v>
      </c>
      <c r="G245" s="47">
        <v>-15272.080683855558</v>
      </c>
      <c r="H245" s="47">
        <v>1680.1387425097589</v>
      </c>
      <c r="I245" s="47">
        <v>-9.0897735392033265</v>
      </c>
      <c r="J245" s="53">
        <v>3.6042890688799864E-12</v>
      </c>
      <c r="K245" s="47">
        <v>-18646.73866471705</v>
      </c>
      <c r="L245" s="47">
        <v>-11897.422702994067</v>
      </c>
      <c r="M245" s="47">
        <v>-18646.73866471705</v>
      </c>
      <c r="N245" s="47">
        <v>-11897.422702994067</v>
      </c>
    </row>
    <row r="246" spans="2:14" ht="15.75" thickBot="1" x14ac:dyDescent="0.3">
      <c r="B246" s="31">
        <v>1991</v>
      </c>
      <c r="C246" s="32">
        <v>217</v>
      </c>
      <c r="D246" s="33">
        <v>4200.6000000000004</v>
      </c>
      <c r="E246" s="27"/>
      <c r="F246" s="48" t="s">
        <v>164</v>
      </c>
      <c r="G246" s="57">
        <v>7.802305131050975</v>
      </c>
      <c r="H246" s="48">
        <v>0.8461801786375539</v>
      </c>
      <c r="I246" s="48">
        <v>9.2206191163843751</v>
      </c>
      <c r="J246" s="57">
        <v>2.292183019831558E-12</v>
      </c>
      <c r="K246" s="48">
        <v>6.1027022227694658</v>
      </c>
      <c r="L246" s="48">
        <v>9.5019080393324842</v>
      </c>
      <c r="M246" s="48">
        <v>6.1027022227694658</v>
      </c>
      <c r="N246" s="48">
        <v>9.5019080393324842</v>
      </c>
    </row>
    <row r="247" spans="2:14" x14ac:dyDescent="0.25">
      <c r="B247" s="31">
        <v>1992</v>
      </c>
      <c r="C247" s="32">
        <v>206</v>
      </c>
      <c r="D247" s="33">
        <v>4217.8999999999996</v>
      </c>
      <c r="E247" s="27"/>
      <c r="J247" s="92" t="s">
        <v>310</v>
      </c>
      <c r="K247" s="92"/>
    </row>
    <row r="248" spans="2:14" x14ac:dyDescent="0.25">
      <c r="B248" s="31">
        <v>1993</v>
      </c>
      <c r="C248" s="32">
        <v>190</v>
      </c>
      <c r="D248" s="33">
        <v>4435.6000000000004</v>
      </c>
      <c r="E248" s="27"/>
      <c r="G248" s="80" t="s">
        <v>319</v>
      </c>
      <c r="H248" s="80"/>
      <c r="I248" s="80"/>
    </row>
    <row r="249" spans="2:14" x14ac:dyDescent="0.25">
      <c r="B249" s="31">
        <v>1994</v>
      </c>
      <c r="C249" s="32">
        <v>212</v>
      </c>
      <c r="D249" s="33">
        <v>4521.1000000000004</v>
      </c>
      <c r="E249" s="27"/>
    </row>
    <row r="250" spans="2:14" x14ac:dyDescent="0.25">
      <c r="B250" s="31">
        <v>1995</v>
      </c>
      <c r="C250" s="32">
        <v>234</v>
      </c>
      <c r="D250" s="33">
        <v>4424.8</v>
      </c>
      <c r="E250" s="27"/>
    </row>
    <row r="251" spans="2:14" x14ac:dyDescent="0.25">
      <c r="B251" s="31">
        <v>1996</v>
      </c>
      <c r="C251" s="32">
        <v>258</v>
      </c>
      <c r="D251" s="33">
        <v>4527.3</v>
      </c>
      <c r="E251" s="27"/>
    </row>
    <row r="252" spans="2:14" x14ac:dyDescent="0.25">
      <c r="B252" s="31">
        <v>1997</v>
      </c>
      <c r="C252" s="32">
        <v>257</v>
      </c>
      <c r="D252" s="33">
        <v>4611.8</v>
      </c>
      <c r="E252" s="27"/>
      <c r="F252" s="80" t="s">
        <v>318</v>
      </c>
      <c r="G252" s="80"/>
      <c r="H252" s="80"/>
      <c r="I252" s="80"/>
      <c r="J252" s="80"/>
      <c r="K252" s="80"/>
    </row>
    <row r="253" spans="2:14" x14ac:dyDescent="0.25">
      <c r="B253" s="31">
        <v>1998</v>
      </c>
      <c r="C253" s="32">
        <v>253</v>
      </c>
      <c r="D253" s="33">
        <v>4615.2</v>
      </c>
      <c r="E253" s="27"/>
    </row>
    <row r="254" spans="2:14" x14ac:dyDescent="0.25">
      <c r="B254" s="34">
        <v>1999</v>
      </c>
      <c r="C254" s="32">
        <v>255</v>
      </c>
      <c r="D254" s="33">
        <v>4254.2</v>
      </c>
      <c r="E254" s="27"/>
      <c r="F254" t="s">
        <v>247</v>
      </c>
    </row>
    <row r="255" spans="2:14" ht="15.75" thickBot="1" x14ac:dyDescent="0.3">
      <c r="B255" s="34">
        <v>2000</v>
      </c>
      <c r="C255" s="32">
        <v>233</v>
      </c>
      <c r="D255" s="33">
        <v>4313.8</v>
      </c>
      <c r="E255" s="27"/>
    </row>
    <row r="256" spans="2:14" x14ac:dyDescent="0.25">
      <c r="B256" s="34">
        <v>2001</v>
      </c>
      <c r="C256" s="32">
        <v>236</v>
      </c>
      <c r="D256" s="33">
        <v>4257.2</v>
      </c>
      <c r="E256" s="27"/>
      <c r="F256" s="58" t="s">
        <v>248</v>
      </c>
      <c r="G256" s="58"/>
    </row>
    <row r="257" spans="2:14" x14ac:dyDescent="0.25">
      <c r="B257" s="34">
        <v>2002</v>
      </c>
      <c r="C257" s="32">
        <v>221</v>
      </c>
      <c r="D257" s="33">
        <v>4630</v>
      </c>
      <c r="E257" s="27"/>
      <c r="F257" s="47" t="s">
        <v>249</v>
      </c>
      <c r="G257" s="47">
        <v>0.19402188057326866</v>
      </c>
    </row>
    <row r="258" spans="2:14" x14ac:dyDescent="0.25">
      <c r="B258" s="34">
        <v>2003</v>
      </c>
      <c r="C258" s="32">
        <v>243</v>
      </c>
      <c r="D258" s="35">
        <v>4290.5</v>
      </c>
      <c r="E258" s="28"/>
      <c r="F258" s="47" t="s">
        <v>250</v>
      </c>
      <c r="G258" s="53">
        <v>3.7644490141187731E-2</v>
      </c>
      <c r="H258" s="80" t="s">
        <v>321</v>
      </c>
      <c r="I258" s="80"/>
      <c r="J258" s="80"/>
      <c r="K258" s="80"/>
    </row>
    <row r="259" spans="2:14" x14ac:dyDescent="0.25">
      <c r="B259" s="34">
        <v>2004</v>
      </c>
      <c r="C259" s="32">
        <v>266</v>
      </c>
      <c r="D259" s="36">
        <v>4824.5</v>
      </c>
      <c r="E259" s="29"/>
      <c r="F259" s="47" t="s">
        <v>251</v>
      </c>
      <c r="G259" s="47">
        <v>1.8397379944011485E-2</v>
      </c>
    </row>
    <row r="260" spans="2:14" x14ac:dyDescent="0.25">
      <c r="B260" s="34">
        <v>2005</v>
      </c>
      <c r="C260" s="32">
        <v>299</v>
      </c>
      <c r="D260" s="37">
        <v>4638</v>
      </c>
      <c r="F260" s="47" t="s">
        <v>252</v>
      </c>
      <c r="G260" s="47">
        <v>675.66592124588999</v>
      </c>
    </row>
    <row r="261" spans="2:14" ht="15.75" thickBot="1" x14ac:dyDescent="0.3">
      <c r="B261" s="34">
        <v>2006</v>
      </c>
      <c r="C261" s="32">
        <v>324</v>
      </c>
      <c r="D261" s="37">
        <v>4478.6000000000004</v>
      </c>
      <c r="F261" s="48" t="s">
        <v>192</v>
      </c>
      <c r="G261" s="48">
        <v>52</v>
      </c>
    </row>
    <row r="262" spans="2:14" x14ac:dyDescent="0.25">
      <c r="B262" s="34">
        <v>2007</v>
      </c>
      <c r="C262" s="32">
        <v>418</v>
      </c>
      <c r="D262" s="37">
        <v>4571.7</v>
      </c>
    </row>
    <row r="263" spans="2:14" ht="15.75" thickBot="1" x14ac:dyDescent="0.3">
      <c r="B263" s="34">
        <v>2008</v>
      </c>
      <c r="C263" s="32">
        <v>800</v>
      </c>
      <c r="D263" s="37">
        <v>4246.8999999999996</v>
      </c>
      <c r="F263" t="s">
        <v>220</v>
      </c>
    </row>
    <row r="264" spans="2:14" x14ac:dyDescent="0.25">
      <c r="B264" s="34">
        <v>2009</v>
      </c>
      <c r="C264" s="32">
        <v>639</v>
      </c>
      <c r="D264" s="37">
        <v>3137.5</v>
      </c>
      <c r="F264" s="49"/>
      <c r="G264" s="49" t="s">
        <v>194</v>
      </c>
      <c r="H264" s="49" t="s">
        <v>222</v>
      </c>
      <c r="I264" s="49" t="s">
        <v>223</v>
      </c>
      <c r="J264" s="49" t="s">
        <v>21</v>
      </c>
      <c r="K264" s="49" t="s">
        <v>256</v>
      </c>
    </row>
    <row r="265" spans="2:14" x14ac:dyDescent="0.25">
      <c r="B265" s="34">
        <v>2010</v>
      </c>
      <c r="C265" s="32">
        <v>507</v>
      </c>
      <c r="D265" s="37">
        <v>4099.3</v>
      </c>
      <c r="F265" s="47" t="s">
        <v>253</v>
      </c>
      <c r="G265" s="47">
        <v>1</v>
      </c>
      <c r="H265" s="47">
        <v>892894.02392406762</v>
      </c>
      <c r="I265" s="47">
        <v>892894.02392406762</v>
      </c>
      <c r="J265" s="47">
        <v>1.9558515411165762</v>
      </c>
      <c r="K265" s="53">
        <v>0.16812984772677739</v>
      </c>
      <c r="L265" s="93" t="s">
        <v>310</v>
      </c>
      <c r="M265" s="93"/>
      <c r="N265" s="93"/>
    </row>
    <row r="266" spans="2:14" x14ac:dyDescent="0.25">
      <c r="B266" s="34">
        <v>2011</v>
      </c>
      <c r="C266" s="32">
        <v>633</v>
      </c>
      <c r="D266" s="37">
        <v>4320.7</v>
      </c>
      <c r="F266" s="47" t="s">
        <v>254</v>
      </c>
      <c r="G266" s="47">
        <v>50</v>
      </c>
      <c r="H266" s="47">
        <v>22826221.856652863</v>
      </c>
      <c r="I266" s="47">
        <v>456524.43713305728</v>
      </c>
      <c r="J266" s="47"/>
      <c r="K266" s="47"/>
    </row>
    <row r="267" spans="2:14" ht="15.75" thickBot="1" x14ac:dyDescent="0.3">
      <c r="F267" s="48" t="s">
        <v>85</v>
      </c>
      <c r="G267" s="48">
        <v>51</v>
      </c>
      <c r="H267" s="48">
        <v>23719115.880576931</v>
      </c>
      <c r="I267" s="48"/>
      <c r="J267" s="48"/>
      <c r="K267" s="48"/>
    </row>
    <row r="268" spans="2:14" ht="15.75" thickBot="1" x14ac:dyDescent="0.3"/>
    <row r="269" spans="2:14" x14ac:dyDescent="0.25">
      <c r="F269" s="49"/>
      <c r="G269" s="49" t="s">
        <v>257</v>
      </c>
      <c r="H269" s="49" t="s">
        <v>252</v>
      </c>
      <c r="I269" s="49" t="s">
        <v>195</v>
      </c>
      <c r="J269" s="49" t="s">
        <v>224</v>
      </c>
      <c r="K269" s="49" t="s">
        <v>258</v>
      </c>
      <c r="L269" s="49" t="s">
        <v>259</v>
      </c>
      <c r="M269" s="49" t="s">
        <v>260</v>
      </c>
      <c r="N269" s="49" t="s">
        <v>261</v>
      </c>
    </row>
    <row r="270" spans="2:14" x14ac:dyDescent="0.25">
      <c r="F270" s="47" t="s">
        <v>255</v>
      </c>
      <c r="G270" s="47">
        <v>-12959.162810552392</v>
      </c>
      <c r="H270" s="47">
        <v>12395.962153299886</v>
      </c>
      <c r="I270" s="47">
        <v>-1.0454342027095151</v>
      </c>
      <c r="J270" s="53">
        <v>0.30085028154934013</v>
      </c>
      <c r="K270" s="47">
        <v>-37857.185546819048</v>
      </c>
      <c r="L270" s="47">
        <v>11938.859925714267</v>
      </c>
      <c r="M270" s="47">
        <v>-37857.185546819048</v>
      </c>
      <c r="N270" s="47">
        <v>11938.859925714267</v>
      </c>
    </row>
    <row r="271" spans="2:14" ht="15.75" thickBot="1" x14ac:dyDescent="0.3">
      <c r="F271" s="48" t="s">
        <v>164</v>
      </c>
      <c r="G271" s="57">
        <v>8.7310381627251843</v>
      </c>
      <c r="H271" s="48">
        <v>6.2430662443954263</v>
      </c>
      <c r="I271" s="48">
        <v>1.3985176227407934</v>
      </c>
      <c r="J271" s="57">
        <v>0.16812984772677933</v>
      </c>
      <c r="K271" s="48">
        <v>-3.8085294299039258</v>
      </c>
      <c r="L271" s="48">
        <v>21.270605755354296</v>
      </c>
      <c r="M271" s="48">
        <v>-3.8085294299039258</v>
      </c>
      <c r="N271" s="48">
        <v>21.270605755354296</v>
      </c>
    </row>
    <row r="272" spans="2:14" x14ac:dyDescent="0.25">
      <c r="J272" s="93" t="s">
        <v>310</v>
      </c>
      <c r="K272" s="93"/>
      <c r="L272" s="93"/>
    </row>
    <row r="273" spans="6:13" x14ac:dyDescent="0.25">
      <c r="G273" s="80" t="s">
        <v>323</v>
      </c>
      <c r="H273" s="80"/>
      <c r="I273" s="80"/>
    </row>
    <row r="274" spans="6:13" x14ac:dyDescent="0.25">
      <c r="H274" t="s">
        <v>324</v>
      </c>
    </row>
    <row r="278" spans="6:13" x14ac:dyDescent="0.25">
      <c r="F278" s="80" t="s">
        <v>325</v>
      </c>
      <c r="G278" s="80"/>
      <c r="H278" s="80"/>
      <c r="I278" s="80"/>
      <c r="J278" s="80"/>
      <c r="K278" s="80"/>
      <c r="L278" s="80"/>
      <c r="M278" s="80"/>
    </row>
    <row r="280" spans="6:13" x14ac:dyDescent="0.25">
      <c r="F280" t="s">
        <v>247</v>
      </c>
    </row>
    <row r="281" spans="6:13" ht="15.75" thickBot="1" x14ac:dyDescent="0.3"/>
    <row r="282" spans="6:13" x14ac:dyDescent="0.25">
      <c r="F282" s="58" t="s">
        <v>248</v>
      </c>
      <c r="G282" s="58"/>
    </row>
    <row r="283" spans="6:13" x14ac:dyDescent="0.25">
      <c r="F283" s="47" t="s">
        <v>249</v>
      </c>
      <c r="G283" s="47">
        <v>1.7747815451888405E-2</v>
      </c>
    </row>
    <row r="284" spans="6:13" x14ac:dyDescent="0.25">
      <c r="F284" s="47" t="s">
        <v>250</v>
      </c>
      <c r="G284" s="53">
        <v>3.1498495331428887E-4</v>
      </c>
    </row>
    <row r="285" spans="6:13" x14ac:dyDescent="0.25">
      <c r="F285" s="47" t="s">
        <v>251</v>
      </c>
      <c r="G285" s="47">
        <v>-1.9678715347619426E-2</v>
      </c>
    </row>
    <row r="286" spans="6:13" x14ac:dyDescent="0.25">
      <c r="F286" s="47" t="s">
        <v>252</v>
      </c>
      <c r="G286" s="47">
        <v>688.64569578221619</v>
      </c>
    </row>
    <row r="287" spans="6:13" ht="15.75" thickBot="1" x14ac:dyDescent="0.3">
      <c r="F287" s="48" t="s">
        <v>192</v>
      </c>
      <c r="G287" s="48">
        <v>52</v>
      </c>
    </row>
    <row r="289" spans="6:14" ht="15.75" thickBot="1" x14ac:dyDescent="0.3">
      <c r="F289" t="s">
        <v>220</v>
      </c>
    </row>
    <row r="290" spans="6:14" x14ac:dyDescent="0.25">
      <c r="F290" s="49"/>
      <c r="G290" s="49" t="s">
        <v>194</v>
      </c>
      <c r="H290" s="49" t="s">
        <v>222</v>
      </c>
      <c r="I290" s="49" t="s">
        <v>223</v>
      </c>
      <c r="J290" s="49" t="s">
        <v>21</v>
      </c>
      <c r="K290" s="49" t="s">
        <v>256</v>
      </c>
    </row>
    <row r="291" spans="6:14" x14ac:dyDescent="0.25">
      <c r="F291" s="47" t="s">
        <v>253</v>
      </c>
      <c r="G291" s="47">
        <v>1</v>
      </c>
      <c r="H291" s="47">
        <v>7471.1646082997322</v>
      </c>
      <c r="I291" s="47">
        <v>7471.1646082997322</v>
      </c>
      <c r="J291" s="47">
        <v>1.5754210004817314E-2</v>
      </c>
      <c r="K291" s="53">
        <v>0.90061856356242798</v>
      </c>
    </row>
    <row r="292" spans="6:14" x14ac:dyDescent="0.25">
      <c r="F292" s="47" t="s">
        <v>254</v>
      </c>
      <c r="G292" s="47">
        <v>50</v>
      </c>
      <c r="H292" s="47">
        <v>23711644.715968631</v>
      </c>
      <c r="I292" s="47">
        <v>474232.8943193726</v>
      </c>
      <c r="J292" s="47"/>
      <c r="K292" s="47"/>
    </row>
    <row r="293" spans="6:14" ht="15.75" thickBot="1" x14ac:dyDescent="0.3">
      <c r="F293" s="48" t="s">
        <v>85</v>
      </c>
      <c r="G293" s="48">
        <v>51</v>
      </c>
      <c r="H293" s="48">
        <v>23719115.880576931</v>
      </c>
      <c r="I293" s="48"/>
      <c r="J293" s="48"/>
      <c r="K293" s="48"/>
    </row>
    <row r="294" spans="6:14" ht="15.75" thickBot="1" x14ac:dyDescent="0.3"/>
    <row r="295" spans="6:14" x14ac:dyDescent="0.25">
      <c r="F295" s="49"/>
      <c r="G295" s="49" t="s">
        <v>257</v>
      </c>
      <c r="H295" s="49" t="s">
        <v>252</v>
      </c>
      <c r="I295" s="49" t="s">
        <v>195</v>
      </c>
      <c r="J295" s="49" t="s">
        <v>224</v>
      </c>
      <c r="K295" s="49" t="s">
        <v>258</v>
      </c>
      <c r="L295" s="49" t="s">
        <v>259</v>
      </c>
      <c r="M295" s="49" t="s">
        <v>260</v>
      </c>
      <c r="N295" s="49" t="s">
        <v>261</v>
      </c>
    </row>
    <row r="296" spans="6:14" x14ac:dyDescent="0.25">
      <c r="F296" s="47" t="s">
        <v>255</v>
      </c>
      <c r="G296" s="47">
        <v>4358.4926496701382</v>
      </c>
      <c r="H296" s="47">
        <v>171.10923199017088</v>
      </c>
      <c r="I296" s="47">
        <v>25.471990020506347</v>
      </c>
      <c r="J296" s="53">
        <v>2.6967735636339621E-30</v>
      </c>
      <c r="K296" s="47">
        <v>4014.8096425917174</v>
      </c>
      <c r="L296" s="47">
        <v>4702.175656748559</v>
      </c>
      <c r="M296" s="47">
        <v>4014.8096425917174</v>
      </c>
      <c r="N296" s="47">
        <v>4702.175656748559</v>
      </c>
    </row>
    <row r="297" spans="6:14" ht="15.75" thickBot="1" x14ac:dyDescent="0.3">
      <c r="F297" s="48" t="s">
        <v>166</v>
      </c>
      <c r="G297" s="57">
        <v>8.1226637549991321E-2</v>
      </c>
      <c r="H297" s="48">
        <v>0.64714285478955369</v>
      </c>
      <c r="I297" s="48">
        <v>0.12551577591999474</v>
      </c>
      <c r="J297" s="57">
        <v>0.90061856356248748</v>
      </c>
      <c r="K297" s="48">
        <v>-1.2185980402684664</v>
      </c>
      <c r="L297" s="48">
        <v>1.3810513153684489</v>
      </c>
      <c r="M297" s="48">
        <v>-1.2185980402684664</v>
      </c>
      <c r="N297" s="48">
        <v>1.3810513153684489</v>
      </c>
    </row>
  </sheetData>
  <mergeCells count="23">
    <mergeCell ref="J272:L272"/>
    <mergeCell ref="G273:I273"/>
    <mergeCell ref="F278:M278"/>
    <mergeCell ref="L240:N240"/>
    <mergeCell ref="G248:I248"/>
    <mergeCell ref="H258:K258"/>
    <mergeCell ref="L265:N265"/>
    <mergeCell ref="F223:I223"/>
    <mergeCell ref="F224:I224"/>
    <mergeCell ref="F227:K227"/>
    <mergeCell ref="F252:K252"/>
    <mergeCell ref="H233:K233"/>
    <mergeCell ref="J247:K247"/>
    <mergeCell ref="F36:H36"/>
    <mergeCell ref="B3:E3"/>
    <mergeCell ref="B211:F211"/>
    <mergeCell ref="F215:J215"/>
    <mergeCell ref="F222:J222"/>
    <mergeCell ref="A1:I1"/>
    <mergeCell ref="E15:J15"/>
    <mergeCell ref="H17:L17"/>
    <mergeCell ref="K28:L28"/>
    <mergeCell ref="I35:J35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Cleaning up Data</vt:lpstr>
      <vt:lpstr>Counting and Percentages</vt:lpstr>
      <vt:lpstr>Mean, Median, and Mode</vt:lpstr>
      <vt:lpstr>Pie Charts</vt:lpstr>
      <vt:lpstr>Bar Charts</vt:lpstr>
      <vt:lpstr>Scatter Graphs</vt:lpstr>
      <vt:lpstr>Line Graphs</vt:lpstr>
      <vt:lpstr>Frequency Tables</vt:lpstr>
      <vt:lpstr>Results Tables</vt:lpstr>
      <vt:lpstr>Standard Deviation</vt:lpstr>
      <vt:lpstr>F-Tests</vt:lpstr>
      <vt:lpstr>T-Tests</vt:lpstr>
      <vt:lpstr>ANOVA Tests</vt:lpstr>
      <vt:lpstr>Chi-Squared Tests</vt:lpstr>
      <vt:lpstr>Correlation and Regression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2017-01-03T10:42:54Z</dcterms:created>
  <dcterms:modified xsi:type="dcterms:W3CDTF">2017-07-25T07:38:55Z</dcterms:modified>
</cp:coreProperties>
</file>