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3"/>
  </bookViews>
  <sheets>
    <sheet name="IS_5Y" sheetId="1" state="visible" r:id="rId3"/>
    <sheet name="BS_5Y" sheetId="2" state="visible" r:id="rId4"/>
    <sheet name="CFS_5Y" sheetId="3" state="visible" r:id="rId5"/>
    <sheet name="Ratios_5Y" sheetId="4" state="visible" r:id="rId6"/>
    <sheet name="Benchmark" sheetId="5" state="visible" r:id="rId7"/>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<sst xmlns="http://schemas.openxmlformats.org/spreadsheetml/2006/main" count="256" uniqueCount="226">
  <si>
    <t xml:space="preserve">HYATT HOTELS CORPORATION AND SUBSIDIARIES</t>
  </si>
  <si>
    <t xml:space="preserve">Combined Consolidated Statements of Income (Loss) — Fiscal Years 2020–2024</t>
  </si>
  <si>
    <t xml:space="preserve">(In millions of dollars, except per-share amounts; as originally reported in each fiscal year's Form 10-K)</t>
  </si>
  <si>
    <t xml:space="preserve">2020</t>
  </si>
  <si>
    <t xml:space="preserve">2021</t>
  </si>
  <si>
    <t xml:space="preserve">2022</t>
  </si>
  <si>
    <t xml:space="preserve">2023</t>
  </si>
  <si>
    <t xml:space="preserve">2024</t>
  </si>
  <si>
    <t xml:space="preserve">REVENUES</t>
  </si>
  <si>
    <t xml:space="preserve">Owned and leased hotels</t>
  </si>
  <si>
    <t xml:space="preserve">Base management fees (2)</t>
  </si>
  <si>
    <t xml:space="preserve">Incentive management fees (2)</t>
  </si>
  <si>
    <t xml:space="preserve">Franchise and other fees (2)</t>
  </si>
  <si>
    <t xml:space="preserve">Gross fees (2024 basis) (2)</t>
  </si>
  <si>
    <t xml:space="preserve">Management, franchise, license, and other fees (gross) (2)</t>
  </si>
  <si>
    <t xml:space="preserve">Contra revenue</t>
  </si>
  <si>
    <t xml:space="preserve">Net management, franchise, license, and other fees / Net fees</t>
  </si>
  <si>
    <t xml:space="preserve">Distribution and destination management (1)</t>
  </si>
  <si>
    <t xml:space="preserve">Other revenues</t>
  </si>
  <si>
    <t xml:space="preserve">Revenues for reimbursement of costs incurred on behalf of managed and franchised properties</t>
  </si>
  <si>
    <t xml:space="preserve">Total revenues</t>
  </si>
  <si>
    <t xml:space="preserve">DIRECT AND SELLING, GENERAL, AND ADMINISTRATIVE EXPENSES</t>
  </si>
  <si>
    <t xml:space="preserve">Depreciation and amortization</t>
  </si>
  <si>
    <t xml:space="preserve">Other direct costs</t>
  </si>
  <si>
    <t xml:space="preserve">Selling, general, and administrative / General and administrative (2024) (3)</t>
  </si>
  <si>
    <t xml:space="preserve">Transaction and integration costs (2024 only) (3)</t>
  </si>
  <si>
    <t xml:space="preserve">Costs incurred on behalf of managed and franchised properties / Reimbursed costs (2024)</t>
  </si>
  <si>
    <t xml:space="preserve">Total direct and SG&amp;A / G&amp;A expenses</t>
  </si>
  <si>
    <t xml:space="preserve">Net gains (losses) and interest income from marketable securities held to fund rabbi trusts</t>
  </si>
  <si>
    <t xml:space="preserve">Equity earnings (losses) from unconsolidated hospitality ventures</t>
  </si>
  <si>
    <t xml:space="preserve">Interest expense</t>
  </si>
  <si>
    <t xml:space="preserve">Gains (losses) on sales of real estate and other</t>
  </si>
  <si>
    <t xml:space="preserve">Asset impairments</t>
  </si>
  <si>
    <t xml:space="preserve">Other income (loss), net</t>
  </si>
  <si>
    <t xml:space="preserve">Income (loss) before income taxes</t>
  </si>
  <si>
    <t xml:space="preserve">Benefit (provision) for income taxes</t>
  </si>
  <si>
    <t xml:space="preserve">Net income (loss)</t>
  </si>
  <si>
    <t xml:space="preserve">Net income (loss) attributable to noncontrolling interests</t>
  </si>
  <si>
    <t xml:space="preserve">Net income (loss) attributable to Hyatt Hotels Corporation</t>
  </si>
  <si>
    <t xml:space="preserve">Consolidated Balance Sheets — 5-Year Combined View (FY2020–FY2024)</t>
  </si>
  <si>
    <t xml:space="preserve">(In millions of dollars, except share and per share amounts) — As of December 31</t>
  </si>
  <si>
    <t xml:space="preserve">ASSETS</t>
  </si>
  <si>
    <t xml:space="preserve">CURRENT ASSETS:</t>
  </si>
  <si>
    <t xml:space="preserve">    Cash and cash equivalents</t>
  </si>
  <si>
    <t xml:space="preserve">    Restricted cash</t>
  </si>
  <si>
    <t xml:space="preserve">    Short-term investments</t>
  </si>
  <si>
    <t xml:space="preserve">    Receivables, net</t>
  </si>
  <si>
    <t xml:space="preserve">    Inventories</t>
  </si>
  <si>
    <t xml:space="preserve">    Prepaids and other assets</t>
  </si>
  <si>
    <t xml:space="preserve">    Prepaid income taxes</t>
  </si>
  <si>
    <t xml:space="preserve">    Assets held for sale</t>
  </si>
  <si>
    <t xml:space="preserve">Total current assets</t>
  </si>
  <si>
    <t xml:space="preserve">    Equity method investments</t>
  </si>
  <si>
    <t xml:space="preserve">    Property and equipment, net</t>
  </si>
  <si>
    <t xml:space="preserve">    Financing receivables, net</t>
  </si>
  <si>
    <t xml:space="preserve">    Operating lease right-of-use assets</t>
  </si>
  <si>
    <t xml:space="preserve">    Goodwill</t>
  </si>
  <si>
    <t xml:space="preserve">    Intangibles, net</t>
  </si>
  <si>
    <t xml:space="preserve">    Deferred tax assets</t>
  </si>
  <si>
    <t xml:space="preserve">    Other assets</t>
  </si>
  <si>
    <t xml:space="preserve">TOTAL ASSETS</t>
  </si>
  <si>
    <t xml:space="preserve">LIABILITIES AND EQUITY</t>
  </si>
  <si>
    <t xml:space="preserve">CURRENT LIABILITIES:</t>
  </si>
  <si>
    <t xml:space="preserve">    Current maturities of long-term debt</t>
  </si>
  <si>
    <t xml:space="preserve">    Accounts payable</t>
  </si>
  <si>
    <t xml:space="preserve">    Accrued expenses and other current liabilities</t>
  </si>
  <si>
    <t xml:space="preserve">    Current contract liabilities</t>
  </si>
  <si>
    <t xml:space="preserve">    Accrued compensation and benefits</t>
  </si>
  <si>
    <t xml:space="preserve">    Current operating lease liabilities</t>
  </si>
  <si>
    <t xml:space="preserve">    Liabilities held for sale</t>
  </si>
  <si>
    <t xml:space="preserve">Total current liabilities</t>
  </si>
  <si>
    <t xml:space="preserve">    Long-term debt</t>
  </si>
  <si>
    <t xml:space="preserve">    Long-term contract liabilities</t>
  </si>
  <si>
    <t xml:space="preserve">    Long-term operating lease liabilities</t>
  </si>
  <si>
    <t xml:space="preserve">    Other long-term liabilities</t>
  </si>
  <si>
    <t xml:space="preserve">Total liabilities</t>
  </si>
  <si>
    <t xml:space="preserve">EQUITY:</t>
  </si>
  <si>
    <t xml:space="preserve">    Preferred stock</t>
  </si>
  <si>
    <t xml:space="preserve">    Common stock (Class A &amp; B)</t>
  </si>
  <si>
    <t xml:space="preserve">    Additional paid-in capital</t>
  </si>
  <si>
    <t xml:space="preserve">    Retained earnings</t>
  </si>
  <si>
    <t xml:space="preserve">    Accumulated other comprehensive loss</t>
  </si>
  <si>
    <t xml:space="preserve">Total stockholders' equity</t>
  </si>
  <si>
    <t xml:space="preserve">    Noncontrolling interests</t>
  </si>
  <si>
    <t xml:space="preserve">Total equity</t>
  </si>
  <si>
    <t xml:space="preserve">TOTAL LIABILITIES AND EQUITY</t>
  </si>
  <si>
    <t xml:space="preserve">Combined Consolidated Statements of Cash Flows — Fiscal Years 2020–2024</t>
  </si>
  <si>
    <t xml:space="preserve">(In millions of dollars; as originally reported in each fiscal year's Form 10-K)</t>
  </si>
  <si>
    <t xml:space="preserve">CASH FLOWS FROM OPERATING ACTIVITIES</t>
  </si>
  <si>
    <t xml:space="preserve">Adjustments to reconcile net income (loss) to net cash provided by (used in) operating activities:</t>
  </si>
  <si>
    <t xml:space="preserve">(Gains) losses on sales of real estate and other</t>
  </si>
  <si>
    <t xml:space="preserve">Release of contingent consideration liability</t>
  </si>
  <si>
    <t xml:space="preserve">Loss on extinguishment of debt</t>
  </si>
  <si>
    <t xml:space="preserve">Contingent consideration liability fair value adjustment</t>
  </si>
  <si>
    <t xml:space="preserve">Amortization of share awards</t>
  </si>
  <si>
    <t xml:space="preserve">Amortization of operating lease right-of-use assets</t>
  </si>
  <si>
    <t xml:space="preserve">Deferred income taxes</t>
  </si>
  <si>
    <t xml:space="preserve">Equity (earnings) losses from unconsolidated hospitality ventures</t>
  </si>
  <si>
    <t xml:space="preserve">Unrealized (gains) losses, net</t>
  </si>
  <si>
    <t xml:space="preserve">Distributions from unconsolidated hospitality ventures</t>
  </si>
  <si>
    <t xml:space="preserve">Payments for key money assets</t>
  </si>
  <si>
    <t xml:space="preserve">Other</t>
  </si>
  <si>
    <t xml:space="preserve">Increase (decrease) in cash attributable to changes in assets and liabilities and other:</t>
  </si>
  <si>
    <t xml:space="preserve">Receivables, net</t>
  </si>
  <si>
    <t xml:space="preserve">Prepaid income taxes</t>
  </si>
  <si>
    <t xml:space="preserve">Prepaids and other assets</t>
  </si>
  <si>
    <t xml:space="preserve">Other long-term assets</t>
  </si>
  <si>
    <t xml:space="preserve">Accounts payable, accrued expenses, and other current liabilities</t>
  </si>
  <si>
    <t xml:space="preserve">Contract liabilities</t>
  </si>
  <si>
    <t xml:space="preserve">Deferred revenue related to the loyalty program</t>
  </si>
  <si>
    <t xml:space="preserve">Operating lease liabilities</t>
  </si>
  <si>
    <t xml:space="preserve">Accrued compensation and benefits</t>
  </si>
  <si>
    <t xml:space="preserve">Other long-term liabilities</t>
  </si>
  <si>
    <t xml:space="preserve">Other, net</t>
  </si>
  <si>
    <t xml:space="preserve">Net cash provided by (used in) operating activities</t>
  </si>
  <si>
    <t xml:space="preserve">CASH FLOWS FROM INVESTING ACTIVITIES</t>
  </si>
  <si>
    <t xml:space="preserve">Purchases of marketable securities and short-term investments</t>
  </si>
  <si>
    <t xml:space="preserve">Proceeds from marketable securities and short-term investments</t>
  </si>
  <si>
    <t xml:space="preserve">Contributions to equity method and other investments</t>
  </si>
  <si>
    <t xml:space="preserve">Return of equity method and other investments</t>
  </si>
  <si>
    <t xml:space="preserve">Acquisitions, net of cash acquired</t>
  </si>
  <si>
    <t xml:space="preserve">Capital expenditures</t>
  </si>
  <si>
    <t xml:space="preserve">Issuance of financing receivables</t>
  </si>
  <si>
    <t xml:space="preserve">Proceeds from financing receivables</t>
  </si>
  <si>
    <t xml:space="preserve">Proceeds from sales of real estate and other, net of cash disposed</t>
  </si>
  <si>
    <t xml:space="preserve">Other investing activities</t>
  </si>
  <si>
    <t xml:space="preserve">Net cash provided by (used in) investing activities</t>
  </si>
  <si>
    <t xml:space="preserve">CASH FLOWS FROM FINANCING ACTIVITIES</t>
  </si>
  <si>
    <t xml:space="preserve">Proceeds from long-term debt / debt, net of issuance costs</t>
  </si>
  <si>
    <t xml:space="preserve">Repayments of debt / Repayments and repurchases of debt</t>
  </si>
  <si>
    <t xml:space="preserve">Repurchase(s) of common stock</t>
  </si>
  <si>
    <t xml:space="preserve">Proceeds from issuance of Class A common stock, net of offering costs</t>
  </si>
  <si>
    <t xml:space="preserve">Utilization of restricted cash for legal defeasance of Series 2005 Bonds</t>
  </si>
  <si>
    <t xml:space="preserve">Dividends paid</t>
  </si>
  <si>
    <t xml:space="preserve">Payment of withholding taxes for stock-based compensation</t>
  </si>
  <si>
    <t xml:space="preserve">Other financing activities</t>
  </si>
  <si>
    <t xml:space="preserve">Net cash provided by (used in) financing activities</t>
  </si>
  <si>
    <t xml:space="preserve">Effect of exchange rate changes on cash</t>
  </si>
  <si>
    <t xml:space="preserve">Net increase (decrease) in cash, cash equivalents, and restricted cash, including amounts classified within assets held for sale</t>
  </si>
  <si>
    <t xml:space="preserve">Net increase (decrease) in cash, cash equivalents, and restricted cash classified within assets held for sale</t>
  </si>
  <si>
    <t xml:space="preserve">Net increase (decrease) in cash, cash equivalents, and restricted cash</t>
  </si>
  <si>
    <t xml:space="preserve">Cash, cash equivalents, and restricted cash—beginning of year</t>
  </si>
  <si>
    <t xml:space="preserve">Cash, cash equivalents, and restricted cash—end of year/period</t>
  </si>
  <si>
    <t xml:space="preserve">Sources: Hyatt Hotels Corporation Form 10-K filings for FY2020, FY2021, FY2022, FY2023, and FY2024 (Consolidated Statements of Cash Flows, as filed with the SEC).</t>
  </si>
  <si>
    <t xml:space="preserve">Each year's figures are as originally reported in that fiscal year's own 10-K (not restated for later reclassifications); blank cells indicate the line was not separately presented in that year's filing (the amount is typically embedded within an "Other" caption for that year instead).</t>
  </si>
  <si>
    <t xml:space="preserve">Operating activities: Hyatt periodically reclassified line items (e.g., "Release of contingent consideration liability" and "Distributions from unconsolidated hospitality ventures" were folded into "Other" in the FY2021 10-K; "Loss on extinguishment of debt" was first broken out as its own line in the FY2022 10-K (for FY2022 only, based on that year's own presentation) and was replaced by "Contingent consideration liability fair value adjustment" starting FY2023; "Payments for key money assets" and "Deferred revenue related to the loyalty program" were first broken out separately in the FY2024 10-K).</t>
  </si>
  <si>
    <t xml:space="preserve">Financing activities: "Proceeds from issuance of Class A common stock" (FY2021, ALG acquisition financing) and "Utilization of restricted cash for legal defeasance of Series 2005 Bonds" (FY2022) were one-time items in their respective years. "Payment of withholding taxes for stock-based compensation" was first broken out separately in FY2024 (previously embedded in "Other financing activities").</t>
  </si>
  <si>
    <t xml:space="preserve">FY2023 and FY2024 statements separately reconcile a "held for sale" reclassification of cash before arriving at the final "Net increase (decrease) in cash" line; this line is blank for FY2020-FY2022 as Hyatt did not have that presentation in those years.</t>
  </si>
  <si>
    <t xml:space="preserve">Figures are in millions of U.S. dollars. Subtotal and total rows (Net cash from operating/investing/financing activities and ending cash) are computed in Excel via formulas from the component line items above them and tie to each year's as-filed totals.</t>
  </si>
  <si>
    <t xml:space="preserve">Key Financial Ratios — Fiscal Years 2020–2024</t>
  </si>
  <si>
    <t xml:space="preserve">Derived from Combined Consolidated Income Statement, Balance Sheet, and Cash Flow Statement (see IS_5Y / BS_5Y / CFS_5Y tabs)</t>
  </si>
  <si>
    <t xml:space="preserve">Ratio</t>
  </si>
  <si>
    <t xml:space="preserve">PROFITABILITY RATIOS</t>
  </si>
  <si>
    <t xml:space="preserve">Gross Margin (%)</t>
  </si>
  <si>
    <t xml:space="preserve">Gross profit = Total revenues less direct operating costs (owned/leased hotel + distribution/destination + other direct costs); excludes D&amp;A, SG&amp;A, and pass-through reimbursed costs since Hyatt does not report a discrete COGS line</t>
  </si>
  <si>
    <t xml:space="preserve">Operating Margin (%)</t>
  </si>
  <si>
    <t xml:space="preserve">Operating income = Total revenues less Total direct and SG&amp;A/G&amp;A expenses (IS_5Y row 28), i.e. income before non-operating items (interest, equity earnings, gains/losses, impairments, other income)</t>
  </si>
  <si>
    <t xml:space="preserve">Net Margin (%)</t>
  </si>
  <si>
    <t xml:space="preserve">Net income (loss) / Total revenues</t>
  </si>
  <si>
    <t xml:space="preserve">LIQUIDITY RATIOS</t>
  </si>
  <si>
    <t xml:space="preserve">Current Ratio (x)</t>
  </si>
  <si>
    <t xml:space="preserve">Total current assets / Total current liabilities</t>
  </si>
  <si>
    <t xml:space="preserve">Quick Ratio (x)</t>
  </si>
  <si>
    <t xml:space="preserve">(Cash + restricted cash + short-term investments + receivables) / Total current liabilities; excludes inventories and prepaids</t>
  </si>
  <si>
    <t xml:space="preserve">Cash Ratio (x)</t>
  </si>
  <si>
    <t xml:space="preserve">(Cash + restricted cash + short-term investments) / Total current liabilities</t>
  </si>
  <si>
    <t xml:space="preserve">EFFICIENCY RATIOS</t>
  </si>
  <si>
    <t xml:space="preserve">Asset Turnover (x)</t>
  </si>
  <si>
    <t xml:space="preserve">Total revenues / Total assets (ending balance; no FY2019 balance available for a 5-point average)</t>
  </si>
  <si>
    <t xml:space="preserve">Fixed Asset Turnover (x)</t>
  </si>
  <si>
    <t xml:space="preserve">Total revenues / Net property and equipment (ending balance)</t>
  </si>
  <si>
    <t xml:space="preserve">LEVERAGE RATIOS</t>
  </si>
  <si>
    <t xml:space="preserve">Interest Coverage (x)</t>
  </si>
  <si>
    <t xml:space="preserve">EBIT / Interest expense, where EBIT = Income before income taxes + Interest expense (IS_5Y row 32 is stored as a negative, added back)</t>
  </si>
  <si>
    <t xml:space="preserve">Debt / Equity (x)</t>
  </si>
  <si>
    <t xml:space="preserve">Total debt (current maturities of LT debt + long-term debt) / Total stockholders' equity</t>
  </si>
  <si>
    <t xml:space="preserve">INVESTMENT RATIOS</t>
  </si>
  <si>
    <t xml:space="preserve">Return on Equity (ROE) (%)</t>
  </si>
  <si>
    <t xml:space="preserve">Net income attributable to Hyatt Hotels Corporation (IS_5Y row 40) / Total stockholders' equity, period-end (BS_5Y row 48) — ending-balance convention, consistent with Note 2 above</t>
  </si>
  <si>
    <t xml:space="preserve">Return on Assets (ROA) (%)</t>
  </si>
  <si>
    <t xml:space="preserve">Net income attributable to Hyatt Hotels Corporation (IS_5Y row 40) / Total assets, period-end (BS_5Y row 24) — ending-balance convention, consistent with Asset Turnover above</t>
  </si>
  <si>
    <t xml:space="preserve">Diluted EPS ($ per share)</t>
  </si>
  <si>
    <t xml:space="preserve">Hardcoded input (blue) — Diluted EPS attributable to Hyatt Hotels Corporation, as reported on the Consolidated Statements of Income (Loss) in each fiscal year's Form 10-K; not derivable from IS_5Y, which does not carry per-share data</t>
  </si>
  <si>
    <t xml:space="preserve">Year-End Stock Price ($, NYSE close 12/31)</t>
  </si>
  <si>
    <t xml:space="preserve">Hardcoded input (blue) — Hyatt Hotels Corporation (NYSE: H) closing share price as of December 31 of each fiscal year, split/dividend-adjusted</t>
  </si>
  <si>
    <t xml:space="preserve">P/E Ratio (x)</t>
  </si>
  <si>
    <t xml:space="preserve">Year-end stock price / Diluted EPS (rows above). Shown as "N/M" (not meaningful) for years with a net loss (2020, 2021)</t>
  </si>
  <si>
    <t xml:space="preserve">CASH FLOW RATIOS</t>
  </si>
  <si>
    <t xml:space="preserve">Operating Cash Flow Ratio (x)</t>
  </si>
  <si>
    <t xml:space="preserve">Net cash provided by (used in) operating activities (CFS_5Y row 36) / Total current liabilities, period-end (BS_5Y row 35)</t>
  </si>
  <si>
    <t xml:space="preserve">Free Cash Flow Margin (%)</t>
  </si>
  <si>
    <t xml:space="preserve">Free Cash Flow = Net cash provided by (used in) operating activities (CFS_5Y row 36) + Capital expenditures (CFS_5Y row 44, stored as a negative outflow); FCF Margin = FCF / Total revenues (IS_5Y row 18)</t>
  </si>
  <si>
    <t xml:space="preserve">Notes &amp; Assumptions:</t>
  </si>
  <si>
    <t xml:space="preserve">1. Hyatt's income statement does not present a discrete Cost of Goods Sold; Gross Margin above is a constructed proxy (see column H note) and should be read alongside Operating Margin, which uses the statement's own subtotal structure.</t>
  </si>
  <si>
    <t xml:space="preserve">2. All balance-sheet based ratios (liquidity, efficiency, leverage) use period-end balances, not averages, for consistency across all 5 years including FY2020 (no FY2019 opening balance is provided in this workbook).</t>
  </si>
  <si>
    <t xml:space="preserve">3. Interest Coverage and Debt/Equity are most meaningful together: Hyatt carries moderate leverage but coverage was thin in 2020-2021 due to pandemic-driven losses.</t>
  </si>
  <si>
    <t xml:space="preserve">4. Figures are in millions of U.S. dollars, as originally reported in each fiscal year's Form 10-K (see IS_5Y / BS_5Y / CFS_5Y source tabs).</t>
  </si>
  <si>
    <t xml:space="preserve">5. Return on Equity (ROE) and Return on Assets (ROA) use net income attributable to Hyatt Hotels Corporation (IS_5Y row 40) divided by period-end (ending) equity/assets, consistent with the ending-balance convention used for the liquidity, efficiency, and leverage ratios above (see Note 2).</t>
  </si>
  <si>
    <t xml:space="preserve">6. Diluted EPS and year-end closing stock price are direct inputs (blue font), not derived from the IS_5Y/BS_5Y/CFS_5Y tabs, which do not carry per-share or market-price data. Diluted EPS is sourced from each fiscal year's Form 10-K; stock price is the NYSE closing price on December 31 of each year. P/E is shown as "N/M" for 2020 and 2021 due to net losses in those years.</t>
  </si>
  <si>
    <t xml:space="preserve">7. Free Cash Flow = Net cash provided by (used in) operating activities (CFS_5Y row 36) + Capital expenditures (CFS_5Y row 44, stored as a negative outflow in that tab); Free Cash Flow Margin = Free Cash Flow / Total revenues (IS_5Y row 18).</t>
  </si>
  <si>
    <t xml:space="preserve">Competitive Benchmark — FY2024 Ratio Comparison</t>
  </si>
  <si>
    <t xml:space="preserve">Hyatt (H) vs. direct competitors Marriott International (MAR) and Hilton Worldwide Holdings (HLT), plus a Hospitality-industry average reference point</t>
  </si>
  <si>
    <t xml:space="preserve">Hyatt (H)
FY2024</t>
  </si>
  <si>
    <t xml:space="preserve">Marriott (MAR)
FY2024</t>
  </si>
  <si>
    <t xml:space="preserve">Hilton (HLT)
FY2024</t>
  </si>
  <si>
    <t xml:space="preserve">Industry Avg
(Hospitality)</t>
  </si>
  <si>
    <t xml:space="preserve">Hyatt: link to Ratios_5Y!F26 (FY2024). MAR/HLT: Net income / period-end stockholders' equity, computed from FY2024 net income and ending equity (both negative — see Note 2 below). Industry Avg: ~16% average ROE cited for the Hospitality industry (Simply Wall St, 2025) — for context only, not from the same source/methodology as MAR/HLT figures.</t>
  </si>
  <si>
    <t xml:space="preserve">n/a</t>
  </si>
  <si>
    <t xml:space="preserve">Hyatt: link to Ratios_5Y!F27 (FY2024). MAR: $2,375M net income / $26,182M total assets (ending). HLT: $1,539M net income / $16,522M total assets (ending). Source: stockanalysis.com Balance Sheet &amp; Income Statement (FY2024), data via Fiscal.ai, from each company's Form 10-K.</t>
  </si>
  <si>
    <t xml:space="preserve">Hyatt: link to Ratios_5Y!F30 (FY2024). MAR: FY2024 close $278.94 / diluted EPS ~$8.33. HLT: FY2024 close $247.16 / diluted EPS $6.14 (Hilton Q4/FY2024 earnings release, BusinessWire, Feb 6, 2025). Source: stockanalysis.com Financial Ratios (FY2024).</t>
  </si>
  <si>
    <t xml:space="preserve">Hyatt: link to Ratios_5Y!F33 (FY2024). MAR: $2,749M operating cash flow / $8,649M total current liabilities (ending). HLT: $2,013M operating cash flow / $4,700M total current liabilities (ending). Source: stockanalysis.com Cash Flow Statement &amp; Balance Sheet (FY2024).</t>
  </si>
  <si>
    <t xml:space="preserve">Hyatt: link to Ratios_5Y!F34 (FY2024). MAR: ($2,749M OCF − $750M capex) / $25,100M revenue = 7.96%. HLT: ($2,013M OCF − $96M capex) / ~$11,170M revenue = 17.16%. Source: stockanalysis.com Cash Flow Statement (FY2024), which independently reports the same FCF margins.</t>
  </si>
  <si>
    <t xml:space="preserve">STRENGTHS &amp; WEAKNESSES vs. BENCHMARKS</t>
  </si>
  <si>
    <t xml:space="preserve">Strength — Cleaner capital structure: Hyatt is the only one of the three with positive stockholders' equity ($3,547M at FY2024 year-end). Marriott (-$2,992M) and Hilton (-$3,689M) both carry deeply negative equity after years of debt-funded share buybacks, which makes their ROE figures mathematically extreme / not economically meaningful, whereas Hyatt's 36.5% ROE is a "clean" ratio (though still inflated by one-time real estate gains — see Ratios_5Y notes).</t>
  </si>
  <si>
    <t xml:space="preserve">Weakness — Cash flow conversion lags peers: Hyatt's Free Cash Flow margin (7.0%) trails Marriott (8.0%) and is less than half of Hilton's (17.2%). Hilton's almost entirely fee-based, asset-light model requires very little capex ($96M on ~$11.2B of revenue) versus Hyatt, which still carries more owned/leased real estate and higher capital intensity ($170M capex) relative to its revenue base.</t>
  </si>
  <si>
    <t xml:space="preserve">Weakness — Lower Operating Cash Flow Ratio: At 0.19x, Hyatt covers current liabilities with operating cash flow at a lower rate than Marriott (0.32x) and Hilton (0.43x), suggesting a thinner near-term operating cash cushion. This is partly structural — all three carry large loyalty-program and contract-liability balances in current liabilities — but Hyatt's ratio is the lowest of the peer set.</t>
  </si>
  <si>
    <t xml:space="preserve">Strength — Asset efficiency in line with peers: Hyatt's ROA (9.7%) is comparable to, and slightly ahead of, Marriott (9.1%) and Hilton (9.3%), indicating Hyatt generates a similar level of profit per dollar of assets despite being the smallest of the three and still holding more owned real estate on its balance sheet.</t>
  </si>
  <si>
    <t xml:space="preserve">Watch item — Valuation discount: Hyatt trades at a much lower P/E (12.4x) than Marriott (33.5x) or Hilton (40.3x). This could reflect an undervaluation opportunity, or it could reflect the market discounting Hyatt's FY2024 earnings because they were inflated by ~$1.25B of one-time real estate sale gains rather than recurring operating profit — normalized, Hyatt's P/E would likely be meaningfully higher and closer to its peers.</t>
  </si>
  <si>
    <t xml:space="preserve">Context — Industry benchmark: A commonly cited average ROE for the Hospitality industry is approximately 16% (Simply Wall St, 2025) — well below Hyatt's headline 36.5% (again, inflated by one-time gains) but also well above Marriott's and Hilton's negative-equity-driven figures. This underscores that ROE is the least comparable metric across this peer set given each company's different capital structure.</t>
  </si>
  <si>
    <t xml:space="preserve">Sources &amp; Notes:</t>
  </si>
  <si>
    <t xml:space="preserve">1. Hyatt (H) FY2024 figures are live links to the Ratios_5Y tab of this workbook (column F), which is in turn built from Hyatt's FY2024 Form 10-K (IS_5Y / BS_5Y / CFS_5Y tabs).</t>
  </si>
  <si>
    <t xml:space="preserve">2. Marriott (MAR) and Hilton (HLT) figures are FY2024 (fiscal year ended December 31, 2024), sourced from stockanalysis.com Financial Ratios, Balance Sheet, and Cash Flow Statement pages (data provided by Fiscal.ai from each company's SEC filings), retrieved August 2026; Hilton diluted EPS cross-checked against Hilton's Q4/FY2024 earnings release (BusinessWire, Feb 6, 2025).</t>
  </si>
  <si>
    <t xml:space="preserve">3. ROA, Operating Cash Flow Ratio, and Free Cash Flow Margin for MAR and HLT were computed directly from as-reported net income, total assets, operating cash flow, capital expenditures, current liabilities, and revenue, using the same formulas as the Ratios_5Y tab (period-end / ending-balance basis) for apples-to-apples comparability with Hyatt.</t>
  </si>
  <si>
    <t xml:space="preserve">4. MAR and HLT stockholders' equity was negative at FY2024 year-end (-$2,992M and -$3,689M, respectively) due to cumulative share repurchases exceeding retained earnings over many years. Their ROE figures are shown for completeness but are not economically comparable to Hyatt's positive-equity ROE — see Strengths &amp; Weaknesses above.</t>
  </si>
  <si>
    <t xml:space="preserve">5. Industry Average (Hospitality, ROE only) is a general reference figure (~16%) cited by Simply Wall St (2025) in industry ROE commentary; it is not drawn from the same data source/methodology as the Hyatt/MAR/HLT figures and is included for broad context only, not a precise like-for-like comparison.</t>
  </si>
  <si>
    <t xml:space="preserve">6. Figures are in millions of U.S. dollars except per-share and ratio data, consistent with the rest of this workbook.</t>
  </si>
</sst>
</file>

<file path=xl/styles.xml><?xml version="1.0" encoding="utf-8"?>
<styleSheet xmlns="http://schemas.openxmlformats.org/spreadsheetml/2006/main">
  <numFmts count="5">
    <numFmt numFmtId="164" formatCode="General"/>
    <numFmt numFmtId="165" formatCode="#,##0;\(#,##0\);\-"/>
    <numFmt numFmtId="166" formatCode="0.0%"/>
    <numFmt numFmtId="167" formatCode="0.00\x"/>
    <numFmt numFmtId="168" formatCode="\$#,##0.00;&quot;($&quot;#,##0.00\)"/>
  </numFmts>
  <fonts count="20">
    <font>
      <sz val="11"/>
      <color theme="1"/>
      <name val="Calibri"/>
      <family val="2"/>
      <charset val="1"/>
    </font>
    <font>
      <sz val="10"/>
      <name val="Arial"/>
      <family val="0"/>
    </font>
    <font>
      <sz val="10"/>
      <name val="Arial"/>
      <family val="0"/>
    </font>
    <font>
      <sz val="10"/>
      <name val="Arial"/>
      <family val="0"/>
    </font>
    <font>
      <b val="true"/>
      <sz val="14"/>
      <color rgb="FFFFFFFF"/>
      <name val="Arial"/>
      <family val="0"/>
      <charset val="1"/>
    </font>
    <font>
      <i val="true"/>
      <sz val="10"/>
      <color rgb="FFFFFFFF"/>
      <name val="Arial"/>
      <family val="0"/>
      <charset val="1"/>
    </font>
    <font>
      <i val="true"/>
      <sz val="8"/>
      <color rgb="FF666666"/>
      <name val="Arial"/>
      <family val="0"/>
      <charset val="1"/>
    </font>
    <font>
      <b val="true"/>
      <sz val="10"/>
      <color rgb="FFFFFFFF"/>
      <name val="Arial"/>
      <family val="0"/>
      <charset val="1"/>
    </font>
    <font>
      <sz val="10"/>
      <name val="Arial"/>
      <family val="0"/>
      <charset val="1"/>
    </font>
    <font>
      <b val="true"/>
      <sz val="10"/>
      <name val="Arial"/>
      <family val="0"/>
      <charset val="1"/>
    </font>
    <font>
      <i val="true"/>
      <sz val="10"/>
      <name val="Arial"/>
      <family val="0"/>
      <charset val="1"/>
    </font>
    <font>
      <sz val="10"/>
      <color rgb="FF000000"/>
      <name val="Arial"/>
      <family val="0"/>
      <charset val="1"/>
    </font>
    <font>
      <sz val="10"/>
      <color rgb="FF0000FF"/>
      <name val="Arial"/>
      <family val="0"/>
      <charset val="1"/>
    </font>
    <font>
      <i val="true"/>
      <sz val="8"/>
      <color rgb="FF808080"/>
      <name val="Arial"/>
      <family val="0"/>
      <charset val="1"/>
    </font>
    <font>
      <b val="true"/>
      <sz val="14"/>
      <name val="Arial"/>
      <family val="0"/>
      <charset val="1"/>
    </font>
    <font>
      <b val="true"/>
      <sz val="12"/>
      <name val="Arial"/>
      <family val="0"/>
      <charset val="1"/>
    </font>
    <font>
      <i val="true"/>
      <sz val="9"/>
      <color rgb="FF808080"/>
      <name val="Arial"/>
      <family val="0"/>
      <charset val="1"/>
    </font>
    <font>
      <b val="true"/>
      <sz val="9"/>
      <name val="Arial"/>
      <family val="0"/>
      <charset val="1"/>
    </font>
    <font>
      <i val="true"/>
      <sz val="9"/>
      <name val="Arial"/>
      <family val="0"/>
      <charset val="1"/>
    </font>
    <font>
      <sz val="10"/>
      <color rgb="FF008000"/>
      <name val="Arial"/>
      <family val="0"/>
      <charset val="1"/>
    </font>
  </fonts>
  <fills count="8">
    <fill>
      <patternFill patternType="none"/>
    </fill>
    <fill>
      <patternFill patternType="gray125"/>
    </fill>
    <fill>
      <patternFill patternType="solid">
        <fgColor rgb="FF1F3864"/>
        <bgColor rgb="FF1F4E78"/>
      </patternFill>
    </fill>
    <fill>
      <patternFill patternType="solid">
        <fgColor rgb="FFD9E1F2"/>
        <bgColor rgb="FFD9D9D9"/>
      </patternFill>
    </fill>
    <fill>
      <patternFill patternType="solid">
        <fgColor rgb="FFFCE4D6"/>
        <bgColor rgb="FFE2EFDA"/>
      </patternFill>
    </fill>
    <fill>
      <patternFill patternType="solid">
        <fgColor rgb="FF1F4E78"/>
        <bgColor rgb="FF1F3864"/>
      </patternFill>
    </fill>
    <fill>
      <patternFill patternType="solid">
        <fgColor rgb="FFE2EFDA"/>
        <bgColor rgb="FFD9E1F2"/>
      </patternFill>
    </fill>
    <fill>
      <patternFill patternType="solid">
        <fgColor rgb="FF4472C4"/>
        <bgColor rgb="FF666666"/>
      </patternFill>
    </fill>
  </fills>
  <borders count="5">
    <border diagonalUp="false" diagonalDown="false">
      <left/>
      <right/>
      <top/>
      <bottom/>
      <diagonal/>
    </border>
    <border diagonalUp="false" diagonalDown="false">
      <left/>
      <right/>
      <top style="thin"/>
      <bottom/>
      <diagonal/>
    </border>
    <border diagonalUp="false" diagonalDown="false">
      <left/>
      <right/>
      <top style="double"/>
      <bottom/>
      <diagonal/>
    </border>
    <border diagonalUp="false" diagonalDown="false">
      <left/>
      <right/>
      <top style="thin"/>
      <bottom style="double"/>
      <diagonal/>
    </border>
    <border diagonalUp="false" diagonalDown="false">
      <left/>
      <right/>
      <top/>
      <bottom style="thin">
        <color rgb="FFD9D9D9"/>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52">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false">
      <alignment horizontal="general" vertical="bottom" textRotation="0" wrapText="false" indent="0" shrinkToFit="false"/>
      <protection locked="true" hidden="false"/>
    </xf>
    <xf numFmtId="164" fontId="4" fillId="2" borderId="0" xfId="0" applyFont="true" applyBorder="true" applyAlignment="true" applyProtection="false">
      <alignment horizontal="center" vertical="center" textRotation="0" wrapText="false" indent="0" shrinkToFit="false"/>
      <protection locked="true" hidden="false"/>
    </xf>
    <xf numFmtId="164" fontId="5" fillId="2" borderId="0" xfId="0" applyFont="true" applyBorder="true" applyAlignment="true" applyProtection="false">
      <alignment horizontal="center" vertical="center" textRotation="0" wrapText="false" indent="0" shrinkToFit="false"/>
      <protection locked="true" hidden="false"/>
    </xf>
    <xf numFmtId="164" fontId="6" fillId="0" borderId="0" xfId="0" applyFont="true" applyBorder="true" applyAlignment="true" applyProtection="false">
      <alignment horizontal="center" vertical="center" textRotation="0" wrapText="false" indent="0" shrinkToFit="false"/>
      <protection locked="true" hidden="false"/>
    </xf>
    <xf numFmtId="164" fontId="0" fillId="2" borderId="0" xfId="0" applyFont="false" applyBorder="false" applyAlignment="true" applyProtection="false">
      <alignment horizontal="general" vertical="bottom" textRotation="0" wrapText="false" indent="0" shrinkToFit="false"/>
      <protection locked="true" hidden="false"/>
    </xf>
    <xf numFmtId="164" fontId="7" fillId="2" borderId="0" xfId="0" applyFont="true" applyBorder="false" applyAlignment="true" applyProtection="false">
      <alignment horizontal="center" vertical="bottom" textRotation="0" wrapText="false" indent="0" shrinkToFit="false"/>
      <protection locked="true" hidden="false"/>
    </xf>
    <xf numFmtId="164" fontId="7" fillId="3" borderId="0" xfId="0" applyFont="true" applyBorder="false" applyAlignment="true" applyProtection="false">
      <alignment horizontal="general" vertical="bottom" textRotation="0" wrapText="false" indent="0" shrinkToFit="false"/>
      <protection locked="true" hidden="false"/>
    </xf>
    <xf numFmtId="164" fontId="0" fillId="3" borderId="0" xfId="0" applyFont="false" applyBorder="false" applyAlignment="tru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general" vertical="bottom" textRotation="0" wrapText="false" indent="0" shrinkToFit="false"/>
      <protection locked="true" hidden="false"/>
    </xf>
    <xf numFmtId="165" fontId="8" fillId="0" borderId="0" xfId="0" applyFont="true" applyBorder="false" applyAlignment="true" applyProtection="false">
      <alignment horizontal="right" vertical="bottom" textRotation="0" wrapText="false" indent="0" shrinkToFit="false"/>
      <protection locked="true" hidden="false"/>
    </xf>
    <xf numFmtId="164" fontId="9" fillId="0" borderId="0" xfId="0" applyFont="true" applyBorder="false" applyAlignment="true" applyProtection="false">
      <alignment horizontal="general" vertical="bottom" textRotation="0" wrapText="false" indent="0" shrinkToFit="false"/>
      <protection locked="true" hidden="false"/>
    </xf>
    <xf numFmtId="165" fontId="9" fillId="0" borderId="0" xfId="0" applyFont="true" applyBorder="false" applyAlignment="true" applyProtection="false">
      <alignment horizontal="right" vertical="bottom" textRotation="0" wrapText="false" indent="0" shrinkToFit="false"/>
      <protection locked="true" hidden="false"/>
    </xf>
    <xf numFmtId="164" fontId="9" fillId="4" borderId="1" xfId="0" applyFont="true" applyBorder="true" applyAlignment="true" applyProtection="false">
      <alignment horizontal="general" vertical="bottom" textRotation="0" wrapText="false" indent="0" shrinkToFit="false"/>
      <protection locked="true" hidden="false"/>
    </xf>
    <xf numFmtId="165" fontId="9" fillId="4" borderId="1" xfId="0" applyFont="true" applyBorder="true" applyAlignment="true" applyProtection="false">
      <alignment horizontal="right" vertical="bottom" textRotation="0" wrapText="false" indent="0" shrinkToFit="false"/>
      <protection locked="true" hidden="false"/>
    </xf>
    <xf numFmtId="164" fontId="9" fillId="0" borderId="1" xfId="0" applyFont="true" applyBorder="true" applyAlignment="true" applyProtection="false">
      <alignment horizontal="general" vertical="bottom" textRotation="0" wrapText="false" indent="0" shrinkToFit="false"/>
      <protection locked="true" hidden="false"/>
    </xf>
    <xf numFmtId="165" fontId="9" fillId="0" borderId="1" xfId="0" applyFont="true" applyBorder="true" applyAlignment="true" applyProtection="false">
      <alignment horizontal="right" vertical="bottom" textRotation="0" wrapText="false" indent="0" shrinkToFit="false"/>
      <protection locked="true" hidden="false"/>
    </xf>
    <xf numFmtId="164" fontId="9" fillId="4" borderId="2" xfId="0" applyFont="true" applyBorder="true" applyAlignment="true" applyProtection="false">
      <alignment horizontal="general" vertical="bottom" textRotation="0" wrapText="false" indent="0" shrinkToFit="false"/>
      <protection locked="true" hidden="false"/>
    </xf>
    <xf numFmtId="165" fontId="9" fillId="4" borderId="2" xfId="0" applyFont="true" applyBorder="true" applyAlignment="true" applyProtection="false">
      <alignment horizontal="right" vertical="bottom" textRotation="0" wrapText="false" indent="0" shrinkToFit="false"/>
      <protection locked="true" hidden="false"/>
    </xf>
    <xf numFmtId="164" fontId="10" fillId="0" borderId="0" xfId="0" applyFont="true" applyBorder="true" applyAlignment="true" applyProtection="false">
      <alignment horizontal="center" vertical="bottom" textRotation="0" wrapText="false" indent="0" shrinkToFit="false"/>
      <protection locked="true" hidden="false"/>
    </xf>
    <xf numFmtId="164" fontId="0" fillId="5" borderId="0" xfId="0" applyFont="false" applyBorder="false" applyAlignment="true" applyProtection="false">
      <alignment horizontal="general" vertical="bottom" textRotation="0" wrapText="false" indent="0" shrinkToFit="false"/>
      <protection locked="true" hidden="false"/>
    </xf>
    <xf numFmtId="164" fontId="7" fillId="5" borderId="0" xfId="0" applyFont="true" applyBorder="false" applyAlignment="true" applyProtection="false">
      <alignment horizontal="center" vertical="bottom" textRotation="0" wrapText="false" indent="0" shrinkToFit="false"/>
      <protection locked="true" hidden="false"/>
    </xf>
    <xf numFmtId="164" fontId="9" fillId="3" borderId="0" xfId="0" applyFont="true" applyBorder="true" applyAlignment="true" applyProtection="false">
      <alignment horizontal="general" vertical="bottom" textRotation="0" wrapText="false" indent="0" shrinkToFit="false"/>
      <protection locked="true" hidden="false"/>
    </xf>
    <xf numFmtId="164" fontId="11" fillId="0" borderId="0" xfId="0" applyFont="true" applyBorder="false" applyAlignment="true" applyProtection="false">
      <alignment horizontal="general" vertical="bottom" textRotation="0" wrapText="false" indent="0" shrinkToFit="false"/>
      <protection locked="true" hidden="false"/>
    </xf>
    <xf numFmtId="165" fontId="12" fillId="0" borderId="0" xfId="0" applyFont="true" applyBorder="false" applyAlignment="true" applyProtection="false">
      <alignment horizontal="general" vertical="bottom" textRotation="0" wrapText="false" indent="0" shrinkToFit="false"/>
      <protection locked="true" hidden="false"/>
    </xf>
    <xf numFmtId="165" fontId="9" fillId="0" borderId="1" xfId="0" applyFont="true" applyBorder="true" applyAlignment="true" applyProtection="false">
      <alignment horizontal="general" vertical="bottom" textRotation="0" wrapText="false" indent="0" shrinkToFit="false"/>
      <protection locked="true" hidden="false"/>
    </xf>
    <xf numFmtId="165" fontId="9" fillId="0" borderId="3" xfId="0" applyFont="true" applyBorder="true" applyAlignment="true" applyProtection="false">
      <alignment horizontal="general" vertical="bottom" textRotation="0" wrapText="false" indent="0" shrinkToFit="false"/>
      <protection locked="true" hidden="false"/>
    </xf>
    <xf numFmtId="164" fontId="9" fillId="6" borderId="2" xfId="0" applyFont="true" applyBorder="true" applyAlignment="true" applyProtection="false">
      <alignment horizontal="general" vertical="bottom" textRotation="0" wrapText="false" indent="0" shrinkToFit="false"/>
      <protection locked="true" hidden="false"/>
    </xf>
    <xf numFmtId="165" fontId="9" fillId="6" borderId="2" xfId="0" applyFont="true" applyBorder="true" applyAlignment="true" applyProtection="false">
      <alignment horizontal="right" vertical="bottom" textRotation="0" wrapText="false" indent="0" shrinkToFit="false"/>
      <protection locked="true" hidden="false"/>
    </xf>
    <xf numFmtId="164" fontId="13" fillId="0" borderId="0" xfId="0" applyFont="true" applyBorder="true" applyAlignment="true" applyProtection="false">
      <alignment horizontal="general" vertical="top" textRotation="0" wrapText="true" indent="0" shrinkToFit="false"/>
      <protection locked="true" hidden="false"/>
    </xf>
    <xf numFmtId="164" fontId="14" fillId="0" borderId="0" xfId="0" applyFont="true" applyBorder="false" applyAlignment="true" applyProtection="false">
      <alignment horizontal="general" vertical="bottom" textRotation="0" wrapText="false" indent="0" shrinkToFit="false"/>
      <protection locked="true" hidden="false"/>
    </xf>
    <xf numFmtId="164" fontId="15" fillId="0" borderId="0" xfId="0" applyFont="true" applyBorder="false" applyAlignment="true" applyProtection="false">
      <alignment horizontal="general" vertical="bottom" textRotation="0" wrapText="false" indent="0" shrinkToFit="false"/>
      <protection locked="true" hidden="false"/>
    </xf>
    <xf numFmtId="164" fontId="10" fillId="0" borderId="0" xfId="0" applyFont="true" applyBorder="false" applyAlignment="true" applyProtection="false">
      <alignment horizontal="general" vertical="bottom" textRotation="0" wrapText="false" indent="0" shrinkToFit="false"/>
      <protection locked="true" hidden="false"/>
    </xf>
    <xf numFmtId="164" fontId="7" fillId="5" borderId="0" xfId="0" applyFont="true" applyBorder="false" applyAlignment="true" applyProtection="false">
      <alignment horizontal="general" vertical="bottom" textRotation="0" wrapText="false" indent="0" shrinkToFit="false"/>
      <protection locked="true" hidden="false"/>
    </xf>
    <xf numFmtId="164" fontId="7" fillId="7" borderId="0" xfId="0" applyFont="true" applyBorder="false" applyAlignment="true" applyProtection="false">
      <alignment horizontal="general" vertical="bottom" textRotation="0" wrapText="false" indent="0" shrinkToFit="false"/>
      <protection locked="true" hidden="false"/>
    </xf>
    <xf numFmtId="164" fontId="0" fillId="7" borderId="0" xfId="0" applyFont="false" applyBorder="false" applyAlignment="true" applyProtection="false">
      <alignment horizontal="general" vertical="bottom" textRotation="0" wrapText="false" indent="0" shrinkToFit="false"/>
      <protection locked="true" hidden="false"/>
    </xf>
    <xf numFmtId="164" fontId="8" fillId="0" borderId="4" xfId="0" applyFont="true" applyBorder="true" applyAlignment="true" applyProtection="false">
      <alignment horizontal="general" vertical="bottom" textRotation="0" wrapText="false" indent="0" shrinkToFit="false"/>
      <protection locked="true" hidden="false"/>
    </xf>
    <xf numFmtId="166" fontId="8" fillId="0" borderId="4" xfId="0" applyFont="true" applyBorder="true" applyAlignment="true" applyProtection="false">
      <alignment horizontal="center" vertical="bottom" textRotation="0" wrapText="false" indent="0" shrinkToFit="false"/>
      <protection locked="true" hidden="false"/>
    </xf>
    <xf numFmtId="164" fontId="16" fillId="0" borderId="0" xfId="0" applyFont="true" applyBorder="false" applyAlignment="true" applyProtection="false">
      <alignment horizontal="general" vertical="bottom" textRotation="0" wrapText="false" indent="0" shrinkToFit="false"/>
      <protection locked="true" hidden="false"/>
    </xf>
    <xf numFmtId="167" fontId="8" fillId="0" borderId="4" xfId="0" applyFont="true" applyBorder="true" applyAlignment="true" applyProtection="false">
      <alignment horizontal="center" vertical="bottom" textRotation="0" wrapText="false" indent="0" shrinkToFit="false"/>
      <protection locked="true" hidden="false"/>
    </xf>
    <xf numFmtId="168" fontId="12" fillId="0" borderId="4" xfId="0" applyFont="true" applyBorder="true" applyAlignment="true" applyProtection="false">
      <alignment horizontal="center" vertical="bottom" textRotation="0" wrapText="false" indent="0" shrinkToFit="false"/>
      <protection locked="true" hidden="false"/>
    </xf>
    <xf numFmtId="164" fontId="17" fillId="0" borderId="0" xfId="0" applyFont="true" applyBorder="false" applyAlignment="true" applyProtection="false">
      <alignment horizontal="general" vertical="bottom" textRotation="0" wrapText="false" indent="0" shrinkToFit="false"/>
      <protection locked="true" hidden="false"/>
    </xf>
    <xf numFmtId="164" fontId="16" fillId="0" borderId="0" xfId="0" applyFont="true" applyBorder="true" applyAlignment="true" applyProtection="false">
      <alignment horizontal="general" vertical="bottom" textRotation="0" wrapText="false" indent="0" shrinkToFit="false"/>
      <protection locked="true" hidden="false"/>
    </xf>
    <xf numFmtId="164" fontId="18" fillId="0" borderId="0" xfId="0" applyFont="true" applyBorder="false" applyAlignment="true" applyProtection="false">
      <alignment horizontal="general" vertical="bottom" textRotation="0" wrapText="false" indent="0" shrinkToFit="false"/>
      <protection locked="true" hidden="false"/>
    </xf>
    <xf numFmtId="164" fontId="7" fillId="5" borderId="0" xfId="0" applyFont="true" applyBorder="false" applyAlignment="true" applyProtection="false">
      <alignment horizontal="center" vertical="bottom" textRotation="0" wrapText="true" indent="0" shrinkToFit="false"/>
      <protection locked="true" hidden="false"/>
    </xf>
    <xf numFmtId="166" fontId="19" fillId="0" borderId="4" xfId="0" applyFont="true" applyBorder="true" applyAlignment="true" applyProtection="false">
      <alignment horizontal="center" vertical="bottom" textRotation="0" wrapText="false" indent="0" shrinkToFit="false"/>
      <protection locked="true" hidden="false"/>
    </xf>
    <xf numFmtId="166" fontId="12" fillId="0" borderId="4" xfId="0" applyFont="true" applyBorder="true" applyAlignment="true" applyProtection="false">
      <alignment horizontal="center" vertical="bottom" textRotation="0" wrapText="false" indent="0" shrinkToFit="false"/>
      <protection locked="true" hidden="false"/>
    </xf>
    <xf numFmtId="164" fontId="12" fillId="0" borderId="4" xfId="0" applyFont="true" applyBorder="true" applyAlignment="true" applyProtection="false">
      <alignment horizontal="center" vertical="bottom" textRotation="0" wrapText="false" indent="0" shrinkToFit="false"/>
      <protection locked="true" hidden="false"/>
    </xf>
    <xf numFmtId="167" fontId="19" fillId="0" borderId="4" xfId="0" applyFont="true" applyBorder="true" applyAlignment="true" applyProtection="false">
      <alignment horizontal="center" vertical="bottom" textRotation="0" wrapText="false" indent="0" shrinkToFit="false"/>
      <protection locked="true" hidden="false"/>
    </xf>
    <xf numFmtId="167" fontId="12" fillId="0" borderId="4" xfId="0" applyFont="true" applyBorder="true" applyAlignment="true" applyProtection="false">
      <alignment horizontal="center" vertical="bottom" textRotation="0" wrapText="false" indent="0" shrinkToFit="false"/>
      <protection locked="true" hidden="false"/>
    </xf>
    <xf numFmtId="164" fontId="8" fillId="0" borderId="0" xfId="0" applyFont="true" applyBorder="true" applyAlignment="true" applyProtection="false">
      <alignment horizontal="general" vertical="top" textRotation="0" wrapText="true" indent="0" shrinkToFit="false"/>
      <protection locked="true" hidden="false"/>
    </xf>
    <xf numFmtId="164" fontId="16" fillId="0" borderId="0" xfId="0" applyFont="true" applyBorder="true" applyAlignment="true" applyProtection="false">
      <alignment horizontal="general" vertical="top"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CE4D6"/>
      <rgbColor rgb="FFD9E1F2"/>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E2EFDA"/>
      <rgbColor rgb="FFFFFF99"/>
      <rgbColor rgb="FF99CCFF"/>
      <rgbColor rgb="FFFF99CC"/>
      <rgbColor rgb="FFCC99FF"/>
      <rgbColor rgb="FFFFCC99"/>
      <rgbColor rgb="FF4472C4"/>
      <rgbColor rgb="FF33CCCC"/>
      <rgbColor rgb="FF99CC00"/>
      <rgbColor rgb="FFFFCC00"/>
      <rgbColor rgb="FFFF9900"/>
      <rgbColor rgb="FFFF6600"/>
      <rgbColor rgb="FF666666"/>
      <rgbColor rgb="FF969696"/>
      <rgbColor rgb="FF1F3864"/>
      <rgbColor rgb="FF339966"/>
      <rgbColor rgb="FF003300"/>
      <rgbColor rgb="FF333300"/>
      <rgbColor rgb="FF993300"/>
      <rgbColor rgb="FF993366"/>
      <rgbColor rgb="FF1F4E78"/>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pitchFamily="0" charset="1"/>
        <a:ea typeface=""/>
        <a:cs typeface=""/>
      </a:majorFont>
      <a:minorFont>
        <a:latin typeface="Calibri" panose="020F0502020204030204" pitchFamily="0" charset="1"/>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l="0" t="0" r="0" b="0"/>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l="0" t="0" r="0" b="0"/>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F40"/>
  <sheetViews>
    <sheetView showFormulas="false" showGridLines="true" showRowColHeaders="true" showZeros="true" rightToLeft="false" tabSelected="false" showOutlineSymbols="true" defaultGridColor="true" view="normal" topLeftCell="A24" colorId="64" zoomScale="97" zoomScaleNormal="97" zoomScalePageLayoutView="100" workbookViewId="0">
      <selection pane="topLeft" activeCell="D12" activeCellId="0" sqref="D12"/>
    </sheetView>
  </sheetViews>
  <sheetFormatPr defaultColWidth="8.6328125" defaultRowHeight="14.25" zeroHeight="false" outlineLevelRow="0" outlineLevelCol="0"/>
  <cols>
    <col collapsed="false" customWidth="true" hidden="false" outlineLevel="0" max="1" min="1" style="1" width="59"/>
  </cols>
  <sheetData>
    <row r="1" customFormat="false" ht="18" hidden="false" customHeight="true" outlineLevel="0" collapsed="false">
      <c r="A1" s="2" t="s">
        <v>0</v>
      </c>
      <c r="B1" s="2"/>
      <c r="C1" s="2"/>
      <c r="D1" s="2"/>
      <c r="E1" s="2"/>
      <c r="F1" s="2"/>
    </row>
    <row r="2" customFormat="false" ht="14.25" hidden="false" customHeight="true" outlineLevel="0" collapsed="false">
      <c r="A2" s="3" t="s">
        <v>1</v>
      </c>
      <c r="B2" s="3"/>
      <c r="C2" s="3"/>
      <c r="D2" s="3"/>
      <c r="E2" s="3"/>
      <c r="F2" s="3"/>
    </row>
    <row r="3" customFormat="false" ht="14.25" hidden="false" customHeight="true" outlineLevel="0" collapsed="false">
      <c r="A3" s="4" t="s">
        <v>2</v>
      </c>
      <c r="B3" s="4"/>
      <c r="C3" s="4"/>
      <c r="D3" s="4"/>
      <c r="E3" s="4"/>
      <c r="F3" s="4"/>
    </row>
    <row r="5" customFormat="false" ht="14.25" hidden="false" customHeight="true" outlineLevel="0" collapsed="false">
      <c r="A5" s="5"/>
      <c r="B5" s="6" t="s">
        <v>3</v>
      </c>
      <c r="C5" s="6" t="s">
        <v>4</v>
      </c>
      <c r="D5" s="6" t="s">
        <v>5</v>
      </c>
      <c r="E5" s="6" t="s">
        <v>6</v>
      </c>
      <c r="F5" s="6" t="s">
        <v>7</v>
      </c>
    </row>
    <row r="6" customFormat="false" ht="14.25" hidden="false" customHeight="true" outlineLevel="0" collapsed="false">
      <c r="A6" s="7" t="s">
        <v>8</v>
      </c>
      <c r="B6" s="8"/>
      <c r="C6" s="8"/>
      <c r="D6" s="8"/>
      <c r="E6" s="8"/>
      <c r="F6" s="8"/>
    </row>
    <row r="7" customFormat="false" ht="14.25" hidden="false" customHeight="true" outlineLevel="0" collapsed="false">
      <c r="A7" s="9" t="s">
        <v>9</v>
      </c>
      <c r="B7" s="10" t="n">
        <v>513</v>
      </c>
      <c r="C7" s="10" t="n">
        <v>838</v>
      </c>
      <c r="D7" s="10" t="n">
        <v>1235</v>
      </c>
      <c r="E7" s="10" t="n">
        <v>1339</v>
      </c>
      <c r="F7" s="10" t="n">
        <v>1174</v>
      </c>
    </row>
    <row r="8" customFormat="false" ht="14.25" hidden="false" customHeight="true" outlineLevel="0" collapsed="false">
      <c r="A8" s="9" t="s">
        <v>10</v>
      </c>
      <c r="B8" s="10"/>
      <c r="C8" s="10"/>
      <c r="D8" s="10"/>
      <c r="E8" s="10"/>
      <c r="F8" s="10" t="n">
        <v>399</v>
      </c>
    </row>
    <row r="9" customFormat="false" ht="14.25" hidden="false" customHeight="true" outlineLevel="0" collapsed="false">
      <c r="A9" s="9" t="s">
        <v>11</v>
      </c>
      <c r="B9" s="10"/>
      <c r="C9" s="10"/>
      <c r="D9" s="10"/>
      <c r="E9" s="10"/>
      <c r="F9" s="10" t="n">
        <v>242</v>
      </c>
    </row>
    <row r="10" customFormat="false" ht="14.25" hidden="false" customHeight="true" outlineLevel="0" collapsed="false">
      <c r="A10" s="9" t="s">
        <v>12</v>
      </c>
      <c r="B10" s="10"/>
      <c r="C10" s="10"/>
      <c r="D10" s="10"/>
      <c r="E10" s="10"/>
      <c r="F10" s="10" t="n">
        <v>458</v>
      </c>
    </row>
    <row r="11" customFormat="false" ht="14.25" hidden="false" customHeight="true" outlineLevel="0" collapsed="false">
      <c r="A11" s="9" t="s">
        <v>13</v>
      </c>
      <c r="B11" s="10"/>
      <c r="C11" s="10"/>
      <c r="D11" s="10"/>
      <c r="E11" s="10"/>
      <c r="F11" s="10" t="n">
        <f aca="false">SUM(F8:F10)</f>
        <v>1099</v>
      </c>
    </row>
    <row r="12" customFormat="false" ht="14.25" hidden="false" customHeight="true" outlineLevel="0" collapsed="false">
      <c r="A12" s="9" t="s">
        <v>14</v>
      </c>
      <c r="B12" s="10" t="n">
        <v>239</v>
      </c>
      <c r="C12" s="10" t="n">
        <v>418</v>
      </c>
      <c r="D12" s="10" t="n">
        <v>808</v>
      </c>
      <c r="E12" s="10" t="n">
        <v>985</v>
      </c>
      <c r="F12" s="10"/>
    </row>
    <row r="13" customFormat="false" ht="14.25" hidden="false" customHeight="true" outlineLevel="0" collapsed="false">
      <c r="A13" s="9" t="s">
        <v>15</v>
      </c>
      <c r="B13" s="10" t="n">
        <v>-30</v>
      </c>
      <c r="C13" s="10" t="n">
        <v>-35</v>
      </c>
      <c r="D13" s="10" t="n">
        <v>-31</v>
      </c>
      <c r="E13" s="10" t="n">
        <v>-47</v>
      </c>
      <c r="F13" s="10" t="n">
        <v>-69</v>
      </c>
    </row>
    <row r="14" customFormat="false" ht="14.25" hidden="false" customHeight="true" outlineLevel="0" collapsed="false">
      <c r="A14" s="11" t="s">
        <v>16</v>
      </c>
      <c r="B14" s="12" t="n">
        <f aca="false">B12+B13</f>
        <v>209</v>
      </c>
      <c r="C14" s="12" t="n">
        <f aca="false">C12+C13</f>
        <v>383</v>
      </c>
      <c r="D14" s="12" t="n">
        <f aca="false">D12+D13</f>
        <v>777</v>
      </c>
      <c r="E14" s="12" t="n">
        <f aca="false">E12+E13</f>
        <v>938</v>
      </c>
      <c r="F14" s="12" t="n">
        <f aca="false">F11+F13</f>
        <v>1030</v>
      </c>
    </row>
    <row r="15" customFormat="false" ht="14.25" hidden="false" customHeight="true" outlineLevel="0" collapsed="false">
      <c r="A15" s="9" t="s">
        <v>17</v>
      </c>
      <c r="B15" s="10"/>
      <c r="C15" s="10" t="n">
        <v>115</v>
      </c>
      <c r="D15" s="10" t="n">
        <v>986</v>
      </c>
      <c r="E15" s="10" t="n">
        <v>1032</v>
      </c>
      <c r="F15" s="10" t="n">
        <v>1023</v>
      </c>
    </row>
    <row r="16" customFormat="false" ht="14.25" hidden="false" customHeight="true" outlineLevel="0" collapsed="false">
      <c r="A16" s="9" t="s">
        <v>18</v>
      </c>
      <c r="B16" s="10" t="n">
        <v>58</v>
      </c>
      <c r="C16" s="10" t="n">
        <v>109</v>
      </c>
      <c r="D16" s="10" t="n">
        <v>273</v>
      </c>
      <c r="E16" s="10" t="n">
        <v>300</v>
      </c>
      <c r="F16" s="10" t="n">
        <v>69</v>
      </c>
    </row>
    <row r="17" customFormat="false" ht="14.25" hidden="false" customHeight="true" outlineLevel="0" collapsed="false">
      <c r="A17" s="9" t="s">
        <v>19</v>
      </c>
      <c r="B17" s="10" t="n">
        <v>1286</v>
      </c>
      <c r="C17" s="10" t="n">
        <v>1583</v>
      </c>
      <c r="D17" s="10" t="n">
        <v>2620</v>
      </c>
      <c r="E17" s="10" t="n">
        <v>3058</v>
      </c>
      <c r="F17" s="10" t="n">
        <v>3352</v>
      </c>
    </row>
    <row r="18" customFormat="false" ht="14.25" hidden="false" customHeight="true" outlineLevel="0" collapsed="false">
      <c r="A18" s="13" t="s">
        <v>20</v>
      </c>
      <c r="B18" s="14" t="n">
        <f aca="false">B7+B14+B15+B16+B17</f>
        <v>2066</v>
      </c>
      <c r="C18" s="14" t="n">
        <f aca="false">C7+C14+C15+C16+C17</f>
        <v>3028</v>
      </c>
      <c r="D18" s="14" t="n">
        <f aca="false">D7+D14+D15+D16+D17</f>
        <v>5891</v>
      </c>
      <c r="E18" s="14" t="n">
        <f aca="false">E7+E14+E15+E16+E17</f>
        <v>6667</v>
      </c>
      <c r="F18" s="14" t="n">
        <f aca="false">F7+F14+F15+F16+F17</f>
        <v>6648</v>
      </c>
    </row>
    <row r="20" customFormat="false" ht="14.25" hidden="false" customHeight="true" outlineLevel="0" collapsed="false">
      <c r="A20" s="7" t="s">
        <v>21</v>
      </c>
      <c r="B20" s="8"/>
      <c r="C20" s="8"/>
      <c r="D20" s="8"/>
      <c r="E20" s="8"/>
      <c r="F20" s="8"/>
    </row>
    <row r="21" customFormat="false" ht="14.25" hidden="false" customHeight="true" outlineLevel="0" collapsed="false">
      <c r="A21" s="9" t="s">
        <v>9</v>
      </c>
      <c r="B21" s="10" t="n">
        <v>627</v>
      </c>
      <c r="C21" s="10" t="n">
        <v>725</v>
      </c>
      <c r="D21" s="10" t="n">
        <v>916</v>
      </c>
      <c r="E21" s="10" t="n">
        <v>1022</v>
      </c>
      <c r="F21" s="10" t="n">
        <v>925</v>
      </c>
    </row>
    <row r="22" customFormat="false" ht="14.25" hidden="false" customHeight="true" outlineLevel="0" collapsed="false">
      <c r="A22" s="9" t="s">
        <v>17</v>
      </c>
      <c r="B22" s="10"/>
      <c r="C22" s="10" t="n">
        <v>112</v>
      </c>
      <c r="D22" s="10" t="n">
        <v>775</v>
      </c>
      <c r="E22" s="10" t="n">
        <v>848</v>
      </c>
      <c r="F22" s="10" t="n">
        <v>875</v>
      </c>
    </row>
    <row r="23" customFormat="false" ht="14.25" hidden="false" customHeight="true" outlineLevel="0" collapsed="false">
      <c r="A23" s="9" t="s">
        <v>22</v>
      </c>
      <c r="B23" s="10" t="n">
        <v>310</v>
      </c>
      <c r="C23" s="10" t="n">
        <v>310</v>
      </c>
      <c r="D23" s="10" t="n">
        <v>426</v>
      </c>
      <c r="E23" s="10" t="n">
        <v>397</v>
      </c>
      <c r="F23" s="10" t="n">
        <v>333</v>
      </c>
    </row>
    <row r="24" customFormat="false" ht="14.25" hidden="false" customHeight="true" outlineLevel="0" collapsed="false">
      <c r="A24" s="9" t="s">
        <v>23</v>
      </c>
      <c r="B24" s="10" t="n">
        <v>65</v>
      </c>
      <c r="C24" s="10" t="n">
        <v>127</v>
      </c>
      <c r="D24" s="10" t="n">
        <v>280</v>
      </c>
      <c r="E24" s="10" t="n">
        <v>336</v>
      </c>
      <c r="F24" s="10" t="n">
        <v>94</v>
      </c>
    </row>
    <row r="25" customFormat="false" ht="14.25" hidden="false" customHeight="true" outlineLevel="0" collapsed="false">
      <c r="A25" s="9" t="s">
        <v>24</v>
      </c>
      <c r="B25" s="10" t="n">
        <v>321</v>
      </c>
      <c r="C25" s="10" t="n">
        <v>366</v>
      </c>
      <c r="D25" s="10" t="n">
        <v>464</v>
      </c>
      <c r="E25" s="10" t="n">
        <v>615</v>
      </c>
      <c r="F25" s="10" t="n">
        <v>548</v>
      </c>
    </row>
    <row r="26" customFormat="false" ht="14.25" hidden="false" customHeight="true" outlineLevel="0" collapsed="false">
      <c r="A26" s="9" t="s">
        <v>25</v>
      </c>
      <c r="B26" s="10"/>
      <c r="C26" s="10"/>
      <c r="D26" s="10"/>
      <c r="E26" s="10"/>
      <c r="F26" s="10" t="n">
        <v>42</v>
      </c>
    </row>
    <row r="27" customFormat="false" ht="14.25" hidden="false" customHeight="true" outlineLevel="0" collapsed="false">
      <c r="A27" s="9" t="s">
        <v>26</v>
      </c>
      <c r="B27" s="10" t="n">
        <v>1375</v>
      </c>
      <c r="C27" s="10" t="n">
        <v>1639</v>
      </c>
      <c r="D27" s="10" t="n">
        <v>2632</v>
      </c>
      <c r="E27" s="10" t="n">
        <v>3144</v>
      </c>
      <c r="F27" s="10" t="n">
        <v>3457</v>
      </c>
    </row>
    <row r="28" customFormat="false" ht="14.25" hidden="false" customHeight="true" outlineLevel="0" collapsed="false">
      <c r="A28" s="13" t="s">
        <v>27</v>
      </c>
      <c r="B28" s="14" t="n">
        <f aca="false">B21+B22+B23+B24+B25+B26+B27</f>
        <v>2698</v>
      </c>
      <c r="C28" s="14" t="n">
        <f aca="false">C21+C22+C23+C24+C25+C26+C27</f>
        <v>3279</v>
      </c>
      <c r="D28" s="14" t="n">
        <f aca="false">D21+D22+D23+D24+D25+D26+D27</f>
        <v>5493</v>
      </c>
      <c r="E28" s="14" t="n">
        <f aca="false">E21+E22+E23+E24+E25+E26+E27</f>
        <v>6362</v>
      </c>
      <c r="F28" s="14" t="n">
        <f aca="false">F21+F22+F23+F24+F25+F26+F27</f>
        <v>6274</v>
      </c>
    </row>
    <row r="30" customFormat="false" ht="14.25" hidden="false" customHeight="true" outlineLevel="0" collapsed="false">
      <c r="A30" s="9" t="s">
        <v>28</v>
      </c>
      <c r="B30" s="10" t="n">
        <v>60</v>
      </c>
      <c r="C30" s="10" t="n">
        <v>43</v>
      </c>
      <c r="D30" s="10" t="n">
        <v>-75</v>
      </c>
      <c r="E30" s="10" t="n">
        <v>55</v>
      </c>
      <c r="F30" s="10" t="n">
        <v>49</v>
      </c>
    </row>
    <row r="31" customFormat="false" ht="14.25" hidden="false" customHeight="true" outlineLevel="0" collapsed="false">
      <c r="A31" s="9" t="s">
        <v>29</v>
      </c>
      <c r="B31" s="10" t="n">
        <v>-70</v>
      </c>
      <c r="C31" s="10" t="n">
        <v>28</v>
      </c>
      <c r="D31" s="10" t="n">
        <v>5</v>
      </c>
      <c r="E31" s="10" t="n">
        <v>-1</v>
      </c>
      <c r="F31" s="10" t="n">
        <v>31</v>
      </c>
    </row>
    <row r="32" customFormat="false" ht="14.25" hidden="false" customHeight="true" outlineLevel="0" collapsed="false">
      <c r="A32" s="9" t="s">
        <v>30</v>
      </c>
      <c r="B32" s="10" t="n">
        <v>-128</v>
      </c>
      <c r="C32" s="10" t="n">
        <v>-163</v>
      </c>
      <c r="D32" s="10" t="n">
        <v>-150</v>
      </c>
      <c r="E32" s="10" t="n">
        <v>-145</v>
      </c>
      <c r="F32" s="10" t="n">
        <v>-180</v>
      </c>
    </row>
    <row r="33" customFormat="false" ht="14.25" hidden="false" customHeight="true" outlineLevel="0" collapsed="false">
      <c r="A33" s="9" t="s">
        <v>31</v>
      </c>
      <c r="B33" s="10" t="n">
        <v>-36</v>
      </c>
      <c r="C33" s="10" t="n">
        <v>414</v>
      </c>
      <c r="D33" s="10" t="n">
        <v>263</v>
      </c>
      <c r="E33" s="10" t="n">
        <v>18</v>
      </c>
      <c r="F33" s="10" t="n">
        <v>1245</v>
      </c>
    </row>
    <row r="34" customFormat="false" ht="14.25" hidden="false" customHeight="true" outlineLevel="0" collapsed="false">
      <c r="A34" s="9" t="s">
        <v>32</v>
      </c>
      <c r="B34" s="10" t="n">
        <v>-62</v>
      </c>
      <c r="C34" s="10" t="n">
        <v>-8</v>
      </c>
      <c r="D34" s="10" t="n">
        <v>-38</v>
      </c>
      <c r="E34" s="10" t="n">
        <v>-30</v>
      </c>
      <c r="F34" s="10" t="n">
        <v>-213</v>
      </c>
    </row>
    <row r="35" customFormat="false" ht="14.25" hidden="false" customHeight="true" outlineLevel="0" collapsed="false">
      <c r="A35" s="9" t="s">
        <v>33</v>
      </c>
      <c r="B35" s="10" t="n">
        <v>-92</v>
      </c>
      <c r="C35" s="10" t="n">
        <v>-19</v>
      </c>
      <c r="D35" s="10" t="n">
        <v>-40</v>
      </c>
      <c r="E35" s="10" t="n">
        <v>108</v>
      </c>
      <c r="F35" s="10" t="n">
        <v>257</v>
      </c>
    </row>
    <row r="36" customFormat="false" ht="14.25" hidden="false" customHeight="true" outlineLevel="0" collapsed="false">
      <c r="A36" s="15" t="s">
        <v>34</v>
      </c>
      <c r="B36" s="16" t="n">
        <f aca="false">B18-B28+B30+B31+B32+B33+B34+B35</f>
        <v>-960</v>
      </c>
      <c r="C36" s="16" t="n">
        <f aca="false">C18-C28+C30+C31+C32+C33+C34+C35</f>
        <v>44</v>
      </c>
      <c r="D36" s="16" t="n">
        <f aca="false">D18-D28+D30+D31+D32+D33+D34+D35</f>
        <v>363</v>
      </c>
      <c r="E36" s="16" t="n">
        <f aca="false">E18-E28+E30+E31+E32+E33+E34+E35</f>
        <v>310</v>
      </c>
      <c r="F36" s="16" t="n">
        <f aca="false">F18-F28+F30+F31+F32+F33+F34+F35</f>
        <v>1563</v>
      </c>
    </row>
    <row r="37" customFormat="false" ht="14.25" hidden="false" customHeight="true" outlineLevel="0" collapsed="false">
      <c r="A37" s="9" t="s">
        <v>35</v>
      </c>
      <c r="B37" s="10" t="n">
        <v>257</v>
      </c>
      <c r="C37" s="10" t="n">
        <v>-266</v>
      </c>
      <c r="D37" s="10" t="n">
        <v>92</v>
      </c>
      <c r="E37" s="10" t="n">
        <v>-90</v>
      </c>
      <c r="F37" s="10" t="n">
        <v>-267</v>
      </c>
    </row>
    <row r="38" customFormat="false" ht="14.25" hidden="false" customHeight="true" outlineLevel="0" collapsed="false">
      <c r="A38" s="13" t="s">
        <v>36</v>
      </c>
      <c r="B38" s="14" t="n">
        <f aca="false">B36+B37</f>
        <v>-703</v>
      </c>
      <c r="C38" s="14" t="n">
        <f aca="false">C36+C37</f>
        <v>-222</v>
      </c>
      <c r="D38" s="14" t="n">
        <f aca="false">D36+D37</f>
        <v>455</v>
      </c>
      <c r="E38" s="14" t="n">
        <f aca="false">E36+E37</f>
        <v>220</v>
      </c>
      <c r="F38" s="14" t="n">
        <f aca="false">F36+F37</f>
        <v>1296</v>
      </c>
    </row>
    <row r="39" customFormat="false" ht="15" hidden="false" customHeight="true" outlineLevel="0" collapsed="false">
      <c r="A39" s="9" t="s">
        <v>37</v>
      </c>
      <c r="B39" s="10" t="n">
        <v>0</v>
      </c>
      <c r="C39" s="10" t="n">
        <v>0</v>
      </c>
      <c r="D39" s="10" t="n">
        <v>0</v>
      </c>
      <c r="E39" s="10" t="n">
        <v>0</v>
      </c>
      <c r="F39" s="10" t="n">
        <v>0</v>
      </c>
    </row>
    <row r="40" customFormat="false" ht="15" hidden="false" customHeight="true" outlineLevel="0" collapsed="false">
      <c r="A40" s="17" t="s">
        <v>38</v>
      </c>
      <c r="B40" s="18" t="n">
        <f aca="false">B38-B39</f>
        <v>-703</v>
      </c>
      <c r="C40" s="18" t="n">
        <f aca="false">C38-C39</f>
        <v>-222</v>
      </c>
      <c r="D40" s="18" t="n">
        <f aca="false">D38-D39</f>
        <v>455</v>
      </c>
      <c r="E40" s="18" t="n">
        <f aca="false">E38-E39</f>
        <v>220</v>
      </c>
      <c r="F40" s="18" t="n">
        <f aca="false">F38-F39</f>
        <v>1296</v>
      </c>
    </row>
  </sheetData>
  <mergeCells count="3">
    <mergeCell ref="A1:F1"/>
    <mergeCell ref="A2:F2"/>
    <mergeCell ref="A3:F3"/>
  </mergeCells>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F53"/>
  <sheetViews>
    <sheetView showFormulas="false" showGridLines="true" showRowColHeaders="true" showZeros="true" rightToLeft="false" tabSelected="false" showOutlineSymbols="true" defaultGridColor="true" view="normal" topLeftCell="A44" colorId="64" zoomScale="100" zoomScaleNormal="100" zoomScalePageLayoutView="100" workbookViewId="0">
      <selection pane="topLeft" activeCell="G48" activeCellId="0" sqref="G48"/>
    </sheetView>
  </sheetViews>
  <sheetFormatPr defaultColWidth="8.6328125" defaultRowHeight="14.25" zeroHeight="false" outlineLevelRow="0" outlineLevelCol="0"/>
  <cols>
    <col collapsed="false" customWidth="true" hidden="false" outlineLevel="0" max="1" min="1" style="1" width="36.36"/>
    <col collapsed="false" customWidth="true" hidden="false" outlineLevel="0" max="2" min="2" style="1" width="18.91"/>
    <col collapsed="false" customWidth="true" hidden="false" outlineLevel="0" max="3" min="3" style="1" width="15.45"/>
  </cols>
  <sheetData>
    <row r="1" customFormat="false" ht="14.25" hidden="false" customHeight="true" outlineLevel="0" collapsed="false">
      <c r="A1" s="19" t="s">
        <v>39</v>
      </c>
      <c r="B1" s="19"/>
      <c r="C1" s="19"/>
      <c r="D1" s="19"/>
      <c r="E1" s="19"/>
      <c r="F1" s="19"/>
    </row>
    <row r="2" customFormat="false" ht="14.25" hidden="false" customHeight="true" outlineLevel="0" collapsed="false">
      <c r="A2" s="19" t="s">
        <v>40</v>
      </c>
      <c r="B2" s="19"/>
      <c r="C2" s="19"/>
      <c r="D2" s="19"/>
      <c r="E2" s="19"/>
      <c r="F2" s="19"/>
    </row>
    <row r="4" customFormat="false" ht="14.25" hidden="false" customHeight="true" outlineLevel="0" collapsed="false">
      <c r="A4" s="20"/>
      <c r="B4" s="21" t="n">
        <v>2020</v>
      </c>
      <c r="C4" s="21" t="n">
        <v>2021</v>
      </c>
      <c r="D4" s="21" t="n">
        <v>2022</v>
      </c>
      <c r="E4" s="21" t="n">
        <v>2023</v>
      </c>
      <c r="F4" s="21" t="n">
        <v>2024</v>
      </c>
    </row>
    <row r="5" customFormat="false" ht="14.25" hidden="false" customHeight="true" outlineLevel="0" collapsed="false">
      <c r="A5" s="22" t="s">
        <v>41</v>
      </c>
      <c r="B5" s="22"/>
      <c r="C5" s="22"/>
      <c r="D5" s="22"/>
      <c r="E5" s="22"/>
      <c r="F5" s="22"/>
    </row>
    <row r="6" customFormat="false" ht="14.25" hidden="false" customHeight="true" outlineLevel="0" collapsed="false">
      <c r="A6" s="22" t="s">
        <v>42</v>
      </c>
      <c r="B6" s="22"/>
      <c r="C6" s="22"/>
      <c r="D6" s="22"/>
      <c r="E6" s="22"/>
      <c r="F6" s="22"/>
    </row>
    <row r="7" customFormat="false" ht="14.25" hidden="false" customHeight="true" outlineLevel="0" collapsed="false">
      <c r="A7" s="23" t="s">
        <v>43</v>
      </c>
      <c r="B7" s="24" t="n">
        <v>1207</v>
      </c>
      <c r="C7" s="24" t="n">
        <v>960</v>
      </c>
      <c r="D7" s="24" t="n">
        <v>991</v>
      </c>
      <c r="E7" s="24" t="n">
        <v>881</v>
      </c>
      <c r="F7" s="24" t="n">
        <v>1011</v>
      </c>
    </row>
    <row r="8" customFormat="false" ht="14.25" hidden="false" customHeight="true" outlineLevel="0" collapsed="false">
      <c r="A8" s="23" t="s">
        <v>44</v>
      </c>
      <c r="B8" s="24" t="n">
        <v>11</v>
      </c>
      <c r="C8" s="24" t="n">
        <v>57</v>
      </c>
      <c r="D8" s="24" t="n">
        <v>39</v>
      </c>
      <c r="E8" s="24" t="n">
        <v>34</v>
      </c>
      <c r="F8" s="24" t="n">
        <v>1</v>
      </c>
    </row>
    <row r="9" customFormat="false" ht="14.25" hidden="false" customHeight="true" outlineLevel="0" collapsed="false">
      <c r="A9" s="23" t="s">
        <v>45</v>
      </c>
      <c r="B9" s="24" t="n">
        <v>675</v>
      </c>
      <c r="C9" s="24" t="n">
        <v>227</v>
      </c>
      <c r="D9" s="24" t="n">
        <v>158</v>
      </c>
      <c r="E9" s="24" t="n">
        <v>15</v>
      </c>
      <c r="F9" s="24" t="n">
        <v>372</v>
      </c>
    </row>
    <row r="10" customFormat="false" ht="14.25" hidden="false" customHeight="true" outlineLevel="0" collapsed="false">
      <c r="A10" s="23" t="s">
        <v>46</v>
      </c>
      <c r="B10" s="24" t="n">
        <v>316</v>
      </c>
      <c r="C10" s="24" t="n">
        <v>633</v>
      </c>
      <c r="D10" s="24" t="n">
        <v>834</v>
      </c>
      <c r="E10" s="24" t="n">
        <v>883</v>
      </c>
      <c r="F10" s="24" t="n">
        <v>1121</v>
      </c>
    </row>
    <row r="11" customFormat="false" ht="14.25" hidden="false" customHeight="true" outlineLevel="0" collapsed="false">
      <c r="A11" s="23" t="s">
        <v>47</v>
      </c>
      <c r="B11" s="24" t="n">
        <v>9</v>
      </c>
      <c r="C11" s="24" t="n">
        <v>10</v>
      </c>
      <c r="D11" s="24" t="n">
        <v>9</v>
      </c>
      <c r="E11" s="24" t="n">
        <v>9</v>
      </c>
      <c r="F11" s="24" t="n">
        <v>8</v>
      </c>
    </row>
    <row r="12" customFormat="false" ht="14.25" hidden="false" customHeight="true" outlineLevel="0" collapsed="false">
      <c r="A12" s="23" t="s">
        <v>48</v>
      </c>
      <c r="B12" s="24" t="n">
        <v>64</v>
      </c>
      <c r="C12" s="24" t="n">
        <v>149</v>
      </c>
      <c r="D12" s="24" t="n">
        <v>180</v>
      </c>
      <c r="E12" s="24" t="n">
        <v>195</v>
      </c>
      <c r="F12" s="24" t="n">
        <v>174</v>
      </c>
    </row>
    <row r="13" customFormat="false" ht="14.25" hidden="false" customHeight="true" outlineLevel="0" collapsed="false">
      <c r="A13" s="23" t="s">
        <v>49</v>
      </c>
      <c r="B13" s="24" t="n">
        <v>281</v>
      </c>
      <c r="C13" s="24" t="n">
        <v>26</v>
      </c>
      <c r="D13" s="24" t="n">
        <v>39</v>
      </c>
      <c r="E13" s="24" t="n">
        <v>51</v>
      </c>
      <c r="F13" s="24" t="n">
        <v>46</v>
      </c>
    </row>
    <row r="14" customFormat="false" ht="14.25" hidden="false" customHeight="true" outlineLevel="0" collapsed="false">
      <c r="A14" s="23" t="s">
        <v>50</v>
      </c>
      <c r="B14" s="24" t="n">
        <v>0</v>
      </c>
      <c r="C14" s="24" t="n">
        <v>0</v>
      </c>
      <c r="D14" s="24" t="n">
        <v>0</v>
      </c>
      <c r="E14" s="24" t="n">
        <v>62</v>
      </c>
      <c r="F14" s="24" t="n">
        <v>0</v>
      </c>
    </row>
    <row r="15" customFormat="false" ht="14.25" hidden="false" customHeight="true" outlineLevel="0" collapsed="false">
      <c r="A15" s="11" t="s">
        <v>51</v>
      </c>
      <c r="B15" s="25" t="n">
        <f aca="false">B7+B8+B9+B10+B11+B12+B13+B14</f>
        <v>2563</v>
      </c>
      <c r="C15" s="25" t="n">
        <f aca="false">C7+C8+C9+C10+C11+C12+C13+C14</f>
        <v>2062</v>
      </c>
      <c r="D15" s="25" t="n">
        <f aca="false">D7+D8+D9+D10+D11+D12+D13+D14</f>
        <v>2250</v>
      </c>
      <c r="E15" s="25" t="n">
        <f aca="false">E7+E8+E9+E10+E11+E12+E13+E14</f>
        <v>2130</v>
      </c>
      <c r="F15" s="25" t="n">
        <f aca="false">F7+F8+F9+F10+F11+F12+F13+F14</f>
        <v>2733</v>
      </c>
    </row>
    <row r="16" customFormat="false" ht="14.25" hidden="false" customHeight="true" outlineLevel="0" collapsed="false">
      <c r="A16" s="23" t="s">
        <v>52</v>
      </c>
      <c r="B16" s="24" t="n">
        <v>260</v>
      </c>
      <c r="C16" s="24" t="n">
        <v>216</v>
      </c>
      <c r="D16" s="24" t="n">
        <v>178</v>
      </c>
      <c r="E16" s="24" t="n">
        <v>211</v>
      </c>
      <c r="F16" s="24" t="n">
        <v>189</v>
      </c>
    </row>
    <row r="17" customFormat="false" ht="14.25" hidden="false" customHeight="true" outlineLevel="0" collapsed="false">
      <c r="A17" s="23" t="s">
        <v>53</v>
      </c>
      <c r="B17" s="24" t="n">
        <v>3126</v>
      </c>
      <c r="C17" s="24" t="n">
        <v>2848</v>
      </c>
      <c r="D17" s="24" t="n">
        <v>2384</v>
      </c>
      <c r="E17" s="24" t="n">
        <v>2340</v>
      </c>
      <c r="F17" s="24" t="n">
        <v>1689</v>
      </c>
    </row>
    <row r="18" customFormat="false" ht="14.25" hidden="false" customHeight="true" outlineLevel="0" collapsed="false">
      <c r="A18" s="23" t="s">
        <v>54</v>
      </c>
      <c r="B18" s="24" t="n">
        <v>29</v>
      </c>
      <c r="C18" s="24" t="n">
        <v>41</v>
      </c>
      <c r="D18" s="24" t="n">
        <v>60</v>
      </c>
      <c r="E18" s="24" t="n">
        <v>73</v>
      </c>
      <c r="F18" s="24" t="n">
        <v>368</v>
      </c>
    </row>
    <row r="19" customFormat="false" ht="14.25" hidden="false" customHeight="true" outlineLevel="0" collapsed="false">
      <c r="A19" s="23" t="s">
        <v>55</v>
      </c>
      <c r="B19" s="24" t="n">
        <v>474</v>
      </c>
      <c r="C19" s="24" t="n">
        <v>446</v>
      </c>
      <c r="D19" s="24" t="n">
        <v>385</v>
      </c>
      <c r="E19" s="24" t="n">
        <v>369</v>
      </c>
      <c r="F19" s="24" t="n">
        <v>328</v>
      </c>
    </row>
    <row r="20" customFormat="false" ht="14.25" hidden="false" customHeight="true" outlineLevel="0" collapsed="false">
      <c r="A20" s="23" t="s">
        <v>56</v>
      </c>
      <c r="B20" s="24" t="n">
        <v>288</v>
      </c>
      <c r="C20" s="24" t="n">
        <v>2965</v>
      </c>
      <c r="D20" s="24" t="n">
        <v>3101</v>
      </c>
      <c r="E20" s="24" t="n">
        <v>3205</v>
      </c>
      <c r="F20" s="24" t="n">
        <v>2541</v>
      </c>
    </row>
    <row r="21" customFormat="false" ht="14.25" hidden="false" customHeight="true" outlineLevel="0" collapsed="false">
      <c r="A21" s="23" t="s">
        <v>57</v>
      </c>
      <c r="B21" s="24" t="n">
        <v>385</v>
      </c>
      <c r="C21" s="24" t="n">
        <v>1977</v>
      </c>
      <c r="D21" s="24" t="n">
        <v>1668</v>
      </c>
      <c r="E21" s="24" t="n">
        <v>1670</v>
      </c>
      <c r="F21" s="24" t="n">
        <v>2167</v>
      </c>
    </row>
    <row r="22" customFormat="false" ht="14.25" hidden="false" customHeight="true" outlineLevel="0" collapsed="false">
      <c r="A22" s="23" t="s">
        <v>58</v>
      </c>
      <c r="B22" s="24" t="n">
        <v>207</v>
      </c>
      <c r="C22" s="24" t="n">
        <v>14</v>
      </c>
      <c r="D22" s="24" t="n">
        <v>257</v>
      </c>
      <c r="E22" s="24" t="n">
        <v>358</v>
      </c>
      <c r="F22" s="24" t="n">
        <v>466</v>
      </c>
    </row>
    <row r="23" customFormat="false" ht="14.25" hidden="false" customHeight="true" outlineLevel="0" collapsed="false">
      <c r="A23" s="23" t="s">
        <v>59</v>
      </c>
      <c r="B23" s="24" t="n">
        <v>1797</v>
      </c>
      <c r="C23" s="24" t="n">
        <v>2034</v>
      </c>
      <c r="D23" s="24" t="n">
        <v>2029</v>
      </c>
      <c r="E23" s="24" t="n">
        <v>2477</v>
      </c>
      <c r="F23" s="24" t="n">
        <v>2843</v>
      </c>
    </row>
    <row r="24" customFormat="false" ht="15" hidden="false" customHeight="true" outlineLevel="0" collapsed="false">
      <c r="A24" s="11" t="s">
        <v>60</v>
      </c>
      <c r="B24" s="26" t="n">
        <f aca="false">B15+B16+B17+B18+B19+B20+B21+B22+B23</f>
        <v>9129</v>
      </c>
      <c r="C24" s="26" t="n">
        <f aca="false">C15+C16+C17+C18+C19+C20+C21+C22+C23</f>
        <v>12603</v>
      </c>
      <c r="D24" s="26" t="n">
        <f aca="false">D15+D16+D17+D18+D19+D20+D21+D22+D23</f>
        <v>12312</v>
      </c>
      <c r="E24" s="26" t="n">
        <f aca="false">E15+E16+E17+E18+E19+E20+E21+E22+E23</f>
        <v>12833</v>
      </c>
      <c r="F24" s="26" t="n">
        <f aca="false">F15+F16+F17+F18+F19+F20+F21+F22+F23</f>
        <v>13324</v>
      </c>
    </row>
    <row r="25" customFormat="false" ht="15" hidden="false" customHeight="true" outlineLevel="0" collapsed="false"/>
    <row r="26" customFormat="false" ht="14.25" hidden="false" customHeight="true" outlineLevel="0" collapsed="false">
      <c r="A26" s="22" t="s">
        <v>61</v>
      </c>
      <c r="B26" s="22"/>
      <c r="C26" s="22"/>
      <c r="D26" s="22"/>
      <c r="E26" s="22"/>
      <c r="F26" s="22"/>
    </row>
    <row r="27" customFormat="false" ht="14.25" hidden="false" customHeight="true" outlineLevel="0" collapsed="false">
      <c r="A27" s="22" t="s">
        <v>62</v>
      </c>
      <c r="B27" s="22"/>
      <c r="C27" s="22"/>
      <c r="D27" s="22"/>
      <c r="E27" s="22"/>
      <c r="F27" s="22"/>
    </row>
    <row r="28" customFormat="false" ht="14.25" hidden="false" customHeight="true" outlineLevel="0" collapsed="false">
      <c r="A28" s="23" t="s">
        <v>63</v>
      </c>
      <c r="B28" s="24" t="n">
        <v>260</v>
      </c>
      <c r="C28" s="24" t="n">
        <v>10</v>
      </c>
      <c r="D28" s="24" t="n">
        <v>660</v>
      </c>
      <c r="E28" s="24" t="n">
        <v>751</v>
      </c>
      <c r="F28" s="24" t="n">
        <v>456</v>
      </c>
    </row>
    <row r="29" customFormat="false" ht="14.25" hidden="false" customHeight="true" outlineLevel="0" collapsed="false">
      <c r="A29" s="23" t="s">
        <v>64</v>
      </c>
      <c r="B29" s="24" t="n">
        <v>102</v>
      </c>
      <c r="C29" s="24" t="n">
        <v>523</v>
      </c>
      <c r="D29" s="24" t="n">
        <v>500</v>
      </c>
      <c r="E29" s="24" t="n">
        <v>493</v>
      </c>
      <c r="F29" s="24" t="n">
        <v>475</v>
      </c>
    </row>
    <row r="30" customFormat="false" ht="14.25" hidden="false" customHeight="true" outlineLevel="0" collapsed="false">
      <c r="A30" s="23" t="s">
        <v>65</v>
      </c>
      <c r="B30" s="24" t="n">
        <v>200</v>
      </c>
      <c r="C30" s="24" t="n">
        <v>299</v>
      </c>
      <c r="D30" s="24" t="n">
        <v>415</v>
      </c>
      <c r="E30" s="24" t="n">
        <v>468</v>
      </c>
      <c r="F30" s="24" t="n">
        <v>565</v>
      </c>
    </row>
    <row r="31" customFormat="false" ht="14.25" hidden="false" customHeight="true" outlineLevel="0" collapsed="false">
      <c r="A31" s="23" t="s">
        <v>66</v>
      </c>
      <c r="B31" s="24" t="n">
        <v>282</v>
      </c>
      <c r="C31" s="24" t="n">
        <v>1178</v>
      </c>
      <c r="D31" s="24" t="n">
        <v>1438</v>
      </c>
      <c r="E31" s="24" t="n">
        <v>1598</v>
      </c>
      <c r="F31" s="24" t="n">
        <v>1553</v>
      </c>
    </row>
    <row r="32" customFormat="false" ht="14.25" hidden="false" customHeight="true" outlineLevel="0" collapsed="false">
      <c r="A32" s="23" t="s">
        <v>67</v>
      </c>
      <c r="B32" s="24" t="n">
        <v>111</v>
      </c>
      <c r="C32" s="24" t="n">
        <v>187</v>
      </c>
      <c r="D32" s="24" t="n">
        <v>235</v>
      </c>
      <c r="E32" s="24" t="n">
        <v>210</v>
      </c>
      <c r="F32" s="24" t="n">
        <v>192</v>
      </c>
    </row>
    <row r="33" customFormat="false" ht="14.25" hidden="false" customHeight="true" outlineLevel="0" collapsed="false">
      <c r="A33" s="23" t="s">
        <v>68</v>
      </c>
      <c r="B33" s="24" t="n">
        <v>29</v>
      </c>
      <c r="C33" s="24" t="n">
        <v>35</v>
      </c>
      <c r="D33" s="24" t="n">
        <v>39</v>
      </c>
      <c r="E33" s="24" t="n">
        <v>41</v>
      </c>
      <c r="F33" s="24" t="n">
        <v>33</v>
      </c>
    </row>
    <row r="34" customFormat="false" ht="14.25" hidden="false" customHeight="true" outlineLevel="0" collapsed="false">
      <c r="A34" s="23" t="s">
        <v>69</v>
      </c>
      <c r="B34" s="24" t="n">
        <v>0</v>
      </c>
      <c r="C34" s="24" t="n">
        <v>0</v>
      </c>
      <c r="D34" s="24" t="n">
        <v>0</v>
      </c>
      <c r="E34" s="24" t="n">
        <v>17</v>
      </c>
      <c r="F34" s="24" t="n">
        <v>0</v>
      </c>
    </row>
    <row r="35" customFormat="false" ht="14.25" hidden="false" customHeight="true" outlineLevel="0" collapsed="false">
      <c r="A35" s="11" t="s">
        <v>70</v>
      </c>
      <c r="B35" s="25" t="n">
        <f aca="false">B28+B29+B30+B31+B32+B33+B34</f>
        <v>984</v>
      </c>
      <c r="C35" s="25" t="n">
        <f aca="false">C28+C29+C30+C31+C32+C33+C34</f>
        <v>2232</v>
      </c>
      <c r="D35" s="25" t="n">
        <f aca="false">D28+D29+D30+D31+D32+D33+D34</f>
        <v>3287</v>
      </c>
      <c r="E35" s="25" t="n">
        <f aca="false">E28+E29+E30+E31+E32+E33+E34</f>
        <v>3578</v>
      </c>
      <c r="F35" s="25" t="n">
        <f aca="false">F28+F29+F30+F31+F32+F33+F34</f>
        <v>3274</v>
      </c>
    </row>
    <row r="36" customFormat="false" ht="14.25" hidden="false" customHeight="true" outlineLevel="0" collapsed="false">
      <c r="A36" s="23" t="s">
        <v>71</v>
      </c>
      <c r="B36" s="24" t="n">
        <v>2984</v>
      </c>
      <c r="C36" s="24" t="n">
        <v>3968</v>
      </c>
      <c r="D36" s="24" t="n">
        <v>2453</v>
      </c>
      <c r="E36" s="24" t="n">
        <v>2305</v>
      </c>
      <c r="F36" s="24" t="n">
        <v>3326</v>
      </c>
    </row>
    <row r="37" customFormat="false" ht="14.25" hidden="false" customHeight="true" outlineLevel="0" collapsed="false">
      <c r="A37" s="23" t="s">
        <v>72</v>
      </c>
      <c r="B37" s="24" t="n">
        <v>659</v>
      </c>
      <c r="C37" s="24" t="n">
        <v>1349</v>
      </c>
      <c r="D37" s="24" t="n">
        <v>1495</v>
      </c>
      <c r="E37" s="24" t="n">
        <v>1759</v>
      </c>
      <c r="F37" s="24" t="n">
        <v>843</v>
      </c>
    </row>
    <row r="38" customFormat="false" ht="14.25" hidden="false" customHeight="true" outlineLevel="0" collapsed="false">
      <c r="A38" s="23" t="s">
        <v>73</v>
      </c>
      <c r="B38" s="24" t="n">
        <v>377</v>
      </c>
      <c r="C38" s="24" t="n">
        <v>349</v>
      </c>
      <c r="D38" s="24" t="n">
        <v>298</v>
      </c>
      <c r="E38" s="24" t="n">
        <v>273</v>
      </c>
      <c r="F38" s="24" t="n">
        <v>245</v>
      </c>
    </row>
    <row r="39" customFormat="false" ht="14.25" hidden="false" customHeight="true" outlineLevel="0" collapsed="false">
      <c r="A39" s="23" t="s">
        <v>74</v>
      </c>
      <c r="B39" s="24" t="n">
        <v>911</v>
      </c>
      <c r="C39" s="24" t="n">
        <v>1139</v>
      </c>
      <c r="D39" s="24" t="n">
        <v>1077</v>
      </c>
      <c r="E39" s="24" t="n">
        <v>1351</v>
      </c>
      <c r="F39" s="24" t="n">
        <v>1810</v>
      </c>
    </row>
    <row r="40" customFormat="false" ht="14.25" hidden="false" customHeight="true" outlineLevel="0" collapsed="false">
      <c r="A40" s="11" t="s">
        <v>75</v>
      </c>
      <c r="B40" s="25" t="n">
        <f aca="false">B35+B36+B37+B38+B39</f>
        <v>5915</v>
      </c>
      <c r="C40" s="25" t="n">
        <f aca="false">C35+C36+C37+C38+C39</f>
        <v>9037</v>
      </c>
      <c r="D40" s="25" t="n">
        <f aca="false">D35+D36+D37+D38+D39</f>
        <v>8610</v>
      </c>
      <c r="E40" s="25" t="n">
        <f aca="false">E35+E36+E37+E38+E39</f>
        <v>9266</v>
      </c>
      <c r="F40" s="25" t="n">
        <f aca="false">F35+F36+F37+F38+F39</f>
        <v>9498</v>
      </c>
    </row>
    <row r="42" customFormat="false" ht="14.25" hidden="false" customHeight="true" outlineLevel="0" collapsed="false">
      <c r="A42" s="22" t="s">
        <v>76</v>
      </c>
      <c r="B42" s="22"/>
      <c r="C42" s="22"/>
      <c r="D42" s="22"/>
      <c r="E42" s="22"/>
      <c r="F42" s="22"/>
    </row>
    <row r="43" customFormat="false" ht="14.25" hidden="false" customHeight="true" outlineLevel="0" collapsed="false">
      <c r="A43" s="23" t="s">
        <v>77</v>
      </c>
      <c r="B43" s="24" t="n">
        <v>0</v>
      </c>
      <c r="C43" s="24" t="n">
        <v>0</v>
      </c>
      <c r="D43" s="24" t="n">
        <v>0</v>
      </c>
      <c r="E43" s="24" t="n">
        <v>0</v>
      </c>
      <c r="F43" s="24" t="n">
        <v>0</v>
      </c>
    </row>
    <row r="44" customFormat="false" ht="14.25" hidden="false" customHeight="true" outlineLevel="0" collapsed="false">
      <c r="A44" s="23" t="s">
        <v>78</v>
      </c>
      <c r="B44" s="24" t="n">
        <v>1</v>
      </c>
      <c r="C44" s="24" t="n">
        <v>1</v>
      </c>
      <c r="D44" s="24" t="n">
        <v>1</v>
      </c>
      <c r="E44" s="24" t="n">
        <v>1</v>
      </c>
      <c r="F44" s="24" t="n">
        <v>1</v>
      </c>
    </row>
    <row r="45" customFormat="false" ht="14.25" hidden="false" customHeight="true" outlineLevel="0" collapsed="false">
      <c r="A45" s="23" t="s">
        <v>79</v>
      </c>
      <c r="B45" s="24" t="n">
        <v>13</v>
      </c>
      <c r="C45" s="24" t="n">
        <v>640</v>
      </c>
      <c r="D45" s="24" t="n">
        <v>318</v>
      </c>
      <c r="E45" s="24" t="n">
        <v>0</v>
      </c>
      <c r="F45" s="24" t="n">
        <v>0</v>
      </c>
    </row>
    <row r="46" customFormat="false" ht="14.25" hidden="false" customHeight="true" outlineLevel="0" collapsed="false">
      <c r="A46" s="23" t="s">
        <v>80</v>
      </c>
      <c r="B46" s="24" t="n">
        <v>3389</v>
      </c>
      <c r="C46" s="24" t="n">
        <v>3167</v>
      </c>
      <c r="D46" s="24" t="n">
        <v>3622</v>
      </c>
      <c r="E46" s="24" t="n">
        <v>3738</v>
      </c>
      <c r="F46" s="24" t="n">
        <v>3815</v>
      </c>
    </row>
    <row r="47" customFormat="false" ht="14.25" hidden="false" customHeight="true" outlineLevel="0" collapsed="false">
      <c r="A47" s="23" t="s">
        <v>81</v>
      </c>
      <c r="B47" s="24" t="n">
        <v>-192</v>
      </c>
      <c r="C47" s="24" t="n">
        <v>-245</v>
      </c>
      <c r="D47" s="24" t="n">
        <v>-242</v>
      </c>
      <c r="E47" s="24" t="n">
        <v>-175</v>
      </c>
      <c r="F47" s="24" t="n">
        <v>-269</v>
      </c>
    </row>
    <row r="48" customFormat="false" ht="14.25" hidden="false" customHeight="true" outlineLevel="0" collapsed="false">
      <c r="A48" s="11" t="s">
        <v>82</v>
      </c>
      <c r="B48" s="25" t="n">
        <f aca="false">B43+B44+B45+B46+B47</f>
        <v>3211</v>
      </c>
      <c r="C48" s="25" t="n">
        <f aca="false">C43+C44+C45+C46+C47</f>
        <v>3563</v>
      </c>
      <c r="D48" s="25" t="n">
        <f aca="false">D43+D44+D45+D46+D47</f>
        <v>3699</v>
      </c>
      <c r="E48" s="25" t="n">
        <f aca="false">E43+E44+E45+E46+E47</f>
        <v>3564</v>
      </c>
      <c r="F48" s="25" t="n">
        <f aca="false">F43+F44+F45+F46+F47</f>
        <v>3547</v>
      </c>
    </row>
    <row r="49" customFormat="false" ht="14.25" hidden="false" customHeight="true" outlineLevel="0" collapsed="false">
      <c r="A49" s="23" t="s">
        <v>83</v>
      </c>
      <c r="B49" s="24" t="n">
        <v>3</v>
      </c>
      <c r="C49" s="24" t="n">
        <v>3</v>
      </c>
      <c r="D49" s="24" t="n">
        <v>3</v>
      </c>
      <c r="E49" s="24" t="n">
        <v>3</v>
      </c>
      <c r="F49" s="24" t="n">
        <v>279</v>
      </c>
    </row>
    <row r="50" customFormat="false" ht="14.25" hidden="false" customHeight="true" outlineLevel="0" collapsed="false">
      <c r="A50" s="11" t="s">
        <v>84</v>
      </c>
      <c r="B50" s="25" t="n">
        <f aca="false">B48+B49</f>
        <v>3214</v>
      </c>
      <c r="C50" s="25" t="n">
        <f aca="false">C48+C49</f>
        <v>3566</v>
      </c>
      <c r="D50" s="25" t="n">
        <f aca="false">D48+D49</f>
        <v>3702</v>
      </c>
      <c r="E50" s="25" t="n">
        <f aca="false">E48+E49</f>
        <v>3567</v>
      </c>
      <c r="F50" s="25" t="n">
        <f aca="false">F48+F49</f>
        <v>3826</v>
      </c>
    </row>
    <row r="52" customFormat="false" ht="15" hidden="false" customHeight="true" outlineLevel="0" collapsed="false">
      <c r="A52" s="11" t="s">
        <v>85</v>
      </c>
      <c r="B52" s="26" t="n">
        <f aca="false">B40+B50</f>
        <v>9129</v>
      </c>
      <c r="C52" s="26" t="n">
        <f aca="false">C40+C50</f>
        <v>12603</v>
      </c>
      <c r="D52" s="26" t="n">
        <f aca="false">D40+D50</f>
        <v>12312</v>
      </c>
      <c r="E52" s="26" t="n">
        <f aca="false">E40+E50</f>
        <v>12833</v>
      </c>
      <c r="F52" s="26" t="n">
        <f aca="false">F40+F50</f>
        <v>13324</v>
      </c>
    </row>
    <row r="53" customFormat="false" ht="15" hidden="false" customHeight="true" outlineLevel="0" collapsed="false"/>
  </sheetData>
  <mergeCells count="7">
    <mergeCell ref="A1:F1"/>
    <mergeCell ref="A2:F2"/>
    <mergeCell ref="A5:F5"/>
    <mergeCell ref="A6:F6"/>
    <mergeCell ref="A26:F26"/>
    <mergeCell ref="A27:F27"/>
    <mergeCell ref="A42:F42"/>
  </mergeCells>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F74"/>
  <sheetViews>
    <sheetView showFormulas="false" showGridLines="true" showRowColHeaders="true" showZeros="true" rightToLeft="false" tabSelected="false" showOutlineSymbols="true" defaultGridColor="true" view="normal" topLeftCell="A15" colorId="64" zoomScale="100" zoomScaleNormal="100" zoomScalePageLayoutView="100" workbookViewId="0">
      <selection pane="topLeft" activeCell="A19" activeCellId="0" sqref="A19"/>
    </sheetView>
  </sheetViews>
  <sheetFormatPr defaultColWidth="8.6328125" defaultRowHeight="14.25" zeroHeight="false" outlineLevelRow="0" outlineLevelCol="0"/>
  <cols>
    <col collapsed="false" customWidth="true" hidden="false" outlineLevel="0" max="1" min="1" style="1" width="68"/>
    <col collapsed="false" customWidth="true" hidden="false" outlineLevel="0" max="6" min="2" style="1" width="12"/>
  </cols>
  <sheetData>
    <row r="1" customFormat="false" ht="18" hidden="false" customHeight="true" outlineLevel="0" collapsed="false">
      <c r="A1" s="2" t="s">
        <v>0</v>
      </c>
      <c r="B1" s="2"/>
      <c r="C1" s="2"/>
      <c r="D1" s="2"/>
      <c r="E1" s="2"/>
      <c r="F1" s="2"/>
    </row>
    <row r="2" customFormat="false" ht="14.25" hidden="false" customHeight="true" outlineLevel="0" collapsed="false">
      <c r="A2" s="3" t="s">
        <v>86</v>
      </c>
      <c r="B2" s="3"/>
      <c r="C2" s="3"/>
      <c r="D2" s="3"/>
      <c r="E2" s="3"/>
      <c r="F2" s="3"/>
    </row>
    <row r="3" customFormat="false" ht="14.25" hidden="false" customHeight="true" outlineLevel="0" collapsed="false">
      <c r="A3" s="4" t="s">
        <v>87</v>
      </c>
      <c r="B3" s="4"/>
      <c r="C3" s="4"/>
      <c r="D3" s="4"/>
      <c r="E3" s="4"/>
      <c r="F3" s="4"/>
    </row>
    <row r="5" customFormat="false" ht="14.25" hidden="false" customHeight="true" outlineLevel="0" collapsed="false">
      <c r="A5" s="5"/>
      <c r="B5" s="6" t="s">
        <v>3</v>
      </c>
      <c r="C5" s="6" t="s">
        <v>4</v>
      </c>
      <c r="D5" s="6" t="s">
        <v>5</v>
      </c>
      <c r="E5" s="6" t="s">
        <v>6</v>
      </c>
      <c r="F5" s="6" t="s">
        <v>7</v>
      </c>
    </row>
    <row r="6" customFormat="false" ht="14.25" hidden="false" customHeight="true" outlineLevel="0" collapsed="false">
      <c r="A6" s="7" t="s">
        <v>88</v>
      </c>
      <c r="B6" s="8"/>
      <c r="C6" s="8"/>
      <c r="D6" s="8"/>
      <c r="E6" s="8"/>
      <c r="F6" s="8"/>
    </row>
    <row r="7" customFormat="false" ht="14.25" hidden="false" customHeight="true" outlineLevel="0" collapsed="false">
      <c r="A7" s="11" t="s">
        <v>36</v>
      </c>
      <c r="B7" s="12" t="n">
        <v>-703</v>
      </c>
      <c r="C7" s="12" t="n">
        <v>-222</v>
      </c>
      <c r="D7" s="12" t="n">
        <v>455</v>
      </c>
      <c r="E7" s="12" t="n">
        <v>220</v>
      </c>
      <c r="F7" s="12" t="n">
        <v>1296</v>
      </c>
    </row>
    <row r="8" customFormat="false" ht="14.25" hidden="false" customHeight="true" outlineLevel="0" collapsed="false">
      <c r="A8" s="11" t="s">
        <v>89</v>
      </c>
    </row>
    <row r="9" customFormat="false" ht="14.25" hidden="false" customHeight="true" outlineLevel="0" collapsed="false">
      <c r="A9" s="9" t="s">
        <v>90</v>
      </c>
      <c r="B9" s="10" t="n">
        <v>36</v>
      </c>
      <c r="C9" s="10" t="n">
        <v>-414</v>
      </c>
      <c r="D9" s="10" t="n">
        <v>-263</v>
      </c>
      <c r="E9" s="10" t="n">
        <v>-18</v>
      </c>
      <c r="F9" s="10" t="n">
        <v>-1245</v>
      </c>
    </row>
    <row r="10" customFormat="false" ht="14.25" hidden="false" customHeight="true" outlineLevel="0" collapsed="false">
      <c r="A10" s="9" t="s">
        <v>22</v>
      </c>
      <c r="B10" s="10" t="n">
        <v>310</v>
      </c>
      <c r="C10" s="10" t="n">
        <v>310</v>
      </c>
      <c r="D10" s="10" t="n">
        <v>426</v>
      </c>
      <c r="E10" s="10" t="n">
        <v>397</v>
      </c>
      <c r="F10" s="10" t="n">
        <v>333</v>
      </c>
    </row>
    <row r="11" customFormat="false" ht="14.25" hidden="false" customHeight="true" outlineLevel="0" collapsed="false">
      <c r="A11" s="9" t="s">
        <v>91</v>
      </c>
      <c r="B11" s="10" t="n">
        <v>-1</v>
      </c>
      <c r="C11" s="10"/>
      <c r="D11" s="10"/>
      <c r="E11" s="10"/>
      <c r="F11" s="10"/>
    </row>
    <row r="12" customFormat="false" ht="14.25" hidden="false" customHeight="true" outlineLevel="0" collapsed="false">
      <c r="A12" s="9" t="s">
        <v>92</v>
      </c>
      <c r="B12" s="10"/>
      <c r="C12" s="10"/>
      <c r="D12" s="10" t="n">
        <v>9</v>
      </c>
      <c r="E12" s="10"/>
      <c r="F12" s="10"/>
    </row>
    <row r="13" customFormat="false" ht="14.25" hidden="false" customHeight="true" outlineLevel="0" collapsed="false">
      <c r="A13" s="9" t="s">
        <v>93</v>
      </c>
      <c r="B13" s="10"/>
      <c r="C13" s="10"/>
      <c r="D13" s="10"/>
      <c r="E13" s="10" t="n">
        <v>9</v>
      </c>
      <c r="F13" s="10" t="n">
        <v>-39</v>
      </c>
    </row>
    <row r="14" customFormat="false" ht="14.25" hidden="false" customHeight="true" outlineLevel="0" collapsed="false">
      <c r="A14" s="9" t="s">
        <v>94</v>
      </c>
      <c r="B14" s="10" t="n">
        <v>28</v>
      </c>
      <c r="C14" s="10" t="n">
        <v>59</v>
      </c>
      <c r="D14" s="10" t="n">
        <v>61</v>
      </c>
      <c r="E14" s="10" t="n">
        <v>75</v>
      </c>
      <c r="F14" s="10" t="n">
        <v>64</v>
      </c>
    </row>
    <row r="15" customFormat="false" ht="14.25" hidden="false" customHeight="true" outlineLevel="0" collapsed="false">
      <c r="A15" s="9" t="s">
        <v>95</v>
      </c>
      <c r="B15" s="10" t="n">
        <v>31</v>
      </c>
      <c r="C15" s="10" t="n">
        <v>27</v>
      </c>
      <c r="D15" s="10" t="n">
        <v>35</v>
      </c>
      <c r="E15" s="10" t="n">
        <v>42</v>
      </c>
      <c r="F15" s="10" t="n">
        <v>36</v>
      </c>
    </row>
    <row r="16" customFormat="false" ht="14.25" hidden="false" customHeight="true" outlineLevel="0" collapsed="false">
      <c r="A16" s="9" t="s">
        <v>96</v>
      </c>
      <c r="B16" s="10" t="n">
        <v>-59</v>
      </c>
      <c r="C16" s="10" t="n">
        <v>200</v>
      </c>
      <c r="D16" s="10" t="n">
        <v>-259</v>
      </c>
      <c r="E16" s="10" t="n">
        <v>-125</v>
      </c>
      <c r="F16" s="10" t="n">
        <v>-123</v>
      </c>
    </row>
    <row r="17" customFormat="false" ht="14.25" hidden="false" customHeight="true" outlineLevel="0" collapsed="false">
      <c r="A17" s="9" t="s">
        <v>32</v>
      </c>
      <c r="B17" s="10" t="n">
        <v>62</v>
      </c>
      <c r="C17" s="10" t="n">
        <v>8</v>
      </c>
      <c r="D17" s="10" t="n">
        <v>38</v>
      </c>
      <c r="E17" s="10" t="n">
        <v>30</v>
      </c>
      <c r="F17" s="10" t="n">
        <v>213</v>
      </c>
    </row>
    <row r="18" customFormat="false" ht="14.25" hidden="false" customHeight="true" outlineLevel="0" collapsed="false">
      <c r="A18" s="9" t="s">
        <v>97</v>
      </c>
      <c r="B18" s="10" t="n">
        <v>70</v>
      </c>
      <c r="C18" s="10" t="n">
        <v>-28</v>
      </c>
      <c r="D18" s="10" t="n">
        <v>-5</v>
      </c>
      <c r="E18" s="10" t="n">
        <v>1</v>
      </c>
      <c r="F18" s="10" t="n">
        <v>-31</v>
      </c>
    </row>
    <row r="19" customFormat="false" ht="14.25" hidden="false" customHeight="true" outlineLevel="0" collapsed="false">
      <c r="A19" s="9" t="s">
        <v>15</v>
      </c>
      <c r="B19" s="10" t="n">
        <v>30</v>
      </c>
      <c r="C19" s="10" t="n">
        <v>35</v>
      </c>
      <c r="D19" s="10" t="n">
        <v>31</v>
      </c>
      <c r="E19" s="10" t="n">
        <v>47</v>
      </c>
      <c r="F19" s="10" t="n">
        <v>69</v>
      </c>
    </row>
    <row r="20" customFormat="false" ht="14.25" hidden="false" customHeight="true" outlineLevel="0" collapsed="false">
      <c r="A20" s="9" t="s">
        <v>98</v>
      </c>
      <c r="B20" s="10" t="n">
        <v>13</v>
      </c>
      <c r="C20" s="10" t="n">
        <v>-14</v>
      </c>
      <c r="D20" s="10" t="n">
        <v>55</v>
      </c>
      <c r="E20" s="10" t="n">
        <v>-36</v>
      </c>
      <c r="F20" s="10" t="n">
        <v>-53</v>
      </c>
    </row>
    <row r="21" customFormat="false" ht="14.25" hidden="false" customHeight="true" outlineLevel="0" collapsed="false">
      <c r="A21" s="9" t="s">
        <v>99</v>
      </c>
      <c r="B21" s="10" t="n">
        <v>3</v>
      </c>
      <c r="C21" s="10"/>
      <c r="D21" s="10" t="n">
        <v>16</v>
      </c>
      <c r="E21" s="10" t="n">
        <v>9</v>
      </c>
      <c r="F21" s="10"/>
    </row>
    <row r="22" customFormat="false" ht="14.25" hidden="false" customHeight="true" outlineLevel="0" collapsed="false">
      <c r="A22" s="9" t="s">
        <v>100</v>
      </c>
      <c r="B22" s="10"/>
      <c r="C22" s="10"/>
      <c r="D22" s="10"/>
      <c r="E22" s="10"/>
      <c r="F22" s="10" t="n">
        <v>-153</v>
      </c>
    </row>
    <row r="23" customFormat="false" ht="14.25" hidden="false" customHeight="true" outlineLevel="0" collapsed="false">
      <c r="A23" s="9" t="s">
        <v>101</v>
      </c>
      <c r="B23" s="10" t="n">
        <v>-27</v>
      </c>
      <c r="C23" s="10" t="n">
        <v>-34</v>
      </c>
      <c r="D23" s="10" t="n">
        <v>-92</v>
      </c>
      <c r="E23" s="10" t="n">
        <v>-54</v>
      </c>
      <c r="F23" s="10" t="n">
        <v>78</v>
      </c>
    </row>
    <row r="24" customFormat="false" ht="14.25" hidden="false" customHeight="true" outlineLevel="0" collapsed="false">
      <c r="A24" s="11" t="s">
        <v>102</v>
      </c>
    </row>
    <row r="25" customFormat="false" ht="14.25" hidden="false" customHeight="true" outlineLevel="0" collapsed="false">
      <c r="A25" s="9" t="s">
        <v>103</v>
      </c>
      <c r="B25" s="10" t="n">
        <v>133</v>
      </c>
      <c r="C25" s="10" t="n">
        <v>-85</v>
      </c>
      <c r="D25" s="10" t="n">
        <v>-209</v>
      </c>
      <c r="E25" s="10" t="n">
        <v>0</v>
      </c>
      <c r="F25" s="10" t="n">
        <v>-15</v>
      </c>
    </row>
    <row r="26" customFormat="false" ht="14.25" hidden="false" customHeight="true" outlineLevel="0" collapsed="false">
      <c r="A26" s="9" t="s">
        <v>104</v>
      </c>
      <c r="B26" s="10" t="n">
        <v>-241</v>
      </c>
      <c r="C26" s="10" t="n">
        <v>255</v>
      </c>
      <c r="D26" s="10" t="n">
        <v>2</v>
      </c>
      <c r="E26" s="10" t="n">
        <v>-24</v>
      </c>
      <c r="F26" s="10" t="n">
        <v>65</v>
      </c>
    </row>
    <row r="27" customFormat="false" ht="14.25" hidden="false" customHeight="true" outlineLevel="0" collapsed="false">
      <c r="A27" s="9" t="s">
        <v>105</v>
      </c>
      <c r="B27" s="10"/>
      <c r="C27" s="10" t="n">
        <v>-54</v>
      </c>
      <c r="D27" s="10" t="n">
        <v>-114</v>
      </c>
      <c r="E27" s="10" t="n">
        <v>-66</v>
      </c>
      <c r="F27" s="10" t="n">
        <v>-116</v>
      </c>
    </row>
    <row r="28" customFormat="false" ht="14.25" hidden="false" customHeight="true" outlineLevel="0" collapsed="false">
      <c r="A28" s="9" t="s">
        <v>106</v>
      </c>
      <c r="B28" s="10"/>
      <c r="C28" s="10"/>
      <c r="D28" s="10" t="n">
        <v>-110</v>
      </c>
      <c r="E28" s="10" t="n">
        <v>-92</v>
      </c>
      <c r="F28" s="10" t="n">
        <v>-6</v>
      </c>
    </row>
    <row r="29" customFormat="false" ht="14.25" hidden="false" customHeight="true" outlineLevel="0" collapsed="false">
      <c r="A29" s="9" t="s">
        <v>107</v>
      </c>
      <c r="B29" s="10" t="n">
        <v>-249</v>
      </c>
      <c r="C29" s="10" t="n">
        <v>87</v>
      </c>
      <c r="D29" s="10" t="n">
        <v>96</v>
      </c>
      <c r="E29" s="10" t="n">
        <v>-29</v>
      </c>
      <c r="F29" s="10" t="n">
        <v>56</v>
      </c>
    </row>
    <row r="30" customFormat="false" ht="14.25" hidden="false" customHeight="true" outlineLevel="0" collapsed="false">
      <c r="A30" s="9" t="s">
        <v>108</v>
      </c>
      <c r="B30" s="10" t="n">
        <v>73</v>
      </c>
      <c r="C30" s="10" t="n">
        <v>213</v>
      </c>
      <c r="D30" s="10" t="n">
        <v>491</v>
      </c>
      <c r="E30" s="10" t="n">
        <v>492</v>
      </c>
      <c r="F30" s="10" t="n">
        <v>48</v>
      </c>
    </row>
    <row r="31" customFormat="false" ht="14.25" hidden="false" customHeight="true" outlineLevel="0" collapsed="false">
      <c r="A31" s="9" t="s">
        <v>109</v>
      </c>
      <c r="B31" s="10"/>
      <c r="C31" s="10"/>
      <c r="D31" s="10"/>
      <c r="E31" s="10"/>
      <c r="F31" s="10" t="n">
        <v>203</v>
      </c>
    </row>
    <row r="32" customFormat="false" ht="14.25" hidden="false" customHeight="true" outlineLevel="0" collapsed="false">
      <c r="A32" s="9" t="s">
        <v>110</v>
      </c>
      <c r="B32" s="10" t="n">
        <v>-23</v>
      </c>
      <c r="C32" s="10" t="n">
        <v>-25</v>
      </c>
      <c r="D32" s="10" t="n">
        <v>-35</v>
      </c>
      <c r="E32" s="10" t="n">
        <v>-43</v>
      </c>
      <c r="F32" s="10" t="n">
        <v>-35</v>
      </c>
    </row>
    <row r="33" customFormat="false" ht="14.25" hidden="false" customHeight="true" outlineLevel="0" collapsed="false">
      <c r="A33" s="9" t="s">
        <v>111</v>
      </c>
      <c r="B33" s="10" t="n">
        <v>-47</v>
      </c>
      <c r="C33" s="10" t="n">
        <v>33</v>
      </c>
      <c r="D33" s="10" t="n">
        <v>46</v>
      </c>
      <c r="E33" s="10" t="n">
        <v>-22</v>
      </c>
      <c r="F33" s="10" t="n">
        <v>-6</v>
      </c>
    </row>
    <row r="34" customFormat="false" ht="14.25" hidden="false" customHeight="true" outlineLevel="0" collapsed="false">
      <c r="A34" s="9" t="s">
        <v>112</v>
      </c>
      <c r="B34" s="10" t="n">
        <v>-27</v>
      </c>
      <c r="C34" s="10" t="n">
        <v>-25</v>
      </c>
      <c r="D34" s="10"/>
      <c r="E34" s="10" t="n">
        <v>-13</v>
      </c>
      <c r="F34" s="10" t="n">
        <v>-6</v>
      </c>
    </row>
    <row r="35" customFormat="false" ht="14.25" hidden="false" customHeight="true" outlineLevel="0" collapsed="false">
      <c r="A35" s="9" t="s">
        <v>113</v>
      </c>
      <c r="B35" s="10" t="n">
        <v>-23</v>
      </c>
      <c r="C35" s="10" t="n">
        <v>-11</v>
      </c>
      <c r="D35" s="10"/>
      <c r="E35" s="10"/>
      <c r="F35" s="10"/>
    </row>
    <row r="36" customFormat="false" ht="14.25" hidden="false" customHeight="true" outlineLevel="0" collapsed="false">
      <c r="A36" s="13" t="s">
        <v>114</v>
      </c>
      <c r="B36" s="14" t="n">
        <f aca="false">B7+B9+B10+B11+B12+B13+B14+B15+B16+B17+B18+B19+B20+B21+B22+B23+B25+B26+B27+B28+B29+B30+B31+B32+B33+B34+B35</f>
        <v>-611</v>
      </c>
      <c r="C36" s="14" t="n">
        <f aca="false">C7+C9+C10+C11+C12+C13+C14+C15+C16+C17+C18+C19+C20+C21+C22+C23+C25+C26+C27+C28+C29+C30+C31+C32+C33+C34+C35</f>
        <v>315</v>
      </c>
      <c r="D36" s="14" t="n">
        <f aca="false">D7+D9+D10+D11+D12+D13+D14+D15+D16+D17+D18+D19+D20+D21+D22+D23+D25+D26+D27+D28+D29+D30+D31+D32+D33+D34+D35</f>
        <v>674</v>
      </c>
      <c r="E36" s="14" t="n">
        <f aca="false">E7+E9+E10+E11+E12+E13+E14+E15+E16+E17+E18+E19+E20+E21+E22+E23+E25+E26+E27+E28+E29+E30+E31+E32+E33+E34+E35</f>
        <v>800</v>
      </c>
      <c r="F36" s="14" t="n">
        <f aca="false">F7+F9+F10+F11+F12+F13+F14+F15+F16+F17+F18+F19+F20+F21+F22+F23+F25+F26+F27+F28+F29+F30+F31+F32+F33+F34+F35</f>
        <v>633</v>
      </c>
    </row>
    <row r="38" customFormat="false" ht="14.25" hidden="false" customHeight="true" outlineLevel="0" collapsed="false">
      <c r="A38" s="7" t="s">
        <v>115</v>
      </c>
      <c r="B38" s="8"/>
      <c r="C38" s="8"/>
      <c r="D38" s="8"/>
      <c r="E38" s="8"/>
      <c r="F38" s="8"/>
    </row>
    <row r="39" customFormat="false" ht="14.25" hidden="false" customHeight="true" outlineLevel="0" collapsed="false">
      <c r="A39" s="9" t="s">
        <v>116</v>
      </c>
      <c r="B39" s="10" t="n">
        <v>-1143</v>
      </c>
      <c r="C39" s="10" t="n">
        <v>-793</v>
      </c>
      <c r="D39" s="10" t="n">
        <v>-952</v>
      </c>
      <c r="E39" s="10" t="n">
        <v>-483</v>
      </c>
      <c r="F39" s="10" t="n">
        <v>-1775</v>
      </c>
    </row>
    <row r="40" customFormat="false" ht="14.25" hidden="false" customHeight="true" outlineLevel="0" collapsed="false">
      <c r="A40" s="9" t="s">
        <v>117</v>
      </c>
      <c r="B40" s="10" t="n">
        <v>542</v>
      </c>
      <c r="C40" s="10" t="n">
        <v>1240</v>
      </c>
      <c r="D40" s="10" t="n">
        <v>1060</v>
      </c>
      <c r="E40" s="10" t="n">
        <v>576</v>
      </c>
      <c r="F40" s="10" t="n">
        <v>1338</v>
      </c>
    </row>
    <row r="41" customFormat="false" ht="14.25" hidden="false" customHeight="true" outlineLevel="0" collapsed="false">
      <c r="A41" s="9" t="s">
        <v>118</v>
      </c>
      <c r="B41" s="10" t="n">
        <v>-65</v>
      </c>
      <c r="C41" s="10" t="n">
        <v>-29</v>
      </c>
      <c r="D41" s="10" t="n">
        <v>-8</v>
      </c>
      <c r="E41" s="10" t="n">
        <v>-43</v>
      </c>
      <c r="F41" s="10" t="n">
        <v>-88</v>
      </c>
    </row>
    <row r="42" customFormat="false" ht="14.25" hidden="false" customHeight="true" outlineLevel="0" collapsed="false">
      <c r="A42" s="9" t="s">
        <v>119</v>
      </c>
      <c r="B42" s="10" t="n">
        <v>5</v>
      </c>
      <c r="C42" s="10" t="n">
        <v>98</v>
      </c>
      <c r="D42" s="10" t="n">
        <v>54</v>
      </c>
      <c r="E42" s="10" t="n">
        <v>7</v>
      </c>
      <c r="F42" s="10" t="n">
        <v>62</v>
      </c>
    </row>
    <row r="43" customFormat="false" ht="14.25" hidden="false" customHeight="true" outlineLevel="0" collapsed="false">
      <c r="A43" s="9" t="s">
        <v>120</v>
      </c>
      <c r="B43" s="10"/>
      <c r="C43" s="10" t="n">
        <v>-2916</v>
      </c>
      <c r="D43" s="10" t="n">
        <v>-174</v>
      </c>
      <c r="E43" s="10" t="n">
        <v>-175</v>
      </c>
      <c r="F43" s="10" t="n">
        <v>-609</v>
      </c>
    </row>
    <row r="44" customFormat="false" ht="14.25" hidden="false" customHeight="true" outlineLevel="0" collapsed="false">
      <c r="A44" s="9" t="s">
        <v>121</v>
      </c>
      <c r="B44" s="10" t="n">
        <v>-122</v>
      </c>
      <c r="C44" s="10" t="n">
        <v>-111</v>
      </c>
      <c r="D44" s="10" t="n">
        <v>-201</v>
      </c>
      <c r="E44" s="10" t="n">
        <v>-198</v>
      </c>
      <c r="F44" s="10" t="n">
        <v>-170</v>
      </c>
    </row>
    <row r="45" customFormat="false" ht="14.25" hidden="false" customHeight="true" outlineLevel="0" collapsed="false">
      <c r="A45" s="9" t="s">
        <v>122</v>
      </c>
      <c r="B45" s="10" t="n">
        <v>-32</v>
      </c>
      <c r="C45" s="10" t="n">
        <v>-21</v>
      </c>
      <c r="D45" s="10" t="n">
        <v>-25</v>
      </c>
      <c r="E45" s="10" t="n">
        <v>-43</v>
      </c>
      <c r="F45" s="10" t="n">
        <v>-136</v>
      </c>
    </row>
    <row r="46" customFormat="false" ht="14.25" hidden="false" customHeight="true" outlineLevel="0" collapsed="false">
      <c r="A46" s="9" t="s">
        <v>123</v>
      </c>
      <c r="B46" s="10"/>
      <c r="C46" s="10" t="n">
        <v>7</v>
      </c>
      <c r="D46" s="10" t="n">
        <v>17</v>
      </c>
      <c r="E46" s="10" t="n">
        <v>1</v>
      </c>
      <c r="F46" s="10" t="n">
        <v>51</v>
      </c>
    </row>
    <row r="47" customFormat="false" ht="14.25" hidden="false" customHeight="true" outlineLevel="0" collapsed="false">
      <c r="A47" s="9" t="s">
        <v>124</v>
      </c>
      <c r="B47" s="10" t="n">
        <v>85</v>
      </c>
      <c r="C47" s="10" t="n">
        <v>758</v>
      </c>
      <c r="D47" s="10" t="n">
        <v>625</v>
      </c>
      <c r="E47" s="10" t="n">
        <v>-10</v>
      </c>
      <c r="F47" s="10" t="n">
        <v>1421</v>
      </c>
    </row>
    <row r="48" customFormat="false" ht="14.25" hidden="false" customHeight="true" outlineLevel="0" collapsed="false">
      <c r="A48" s="9" t="s">
        <v>125</v>
      </c>
      <c r="B48" s="10" t="n">
        <v>-6</v>
      </c>
      <c r="C48" s="10" t="n">
        <v>-5</v>
      </c>
      <c r="D48" s="10" t="n">
        <v>20</v>
      </c>
      <c r="E48" s="10" t="n">
        <v>3</v>
      </c>
      <c r="F48" s="10" t="n">
        <v>-13</v>
      </c>
    </row>
    <row r="49" customFormat="false" ht="14.25" hidden="false" customHeight="true" outlineLevel="0" collapsed="false">
      <c r="A49" s="13" t="s">
        <v>126</v>
      </c>
      <c r="B49" s="14" t="n">
        <f aca="false">B39+B40+B41+B42+B43+B44+B45+B46+B47+B48</f>
        <v>-736</v>
      </c>
      <c r="C49" s="14" t="n">
        <f aca="false">C39+C40+C41+C42+C43+C44+C45+C46+C47+C48</f>
        <v>-1772</v>
      </c>
      <c r="D49" s="14" t="n">
        <f aca="false">D39+D40+D41+D42+D43+D44+D45+D46+D47+D48</f>
        <v>416</v>
      </c>
      <c r="E49" s="14" t="n">
        <f aca="false">E39+E40+E41+E42+E43+E44+E45+E46+E47+E48</f>
        <v>-365</v>
      </c>
      <c r="F49" s="14" t="n">
        <f aca="false">F39+F40+F41+F42+F43+F44+F45+F46+F47+F48</f>
        <v>81</v>
      </c>
    </row>
    <row r="51" customFormat="false" ht="14.25" hidden="false" customHeight="true" outlineLevel="0" collapsed="false">
      <c r="A51" s="7" t="s">
        <v>127</v>
      </c>
      <c r="B51" s="8"/>
      <c r="C51" s="8"/>
      <c r="D51" s="8"/>
      <c r="E51" s="8"/>
      <c r="F51" s="8"/>
    </row>
    <row r="52" customFormat="false" ht="14.25" hidden="false" customHeight="true" outlineLevel="0" collapsed="false">
      <c r="A52" s="9" t="s">
        <v>128</v>
      </c>
      <c r="B52" s="10" t="n">
        <v>2035</v>
      </c>
      <c r="C52" s="10" t="n">
        <v>1949</v>
      </c>
      <c r="D52" s="10"/>
      <c r="E52" s="10" t="n">
        <v>596</v>
      </c>
      <c r="F52" s="10" t="n">
        <v>1424</v>
      </c>
    </row>
    <row r="53" customFormat="false" ht="14.25" hidden="false" customHeight="true" outlineLevel="0" collapsed="false">
      <c r="A53" s="9" t="s">
        <v>129</v>
      </c>
      <c r="B53" s="10" t="n">
        <v>-406</v>
      </c>
      <c r="C53" s="10" t="n">
        <v>-1218</v>
      </c>
      <c r="D53" s="10" t="n">
        <v>-711</v>
      </c>
      <c r="E53" s="10" t="n">
        <v>-660</v>
      </c>
      <c r="F53" s="10" t="n">
        <v>-750</v>
      </c>
    </row>
    <row r="54" customFormat="false" ht="14.25" hidden="false" customHeight="true" outlineLevel="0" collapsed="false">
      <c r="A54" s="9" t="s">
        <v>130</v>
      </c>
      <c r="B54" s="10" t="n">
        <v>-69</v>
      </c>
      <c r="C54" s="10"/>
      <c r="D54" s="10" t="n">
        <v>-369</v>
      </c>
      <c r="E54" s="10" t="n">
        <v>-453</v>
      </c>
      <c r="F54" s="10" t="n">
        <v>-1190</v>
      </c>
    </row>
    <row r="55" customFormat="false" ht="14.25" hidden="false" customHeight="true" outlineLevel="0" collapsed="false">
      <c r="A55" s="9" t="s">
        <v>131</v>
      </c>
      <c r="B55" s="10"/>
      <c r="C55" s="10" t="n">
        <v>575</v>
      </c>
      <c r="D55" s="10"/>
      <c r="E55" s="10"/>
      <c r="F55" s="10"/>
    </row>
    <row r="56" customFormat="false" ht="14.25" hidden="false" customHeight="true" outlineLevel="0" collapsed="false">
      <c r="A56" s="9" t="s">
        <v>132</v>
      </c>
      <c r="B56" s="10"/>
      <c r="C56" s="10"/>
      <c r="D56" s="10" t="n">
        <v>-8</v>
      </c>
      <c r="E56" s="10"/>
      <c r="F56" s="10"/>
    </row>
    <row r="57" customFormat="false" ht="14.25" hidden="false" customHeight="true" outlineLevel="0" collapsed="false">
      <c r="A57" s="9" t="s">
        <v>133</v>
      </c>
      <c r="B57" s="10" t="n">
        <v>-20</v>
      </c>
      <c r="C57" s="10"/>
      <c r="D57" s="10"/>
      <c r="E57" s="10" t="n">
        <v>-47</v>
      </c>
      <c r="F57" s="10" t="n">
        <v>-60</v>
      </c>
    </row>
    <row r="58" customFormat="false" ht="14.25" hidden="false" customHeight="true" outlineLevel="0" collapsed="false">
      <c r="A58" s="9" t="s">
        <v>134</v>
      </c>
      <c r="B58" s="10"/>
      <c r="C58" s="10"/>
      <c r="D58" s="10"/>
      <c r="E58" s="10"/>
      <c r="F58" s="10" t="n">
        <v>-43</v>
      </c>
    </row>
    <row r="59" customFormat="false" ht="14.25" hidden="false" customHeight="true" outlineLevel="0" collapsed="false">
      <c r="A59" s="9" t="s">
        <v>135</v>
      </c>
      <c r="B59" s="10" t="n">
        <v>-15</v>
      </c>
      <c r="C59" s="10" t="n">
        <v>-18</v>
      </c>
      <c r="D59" s="10" t="n">
        <v>-18</v>
      </c>
      <c r="E59" s="10" t="n">
        <v>-14</v>
      </c>
      <c r="F59" s="10" t="n">
        <v>1</v>
      </c>
    </row>
    <row r="60" customFormat="false" ht="14.25" hidden="false" customHeight="true" outlineLevel="0" collapsed="false">
      <c r="A60" s="13" t="s">
        <v>136</v>
      </c>
      <c r="B60" s="14" t="n">
        <f aca="false">B52+B53+B54+B55+B56+B57+B58+B59</f>
        <v>1525</v>
      </c>
      <c r="C60" s="14" t="n">
        <f aca="false">C52+C53+C54+C55+C56+C57+C58+C59</f>
        <v>1288</v>
      </c>
      <c r="D60" s="14" t="n">
        <f aca="false">D52+D53+D54+D55+D56+D57+D58+D59</f>
        <v>-1106</v>
      </c>
      <c r="E60" s="14" t="n">
        <f aca="false">E52+E53+E54+E55+E56+E57+E58+E59</f>
        <v>-578</v>
      </c>
      <c r="F60" s="14" t="n">
        <f aca="false">F52+F53+F54+F55+F56+F57+F58+F59</f>
        <v>-618</v>
      </c>
    </row>
    <row r="62" customFormat="false" ht="14.25" hidden="false" customHeight="true" outlineLevel="0" collapsed="false">
      <c r="A62" s="9" t="s">
        <v>137</v>
      </c>
      <c r="B62" s="10" t="n">
        <v>-4</v>
      </c>
      <c r="C62" s="10" t="n">
        <v>-3</v>
      </c>
      <c r="D62" s="10" t="n">
        <v>18</v>
      </c>
      <c r="E62" s="10" t="n">
        <v>-2</v>
      </c>
      <c r="F62" s="10" t="n">
        <v>-3</v>
      </c>
    </row>
    <row r="63" customFormat="false" ht="14.25" hidden="false" customHeight="true" outlineLevel="0" collapsed="false">
      <c r="A63" s="15" t="s">
        <v>138</v>
      </c>
      <c r="B63" s="16" t="n">
        <f aca="false">B36+B49+B60+B62</f>
        <v>174</v>
      </c>
      <c r="C63" s="16" t="n">
        <f aca="false">C36+C49+C60+C62</f>
        <v>-172</v>
      </c>
      <c r="D63" s="16" t="n">
        <f aca="false">D36+D49+D60+D62</f>
        <v>2</v>
      </c>
      <c r="E63" s="16" t="n">
        <f aca="false">E36+E49+E60+E62</f>
        <v>-145</v>
      </c>
      <c r="F63" s="16" t="n">
        <f aca="false">F36+F49+F60+F62</f>
        <v>93</v>
      </c>
    </row>
    <row r="64" customFormat="false" ht="14.25" hidden="false" customHeight="true" outlineLevel="0" collapsed="false">
      <c r="A64" s="9" t="s">
        <v>139</v>
      </c>
      <c r="B64" s="10"/>
      <c r="C64" s="10"/>
      <c r="D64" s="10"/>
      <c r="E64" s="10" t="n">
        <v>-3</v>
      </c>
      <c r="F64" s="10" t="n">
        <v>3</v>
      </c>
    </row>
    <row r="65" customFormat="false" ht="14.25" hidden="false" customHeight="true" outlineLevel="0" collapsed="false">
      <c r="A65" s="13" t="s">
        <v>140</v>
      </c>
      <c r="B65" s="14" t="n">
        <v>174</v>
      </c>
      <c r="C65" s="14" t="n">
        <v>-172</v>
      </c>
      <c r="D65" s="14" t="n">
        <v>2</v>
      </c>
      <c r="E65" s="14" t="n">
        <v>-148</v>
      </c>
      <c r="F65" s="14" t="n">
        <v>96</v>
      </c>
    </row>
    <row r="66" customFormat="false" ht="15" hidden="false" customHeight="true" outlineLevel="0" collapsed="false">
      <c r="A66" s="9" t="s">
        <v>141</v>
      </c>
      <c r="B66" s="10" t="n">
        <v>1063</v>
      </c>
      <c r="C66" s="10" t="n">
        <v>1237</v>
      </c>
      <c r="D66" s="10" t="n">
        <v>1065</v>
      </c>
      <c r="E66" s="10" t="n">
        <v>1067</v>
      </c>
      <c r="F66" s="10" t="n">
        <v>919</v>
      </c>
    </row>
    <row r="67" customFormat="false" ht="15" hidden="false" customHeight="true" outlineLevel="0" collapsed="false">
      <c r="A67" s="27" t="s">
        <v>142</v>
      </c>
      <c r="B67" s="28" t="n">
        <f aca="false">B66+B65</f>
        <v>1237</v>
      </c>
      <c r="C67" s="28" t="n">
        <f aca="false">C66+C65</f>
        <v>1065</v>
      </c>
      <c r="D67" s="28" t="n">
        <f aca="false">D66+D65</f>
        <v>1067</v>
      </c>
      <c r="E67" s="28" t="n">
        <f aca="false">E66+E65</f>
        <v>919</v>
      </c>
      <c r="F67" s="28" t="n">
        <f aca="false">F66+F65</f>
        <v>1015</v>
      </c>
    </row>
    <row r="69" customFormat="false" ht="14.25" hidden="false" customHeight="true" outlineLevel="0" collapsed="false">
      <c r="A69" s="29" t="s">
        <v>143</v>
      </c>
      <c r="B69" s="29"/>
      <c r="C69" s="29"/>
      <c r="D69" s="29"/>
      <c r="E69" s="29"/>
      <c r="F69" s="29"/>
    </row>
    <row r="70" customFormat="false" ht="18.75" hidden="false" customHeight="true" outlineLevel="0" collapsed="false">
      <c r="A70" s="29" t="s">
        <v>144</v>
      </c>
      <c r="B70" s="29"/>
      <c r="C70" s="29"/>
      <c r="D70" s="29"/>
      <c r="E70" s="29"/>
      <c r="F70" s="29"/>
    </row>
    <row r="71" customFormat="false" ht="36.75" hidden="false" customHeight="true" outlineLevel="0" collapsed="false">
      <c r="A71" s="29" t="s">
        <v>145</v>
      </c>
      <c r="B71" s="29"/>
      <c r="C71" s="29"/>
      <c r="D71" s="29"/>
      <c r="E71" s="29"/>
      <c r="F71" s="29"/>
    </row>
    <row r="72" customFormat="false" ht="27.75" hidden="false" customHeight="true" outlineLevel="0" collapsed="false">
      <c r="A72" s="29" t="s">
        <v>146</v>
      </c>
      <c r="B72" s="29"/>
      <c r="C72" s="29"/>
      <c r="D72" s="29"/>
      <c r="E72" s="29"/>
      <c r="F72" s="29"/>
    </row>
    <row r="73" customFormat="false" ht="18.75" hidden="false" customHeight="true" outlineLevel="0" collapsed="false">
      <c r="A73" s="29" t="s">
        <v>147</v>
      </c>
      <c r="B73" s="29"/>
      <c r="C73" s="29"/>
      <c r="D73" s="29"/>
      <c r="E73" s="29"/>
      <c r="F73" s="29"/>
    </row>
    <row r="74" customFormat="false" ht="18.75" hidden="false" customHeight="true" outlineLevel="0" collapsed="false">
      <c r="A74" s="29" t="s">
        <v>148</v>
      </c>
      <c r="B74" s="29"/>
      <c r="C74" s="29"/>
      <c r="D74" s="29"/>
      <c r="E74" s="29"/>
      <c r="F74" s="29"/>
    </row>
  </sheetData>
  <mergeCells count="9">
    <mergeCell ref="A1:F1"/>
    <mergeCell ref="A2:F2"/>
    <mergeCell ref="A3:F3"/>
    <mergeCell ref="A69:F69"/>
    <mergeCell ref="A70:F70"/>
    <mergeCell ref="A71:F71"/>
    <mergeCell ref="A72:F72"/>
    <mergeCell ref="A73:F73"/>
    <mergeCell ref="A74:F74"/>
  </mergeCells>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H44"/>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pane xSplit="1" ySplit="5" topLeftCell="B6" activePane="bottomRight" state="frozen"/>
      <selection pane="topLeft" activeCell="A1" activeCellId="0" sqref="A1"/>
      <selection pane="topRight" activeCell="B1" activeCellId="0" sqref="B1"/>
      <selection pane="bottomLeft" activeCell="A6" activeCellId="0" sqref="A6"/>
      <selection pane="bottomRight" activeCell="A1" activeCellId="0" sqref="A1"/>
    </sheetView>
  </sheetViews>
  <sheetFormatPr defaultColWidth="8.6328125" defaultRowHeight="14.25" zeroHeight="false" outlineLevelRow="0" outlineLevelCol="0"/>
  <cols>
    <col collapsed="false" customWidth="true" hidden="false" outlineLevel="0" max="1" min="1" style="1" width="26"/>
    <col collapsed="false" customWidth="true" hidden="false" outlineLevel="0" max="6" min="2" style="1" width="12"/>
    <col collapsed="false" customWidth="true" hidden="false" outlineLevel="0" max="8" min="8" style="1" width="90"/>
  </cols>
  <sheetData>
    <row r="1" customFormat="false" ht="18" hidden="false" customHeight="true" outlineLevel="0" collapsed="false">
      <c r="A1" s="30" t="s">
        <v>0</v>
      </c>
    </row>
    <row r="2" customFormat="false" ht="15" hidden="false" customHeight="true" outlineLevel="0" collapsed="false">
      <c r="A2" s="31" t="s">
        <v>149</v>
      </c>
    </row>
    <row r="3" customFormat="false" ht="14.25" hidden="false" customHeight="true" outlineLevel="0" collapsed="false">
      <c r="A3" s="32" t="s">
        <v>150</v>
      </c>
    </row>
    <row r="5" customFormat="false" ht="14.25" hidden="false" customHeight="true" outlineLevel="0" collapsed="false">
      <c r="A5" s="33" t="s">
        <v>151</v>
      </c>
      <c r="B5" s="21" t="s">
        <v>3</v>
      </c>
      <c r="C5" s="21" t="s">
        <v>4</v>
      </c>
      <c r="D5" s="21" t="s">
        <v>5</v>
      </c>
      <c r="E5" s="21" t="s">
        <v>6</v>
      </c>
      <c r="F5" s="21" t="s">
        <v>7</v>
      </c>
    </row>
    <row r="7" customFormat="false" ht="14.25" hidden="false" customHeight="true" outlineLevel="0" collapsed="false">
      <c r="A7" s="34" t="s">
        <v>152</v>
      </c>
      <c r="B7" s="35"/>
      <c r="C7" s="35"/>
      <c r="D7" s="35"/>
      <c r="E7" s="35"/>
      <c r="F7" s="35"/>
    </row>
    <row r="8" customFormat="false" ht="14.25" hidden="false" customHeight="true" outlineLevel="0" collapsed="false">
      <c r="A8" s="36" t="s">
        <v>153</v>
      </c>
      <c r="B8" s="37" t="n">
        <f aca="false">(IS_5Y!B18-(IS_5Y!B21+IS_5Y!B22+IS_5Y!B24))/IS_5Y!B18</f>
        <v>0.665053242981607</v>
      </c>
      <c r="C8" s="37" t="n">
        <f aca="false">(IS_5Y!C18-(IS_5Y!C21+IS_5Y!C22+IS_5Y!C24))/IS_5Y!C18</f>
        <v>0.681638044914135</v>
      </c>
      <c r="D8" s="37" t="n">
        <f aca="false">(IS_5Y!D18-(IS_5Y!D21+IS_5Y!D22+IS_5Y!D24))/IS_5Y!D18</f>
        <v>0.665421829910032</v>
      </c>
      <c r="E8" s="37" t="n">
        <f aca="false">(IS_5Y!E18-(IS_5Y!E21+IS_5Y!E22+IS_5Y!E24))/IS_5Y!E18</f>
        <v>0.669116544172791</v>
      </c>
      <c r="F8" s="37" t="n">
        <f aca="false">(IS_5Y!F18-(IS_5Y!F21+IS_5Y!F22+IS_5Y!F24))/IS_5Y!F18</f>
        <v>0.715102286401925</v>
      </c>
      <c r="H8" s="38" t="s">
        <v>154</v>
      </c>
    </row>
    <row r="9" customFormat="false" ht="14.25" hidden="false" customHeight="true" outlineLevel="0" collapsed="false">
      <c r="A9" s="36" t="s">
        <v>155</v>
      </c>
      <c r="B9" s="37" t="n">
        <f aca="false">(IS_5Y!B18-IS_5Y!B28)/IS_5Y!B18</f>
        <v>-0.305905130687319</v>
      </c>
      <c r="C9" s="37" t="n">
        <f aca="false">(IS_5Y!C18-IS_5Y!C28)/IS_5Y!C18</f>
        <v>-0.082892998678996</v>
      </c>
      <c r="D9" s="37" t="n">
        <f aca="false">(IS_5Y!D18-IS_5Y!D28)/IS_5Y!D18</f>
        <v>0.0675606857918859</v>
      </c>
      <c r="E9" s="37" t="n">
        <f aca="false">(IS_5Y!E18-IS_5Y!E28)/IS_5Y!E18</f>
        <v>0.0457477126143693</v>
      </c>
      <c r="F9" s="37" t="n">
        <f aca="false">(IS_5Y!F18-IS_5Y!F28)/IS_5Y!F18</f>
        <v>0.0562575210589651</v>
      </c>
      <c r="H9" s="38" t="s">
        <v>156</v>
      </c>
    </row>
    <row r="10" customFormat="false" ht="14.25" hidden="false" customHeight="true" outlineLevel="0" collapsed="false">
      <c r="A10" s="36" t="s">
        <v>157</v>
      </c>
      <c r="B10" s="37" t="n">
        <f aca="false">IS_5Y!B38/IS_5Y!B18</f>
        <v>-0.34027105517909</v>
      </c>
      <c r="C10" s="37" t="n">
        <f aca="false">IS_5Y!C38/IS_5Y!C18</f>
        <v>-0.0733157199471598</v>
      </c>
      <c r="D10" s="37" t="n">
        <f aca="false">IS_5Y!D38/IS_5Y!D18</f>
        <v>0.0772364624002716</v>
      </c>
      <c r="E10" s="37" t="n">
        <f aca="false">IS_5Y!E38/IS_5Y!E18</f>
        <v>0.0329983500824959</v>
      </c>
      <c r="F10" s="37" t="n">
        <f aca="false">IS_5Y!F38/IS_5Y!F18</f>
        <v>0.194945848375451</v>
      </c>
      <c r="H10" s="38" t="s">
        <v>158</v>
      </c>
    </row>
    <row r="12" customFormat="false" ht="14.25" hidden="false" customHeight="true" outlineLevel="0" collapsed="false">
      <c r="A12" s="34" t="s">
        <v>159</v>
      </c>
      <c r="B12" s="35"/>
      <c r="C12" s="35"/>
      <c r="D12" s="35"/>
      <c r="E12" s="35"/>
      <c r="F12" s="35"/>
    </row>
    <row r="13" customFormat="false" ht="14.25" hidden="false" customHeight="true" outlineLevel="0" collapsed="false">
      <c r="A13" s="36" t="s">
        <v>160</v>
      </c>
      <c r="B13" s="39" t="n">
        <f aca="false">BS_5Y!B15/BS_5Y!B35</f>
        <v>2.60467479674797</v>
      </c>
      <c r="C13" s="39" t="n">
        <f aca="false">BS_5Y!C15/BS_5Y!C35</f>
        <v>0.923835125448029</v>
      </c>
      <c r="D13" s="39" t="n">
        <f aca="false">BS_5Y!D15/BS_5Y!D35</f>
        <v>0.684514755095832</v>
      </c>
      <c r="E13" s="39" t="n">
        <f aca="false">BS_5Y!E15/BS_5Y!E35</f>
        <v>0.595304639463387</v>
      </c>
      <c r="F13" s="39" t="n">
        <f aca="false">BS_5Y!F15/BS_5Y!F35</f>
        <v>0.834758704948076</v>
      </c>
      <c r="H13" s="38" t="s">
        <v>161</v>
      </c>
    </row>
    <row r="14" customFormat="false" ht="14.25" hidden="false" customHeight="true" outlineLevel="0" collapsed="false">
      <c r="A14" s="36" t="s">
        <v>162</v>
      </c>
      <c r="B14" s="39" t="n">
        <f aca="false">(BS_5Y!B7+BS_5Y!B8+BS_5Y!B9+BS_5Y!B10)/BS_5Y!B35</f>
        <v>2.24491869918699</v>
      </c>
      <c r="C14" s="39" t="n">
        <f aca="false">(BS_5Y!C7+BS_5Y!C8+BS_5Y!C9+BS_5Y!C10)/BS_5Y!C35</f>
        <v>0.84094982078853</v>
      </c>
      <c r="D14" s="39" t="n">
        <f aca="false">(BS_5Y!D7+BS_5Y!D8+BS_5Y!D9+BS_5Y!D10)/BS_5Y!D35</f>
        <v>0.615150593246121</v>
      </c>
      <c r="E14" s="39" t="n">
        <f aca="false">(BS_5Y!E7+BS_5Y!E8+BS_5Y!E9+BS_5Y!E10)/BS_5Y!E35</f>
        <v>0.506707657909447</v>
      </c>
      <c r="F14" s="39" t="n">
        <f aca="false">(BS_5Y!F7+BS_5Y!F8+BS_5Y!F9+BS_5Y!F10)/BS_5Y!F35</f>
        <v>0.765119120342089</v>
      </c>
      <c r="H14" s="38" t="s">
        <v>163</v>
      </c>
    </row>
    <row r="15" customFormat="false" ht="14.25" hidden="false" customHeight="true" outlineLevel="0" collapsed="false">
      <c r="A15" s="36" t="s">
        <v>164</v>
      </c>
      <c r="B15" s="39" t="n">
        <f aca="false">(BS_5Y!B7+BS_5Y!B8+BS_5Y!B9)/BS_5Y!B35</f>
        <v>1.92378048780488</v>
      </c>
      <c r="C15" s="39" t="n">
        <f aca="false">(BS_5Y!C7+BS_5Y!C8+BS_5Y!C9)/BS_5Y!C35</f>
        <v>0.557347670250896</v>
      </c>
      <c r="D15" s="39" t="n">
        <f aca="false">(BS_5Y!D7+BS_5Y!D8+BS_5Y!D9)/BS_5Y!D35</f>
        <v>0.361423790690599</v>
      </c>
      <c r="E15" s="39" t="n">
        <f aca="false">(BS_5Y!E7+BS_5Y!E8+BS_5Y!E9)/BS_5Y!E35</f>
        <v>0.259921743991056</v>
      </c>
      <c r="F15" s="39" t="n">
        <f aca="false">(BS_5Y!F7+BS_5Y!F8+BS_5Y!F9)/BS_5Y!F35</f>
        <v>0.422724496029322</v>
      </c>
      <c r="H15" s="38" t="s">
        <v>165</v>
      </c>
    </row>
    <row r="17" customFormat="false" ht="14.25" hidden="false" customHeight="true" outlineLevel="0" collapsed="false">
      <c r="A17" s="34" t="s">
        <v>166</v>
      </c>
      <c r="B17" s="35"/>
      <c r="C17" s="35"/>
      <c r="D17" s="35"/>
      <c r="E17" s="35"/>
      <c r="F17" s="35"/>
    </row>
    <row r="18" customFormat="false" ht="14.25" hidden="false" customHeight="true" outlineLevel="0" collapsed="false">
      <c r="A18" s="36" t="s">
        <v>167</v>
      </c>
      <c r="B18" s="39" t="n">
        <f aca="false">IS_5Y!B18/BS_5Y!B24</f>
        <v>0.22631175375178</v>
      </c>
      <c r="C18" s="39" t="n">
        <f aca="false">IS_5Y!C18/BS_5Y!C24</f>
        <v>0.240260255494724</v>
      </c>
      <c r="D18" s="39" t="n">
        <f aca="false">IS_5Y!D18/BS_5Y!D24</f>
        <v>0.478476283300845</v>
      </c>
      <c r="E18" s="39" t="n">
        <f aca="false">IS_5Y!E18/BS_5Y!E24</f>
        <v>0.519519987532144</v>
      </c>
      <c r="F18" s="39" t="n">
        <f aca="false">IS_5Y!F18/BS_5Y!F24</f>
        <v>0.49894926448514</v>
      </c>
      <c r="H18" s="38" t="s">
        <v>168</v>
      </c>
    </row>
    <row r="19" customFormat="false" ht="14.25" hidden="false" customHeight="true" outlineLevel="0" collapsed="false">
      <c r="A19" s="36" t="s">
        <v>169</v>
      </c>
      <c r="B19" s="39" t="n">
        <f aca="false">IS_5Y!B18/BS_5Y!B17</f>
        <v>0.660908509277031</v>
      </c>
      <c r="C19" s="39" t="n">
        <f aca="false">IS_5Y!C18/BS_5Y!C17</f>
        <v>1.06320224719101</v>
      </c>
      <c r="D19" s="39" t="n">
        <f aca="false">IS_5Y!D18/BS_5Y!D17</f>
        <v>2.47105704697987</v>
      </c>
      <c r="E19" s="39" t="n">
        <f aca="false">IS_5Y!E18/BS_5Y!E17</f>
        <v>2.8491452991453</v>
      </c>
      <c r="F19" s="39" t="n">
        <f aca="false">IS_5Y!F18/BS_5Y!F17</f>
        <v>3.9360568383659</v>
      </c>
      <c r="H19" s="38" t="s">
        <v>170</v>
      </c>
    </row>
    <row r="21" customFormat="false" ht="14.25" hidden="false" customHeight="true" outlineLevel="0" collapsed="false">
      <c r="A21" s="34" t="s">
        <v>171</v>
      </c>
      <c r="B21" s="35"/>
      <c r="C21" s="35"/>
      <c r="D21" s="35"/>
      <c r="E21" s="35"/>
      <c r="F21" s="35"/>
    </row>
    <row r="22" customFormat="false" ht="14.25" hidden="false" customHeight="true" outlineLevel="0" collapsed="false">
      <c r="A22" s="36" t="s">
        <v>172</v>
      </c>
      <c r="B22" s="39" t="n">
        <f aca="false">(IS_5Y!B36-IS_5Y!B32)/(-IS_5Y!B32)</f>
        <v>-6.5</v>
      </c>
      <c r="C22" s="39" t="n">
        <f aca="false">(IS_5Y!C36-IS_5Y!C32)/(-IS_5Y!C32)</f>
        <v>1.26993865030675</v>
      </c>
      <c r="D22" s="39" t="n">
        <f aca="false">(IS_5Y!D36-IS_5Y!D32)/(-IS_5Y!D32)</f>
        <v>3.42</v>
      </c>
      <c r="E22" s="39" t="n">
        <f aca="false">(IS_5Y!E36-IS_5Y!E32)/(-IS_5Y!E32)</f>
        <v>3.13793103448276</v>
      </c>
      <c r="F22" s="39" t="n">
        <f aca="false">(IS_5Y!F36-IS_5Y!F32)/(-IS_5Y!F32)</f>
        <v>9.68333333333333</v>
      </c>
      <c r="H22" s="38" t="s">
        <v>173</v>
      </c>
    </row>
    <row r="23" customFormat="false" ht="14.25" hidden="false" customHeight="true" outlineLevel="0" collapsed="false">
      <c r="A23" s="36" t="s">
        <v>174</v>
      </c>
      <c r="B23" s="39" t="n">
        <f aca="false">(BS_5Y!B28+BS_5Y!B36)/BS_5Y!B48</f>
        <v>1.01027717222049</v>
      </c>
      <c r="C23" s="39" t="n">
        <f aca="false">(BS_5Y!C28+BS_5Y!C36)/BS_5Y!C48</f>
        <v>1.1164748807185</v>
      </c>
      <c r="D23" s="39" t="n">
        <f aca="false">(BS_5Y!D28+BS_5Y!D36)/BS_5Y!D48</f>
        <v>0.841578805082455</v>
      </c>
      <c r="E23" s="39" t="n">
        <f aca="false">(BS_5Y!E28+BS_5Y!E36)/BS_5Y!E48</f>
        <v>0.857463524130191</v>
      </c>
      <c r="F23" s="39" t="n">
        <f aca="false">(BS_5Y!F28+BS_5Y!F36)/BS_5Y!F48</f>
        <v>1.06625317169439</v>
      </c>
      <c r="H23" s="38" t="s">
        <v>175</v>
      </c>
    </row>
    <row r="25" customFormat="false" ht="14.25" hidden="false" customHeight="true" outlineLevel="0" collapsed="false">
      <c r="A25" s="34" t="s">
        <v>176</v>
      </c>
      <c r="B25" s="34"/>
      <c r="C25" s="34"/>
      <c r="D25" s="34"/>
      <c r="E25" s="34"/>
      <c r="F25" s="34"/>
    </row>
    <row r="26" customFormat="false" ht="14.25" hidden="false" customHeight="true" outlineLevel="0" collapsed="false">
      <c r="A26" s="9" t="s">
        <v>177</v>
      </c>
      <c r="B26" s="37" t="n">
        <f aca="false">IS_5Y!B40/BS_5Y!B48</f>
        <v>-0.218934911242604</v>
      </c>
      <c r="C26" s="37" t="n">
        <f aca="false">IS_5Y!C40/BS_5Y!C48</f>
        <v>-0.0623070446253157</v>
      </c>
      <c r="D26" s="37" t="n">
        <f aca="false">IS_5Y!D40/BS_5Y!D48</f>
        <v>0.123006217896729</v>
      </c>
      <c r="E26" s="37" t="n">
        <f aca="false">IS_5Y!E40/BS_5Y!E48</f>
        <v>0.0617283950617284</v>
      </c>
      <c r="F26" s="37" t="n">
        <f aca="false">IS_5Y!F40/BS_5Y!F48</f>
        <v>0.365379193684804</v>
      </c>
      <c r="H26" s="38" t="s">
        <v>178</v>
      </c>
    </row>
    <row r="27" customFormat="false" ht="14.25" hidden="false" customHeight="true" outlineLevel="0" collapsed="false">
      <c r="A27" s="9" t="s">
        <v>179</v>
      </c>
      <c r="B27" s="37" t="n">
        <f aca="false">IS_5Y!B40/BS_5Y!B24</f>
        <v>-0.0770073392485486</v>
      </c>
      <c r="C27" s="37" t="n">
        <f aca="false">IS_5Y!C40/BS_5Y!C24</f>
        <v>-0.0176148536062842</v>
      </c>
      <c r="D27" s="37" t="n">
        <f aca="false">IS_5Y!D40/BS_5Y!D24</f>
        <v>0.0369558154645874</v>
      </c>
      <c r="E27" s="37" t="n">
        <f aca="false">IS_5Y!E40/BS_5Y!E24</f>
        <v>0.0171433024234396</v>
      </c>
      <c r="F27" s="37" t="n">
        <f aca="false">IS_5Y!F40/BS_5Y!F24</f>
        <v>0.097268087661363</v>
      </c>
      <c r="H27" s="38" t="s">
        <v>180</v>
      </c>
    </row>
    <row r="28" customFormat="false" ht="14.25" hidden="false" customHeight="true" outlineLevel="0" collapsed="false">
      <c r="A28" s="9" t="s">
        <v>181</v>
      </c>
      <c r="B28" s="40" t="n">
        <v>-6.93</v>
      </c>
      <c r="C28" s="40" t="n">
        <v>-2.13</v>
      </c>
      <c r="D28" s="40" t="n">
        <v>4.09</v>
      </c>
      <c r="E28" s="40" t="n">
        <v>2.05</v>
      </c>
      <c r="F28" s="40" t="n">
        <v>12.65</v>
      </c>
      <c r="H28" s="38" t="s">
        <v>182</v>
      </c>
    </row>
    <row r="29" customFormat="false" ht="14.25" hidden="false" customHeight="true" outlineLevel="0" collapsed="false">
      <c r="A29" s="9" t="s">
        <v>183</v>
      </c>
      <c r="B29" s="40" t="n">
        <v>73.49</v>
      </c>
      <c r="C29" s="40" t="n">
        <v>94.92</v>
      </c>
      <c r="D29" s="40" t="n">
        <v>89.53</v>
      </c>
      <c r="E29" s="40" t="n">
        <v>129.6</v>
      </c>
      <c r="F29" s="40" t="n">
        <v>156.63</v>
      </c>
      <c r="H29" s="38" t="s">
        <v>184</v>
      </c>
    </row>
    <row r="30" customFormat="false" ht="14.25" hidden="false" customHeight="true" outlineLevel="0" collapsed="false">
      <c r="A30" s="9" t="s">
        <v>185</v>
      </c>
      <c r="B30" s="39" t="str">
        <f aca="false">IF(B28&lt;=0,"N/M",B29/B28)</f>
        <v>N/M</v>
      </c>
      <c r="C30" s="39" t="str">
        <f aca="false">IF(C28&lt;=0,"N/M",C29/C28)</f>
        <v>N/M</v>
      </c>
      <c r="D30" s="39" t="n">
        <f aca="false">IF(D28&lt;=0,"N/M",D29/D28)</f>
        <v>21.8899755501223</v>
      </c>
      <c r="E30" s="39" t="n">
        <f aca="false">IF(E28&lt;=0,"N/M",E29/E28)</f>
        <v>63.219512195122</v>
      </c>
      <c r="F30" s="39" t="n">
        <f aca="false">IF(F28&lt;=0,"N/M",F29/F28)</f>
        <v>12.3818181818182</v>
      </c>
      <c r="H30" s="38" t="s">
        <v>186</v>
      </c>
    </row>
    <row r="32" customFormat="false" ht="14.25" hidden="false" customHeight="true" outlineLevel="0" collapsed="false">
      <c r="A32" s="34" t="s">
        <v>187</v>
      </c>
      <c r="B32" s="34"/>
      <c r="C32" s="34"/>
      <c r="D32" s="34"/>
      <c r="E32" s="34"/>
      <c r="F32" s="34"/>
    </row>
    <row r="33" customFormat="false" ht="14.25" hidden="false" customHeight="true" outlineLevel="0" collapsed="false">
      <c r="A33" s="9" t="s">
        <v>188</v>
      </c>
      <c r="B33" s="39" t="n">
        <f aca="false">CFS_5Y!B36/BS_5Y!B35</f>
        <v>-0.620934959349594</v>
      </c>
      <c r="C33" s="39" t="n">
        <f aca="false">CFS_5Y!C36/BS_5Y!C35</f>
        <v>0.141129032258065</v>
      </c>
      <c r="D33" s="39" t="n">
        <f aca="false">CFS_5Y!D36/BS_5Y!D35</f>
        <v>0.205050197748707</v>
      </c>
      <c r="E33" s="39" t="n">
        <f aca="false">CFS_5Y!E36/BS_5Y!E35</f>
        <v>0.223588596981554</v>
      </c>
      <c r="F33" s="39" t="n">
        <f aca="false">CFS_5Y!F36/BS_5Y!F35</f>
        <v>0.193341478313989</v>
      </c>
      <c r="H33" s="38" t="s">
        <v>189</v>
      </c>
    </row>
    <row r="34" customFormat="false" ht="14.25" hidden="false" customHeight="true" outlineLevel="0" collapsed="false">
      <c r="A34" s="9" t="s">
        <v>190</v>
      </c>
      <c r="B34" s="37" t="n">
        <f aca="false">(CFS_5Y!B36+CFS_5Y!B44)/IS_5Y!B18</f>
        <v>-0.354791868344627</v>
      </c>
      <c r="C34" s="37" t="n">
        <f aca="false">(CFS_5Y!C36+CFS_5Y!C44)/IS_5Y!C18</f>
        <v>0.0673712021136063</v>
      </c>
      <c r="D34" s="37" t="n">
        <f aca="false">(CFS_5Y!D36+CFS_5Y!D44)/IS_5Y!D18</f>
        <v>0.0802919708029197</v>
      </c>
      <c r="E34" s="37" t="n">
        <f aca="false">(CFS_5Y!E36+CFS_5Y!E44)/IS_5Y!E18</f>
        <v>0.0902954852257387</v>
      </c>
      <c r="F34" s="37" t="n">
        <f aca="false">(CFS_5Y!F36+CFS_5Y!F44)/IS_5Y!F18</f>
        <v>0.0696450060168472</v>
      </c>
      <c r="H34" s="38" t="s">
        <v>191</v>
      </c>
    </row>
    <row r="37" customFormat="false" ht="14.25" hidden="false" customHeight="true" outlineLevel="0" collapsed="false">
      <c r="A37" s="41" t="s">
        <v>192</v>
      </c>
    </row>
    <row r="38" customFormat="false" ht="14.25" hidden="false" customHeight="true" outlineLevel="0" collapsed="false">
      <c r="A38" s="42" t="s">
        <v>193</v>
      </c>
      <c r="B38" s="42"/>
      <c r="C38" s="42"/>
      <c r="D38" s="42"/>
      <c r="E38" s="42"/>
      <c r="F38" s="42"/>
      <c r="G38" s="42"/>
    </row>
    <row r="39" customFormat="false" ht="14.25" hidden="false" customHeight="true" outlineLevel="0" collapsed="false">
      <c r="A39" s="42" t="s">
        <v>194</v>
      </c>
      <c r="B39" s="42"/>
      <c r="C39" s="42"/>
      <c r="D39" s="42"/>
      <c r="E39" s="42"/>
      <c r="F39" s="42"/>
      <c r="G39" s="42"/>
    </row>
    <row r="40" customFormat="false" ht="14.25" hidden="false" customHeight="true" outlineLevel="0" collapsed="false">
      <c r="A40" s="42" t="s">
        <v>195</v>
      </c>
      <c r="B40" s="42"/>
      <c r="C40" s="42"/>
      <c r="D40" s="42"/>
      <c r="E40" s="42"/>
      <c r="F40" s="42"/>
      <c r="G40" s="42"/>
    </row>
    <row r="41" customFormat="false" ht="14.25" hidden="false" customHeight="true" outlineLevel="0" collapsed="false">
      <c r="A41" s="42" t="s">
        <v>196</v>
      </c>
      <c r="B41" s="42"/>
      <c r="C41" s="42"/>
      <c r="D41" s="42"/>
      <c r="E41" s="42"/>
      <c r="F41" s="42"/>
      <c r="G41" s="42"/>
    </row>
    <row r="42" customFormat="false" ht="14.25" hidden="false" customHeight="true" outlineLevel="0" collapsed="false">
      <c r="A42" s="42" t="s">
        <v>197</v>
      </c>
      <c r="B42" s="42"/>
      <c r="C42" s="42"/>
      <c r="D42" s="42"/>
      <c r="E42" s="42"/>
      <c r="F42" s="42"/>
      <c r="G42" s="42"/>
    </row>
    <row r="43" customFormat="false" ht="14.25" hidden="false" customHeight="true" outlineLevel="0" collapsed="false">
      <c r="A43" s="42" t="s">
        <v>198</v>
      </c>
      <c r="B43" s="42"/>
      <c r="C43" s="42"/>
      <c r="D43" s="42"/>
      <c r="E43" s="42"/>
      <c r="F43" s="42"/>
      <c r="G43" s="42"/>
    </row>
    <row r="44" customFormat="false" ht="14.25" hidden="false" customHeight="true" outlineLevel="0" collapsed="false">
      <c r="A44" s="42" t="s">
        <v>199</v>
      </c>
      <c r="B44" s="42"/>
      <c r="C44" s="42"/>
      <c r="D44" s="42"/>
      <c r="E44" s="42"/>
      <c r="F44" s="42"/>
      <c r="G44" s="42"/>
    </row>
  </sheetData>
  <mergeCells count="7">
    <mergeCell ref="A38:G38"/>
    <mergeCell ref="A39:G39"/>
    <mergeCell ref="A40:G40"/>
    <mergeCell ref="A41:G41"/>
    <mergeCell ref="A42:G42"/>
    <mergeCell ref="A43:G43"/>
    <mergeCell ref="A44:G44"/>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G3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1" width="30"/>
    <col collapsed="false" customWidth="true" hidden="false" outlineLevel="0" max="5" min="2" style="1" width="15"/>
    <col collapsed="false" customWidth="true" hidden="false" outlineLevel="0" max="6" min="6" style="1" width="3"/>
    <col collapsed="false" customWidth="true" hidden="false" outlineLevel="0" max="7" min="7" style="1" width="90"/>
  </cols>
  <sheetData>
    <row r="1" customFormat="false" ht="17.25" hidden="false" customHeight="true" outlineLevel="0" collapsed="false">
      <c r="A1" s="30" t="s">
        <v>0</v>
      </c>
    </row>
    <row r="2" customFormat="false" ht="15" hidden="false" customHeight="true" outlineLevel="0" collapsed="false">
      <c r="A2" s="31" t="s">
        <v>200</v>
      </c>
    </row>
    <row r="3" customFormat="false" ht="15" hidden="false" customHeight="true" outlineLevel="0" collapsed="false">
      <c r="A3" s="43" t="s">
        <v>201</v>
      </c>
    </row>
    <row r="5" customFormat="false" ht="30" hidden="false" customHeight="true" outlineLevel="0" collapsed="false">
      <c r="A5" s="44" t="s">
        <v>151</v>
      </c>
      <c r="B5" s="44" t="s">
        <v>202</v>
      </c>
      <c r="C5" s="44" t="s">
        <v>203</v>
      </c>
      <c r="D5" s="44" t="s">
        <v>204</v>
      </c>
      <c r="E5" s="44" t="s">
        <v>205</v>
      </c>
    </row>
    <row r="7" customFormat="false" ht="15" hidden="false" customHeight="true" outlineLevel="0" collapsed="false">
      <c r="A7" s="34" t="s">
        <v>176</v>
      </c>
      <c r="B7" s="34"/>
      <c r="C7" s="34"/>
      <c r="D7" s="34"/>
      <c r="E7" s="34"/>
    </row>
    <row r="8" customFormat="false" ht="15" hidden="false" customHeight="true" outlineLevel="0" collapsed="false">
      <c r="A8" s="9" t="s">
        <v>177</v>
      </c>
      <c r="B8" s="45" t="n">
        <f aca="false">Ratios_5Y!F26</f>
        <v>0.365379193684804</v>
      </c>
      <c r="C8" s="46" t="n">
        <v>-0.794</v>
      </c>
      <c r="D8" s="46" t="n">
        <v>-0.417</v>
      </c>
      <c r="E8" s="46" t="n">
        <v>0.16</v>
      </c>
      <c r="G8" s="38" t="s">
        <v>206</v>
      </c>
    </row>
    <row r="9" customFormat="false" ht="15" hidden="false" customHeight="true" outlineLevel="0" collapsed="false">
      <c r="A9" s="9" t="s">
        <v>179</v>
      </c>
      <c r="B9" s="45" t="n">
        <f aca="false">Ratios_5Y!F27</f>
        <v>0.097268087661363</v>
      </c>
      <c r="C9" s="46" t="n">
        <v>0.0907</v>
      </c>
      <c r="D9" s="46" t="n">
        <v>0.0931</v>
      </c>
      <c r="E9" s="47" t="s">
        <v>207</v>
      </c>
      <c r="G9" s="38" t="s">
        <v>208</v>
      </c>
    </row>
    <row r="10" customFormat="false" ht="15" hidden="false" customHeight="true" outlineLevel="0" collapsed="false">
      <c r="A10" s="9" t="s">
        <v>185</v>
      </c>
      <c r="B10" s="48" t="n">
        <f aca="false">Ratios_5Y!F30</f>
        <v>12.3818181818182</v>
      </c>
      <c r="C10" s="49" t="n">
        <v>33.49</v>
      </c>
      <c r="D10" s="49" t="n">
        <v>40.25</v>
      </c>
      <c r="E10" s="47" t="s">
        <v>207</v>
      </c>
      <c r="G10" s="38" t="s">
        <v>209</v>
      </c>
    </row>
    <row r="12" customFormat="false" ht="15" hidden="false" customHeight="true" outlineLevel="0" collapsed="false">
      <c r="A12" s="34" t="s">
        <v>187</v>
      </c>
      <c r="B12" s="34"/>
      <c r="C12" s="34"/>
      <c r="D12" s="34"/>
      <c r="E12" s="34"/>
    </row>
    <row r="13" customFormat="false" ht="15" hidden="false" customHeight="true" outlineLevel="0" collapsed="false">
      <c r="A13" s="9" t="s">
        <v>188</v>
      </c>
      <c r="B13" s="48" t="n">
        <f aca="false">Ratios_5Y!F33</f>
        <v>0.193341478313989</v>
      </c>
      <c r="C13" s="49" t="n">
        <v>0.318</v>
      </c>
      <c r="D13" s="49" t="n">
        <v>0.428</v>
      </c>
      <c r="E13" s="47" t="s">
        <v>207</v>
      </c>
      <c r="G13" s="38" t="s">
        <v>210</v>
      </c>
    </row>
    <row r="14" customFormat="false" ht="15" hidden="false" customHeight="true" outlineLevel="0" collapsed="false">
      <c r="A14" s="9" t="s">
        <v>190</v>
      </c>
      <c r="B14" s="45" t="n">
        <f aca="false">Ratios_5Y!F34</f>
        <v>0.0696450060168472</v>
      </c>
      <c r="C14" s="46" t="n">
        <v>0.0796</v>
      </c>
      <c r="D14" s="46" t="n">
        <v>0.1716</v>
      </c>
      <c r="E14" s="47" t="s">
        <v>207</v>
      </c>
      <c r="G14" s="38" t="s">
        <v>211</v>
      </c>
    </row>
    <row r="16" customFormat="false" ht="15" hidden="false" customHeight="true" outlineLevel="0" collapsed="false">
      <c r="A16" s="34" t="s">
        <v>212</v>
      </c>
      <c r="B16" s="34"/>
      <c r="C16" s="34"/>
      <c r="D16" s="34"/>
      <c r="E16" s="34"/>
    </row>
    <row r="17" customFormat="false" ht="45" hidden="false" customHeight="true" outlineLevel="0" collapsed="false">
      <c r="A17" s="50" t="s">
        <v>213</v>
      </c>
      <c r="B17" s="50"/>
      <c r="C17" s="50"/>
      <c r="D17" s="50"/>
      <c r="E17" s="50"/>
      <c r="F17" s="50"/>
      <c r="G17" s="50"/>
    </row>
    <row r="18" customFormat="false" ht="45" hidden="false" customHeight="true" outlineLevel="0" collapsed="false">
      <c r="A18" s="50" t="s">
        <v>214</v>
      </c>
      <c r="B18" s="50"/>
      <c r="C18" s="50"/>
      <c r="D18" s="50"/>
      <c r="E18" s="50"/>
      <c r="F18" s="50"/>
      <c r="G18" s="50"/>
    </row>
    <row r="19" customFormat="false" ht="45" hidden="false" customHeight="true" outlineLevel="0" collapsed="false">
      <c r="A19" s="50" t="s">
        <v>215</v>
      </c>
      <c r="B19" s="50"/>
      <c r="C19" s="50"/>
      <c r="D19" s="50"/>
      <c r="E19" s="50"/>
      <c r="F19" s="50"/>
      <c r="G19" s="50"/>
    </row>
    <row r="20" customFormat="false" ht="45" hidden="false" customHeight="true" outlineLevel="0" collapsed="false">
      <c r="A20" s="50" t="s">
        <v>216</v>
      </c>
      <c r="B20" s="50"/>
      <c r="C20" s="50"/>
      <c r="D20" s="50"/>
      <c r="E20" s="50"/>
      <c r="F20" s="50"/>
      <c r="G20" s="50"/>
    </row>
    <row r="21" customFormat="false" ht="45" hidden="false" customHeight="true" outlineLevel="0" collapsed="false">
      <c r="A21" s="50" t="s">
        <v>217</v>
      </c>
      <c r="B21" s="50"/>
      <c r="C21" s="50"/>
      <c r="D21" s="50"/>
      <c r="E21" s="50"/>
      <c r="F21" s="50"/>
      <c r="G21" s="50"/>
    </row>
    <row r="22" customFormat="false" ht="45" hidden="false" customHeight="true" outlineLevel="0" collapsed="false">
      <c r="A22" s="50" t="s">
        <v>218</v>
      </c>
      <c r="B22" s="50"/>
      <c r="C22" s="50"/>
      <c r="D22" s="50"/>
      <c r="E22" s="50"/>
      <c r="F22" s="50"/>
      <c r="G22" s="50"/>
    </row>
    <row r="24" customFormat="false" ht="15" hidden="false" customHeight="true" outlineLevel="0" collapsed="false">
      <c r="A24" s="11" t="s">
        <v>219</v>
      </c>
    </row>
    <row r="25" customFormat="false" ht="27.75" hidden="false" customHeight="true" outlineLevel="0" collapsed="false">
      <c r="A25" s="51" t="s">
        <v>220</v>
      </c>
      <c r="B25" s="51"/>
      <c r="C25" s="51"/>
      <c r="D25" s="51"/>
      <c r="E25" s="51"/>
      <c r="F25" s="51"/>
      <c r="G25" s="51"/>
    </row>
    <row r="26" customFormat="false" ht="27.75" hidden="false" customHeight="true" outlineLevel="0" collapsed="false">
      <c r="A26" s="51" t="s">
        <v>221</v>
      </c>
      <c r="B26" s="51"/>
      <c r="C26" s="51"/>
      <c r="D26" s="51"/>
      <c r="E26" s="51"/>
      <c r="F26" s="51"/>
      <c r="G26" s="51"/>
    </row>
    <row r="27" customFormat="false" ht="27.75" hidden="false" customHeight="true" outlineLevel="0" collapsed="false">
      <c r="A27" s="51" t="s">
        <v>222</v>
      </c>
      <c r="B27" s="51"/>
      <c r="C27" s="51"/>
      <c r="D27" s="51"/>
      <c r="E27" s="51"/>
      <c r="F27" s="51"/>
      <c r="G27" s="51"/>
    </row>
    <row r="28" customFormat="false" ht="27.75" hidden="false" customHeight="true" outlineLevel="0" collapsed="false">
      <c r="A28" s="51" t="s">
        <v>223</v>
      </c>
      <c r="B28" s="51"/>
      <c r="C28" s="51"/>
      <c r="D28" s="51"/>
      <c r="E28" s="51"/>
      <c r="F28" s="51"/>
      <c r="G28" s="51"/>
    </row>
    <row r="29" customFormat="false" ht="27.75" hidden="false" customHeight="true" outlineLevel="0" collapsed="false">
      <c r="A29" s="51" t="s">
        <v>224</v>
      </c>
      <c r="B29" s="51"/>
      <c r="C29" s="51"/>
      <c r="D29" s="51"/>
      <c r="E29" s="51"/>
      <c r="F29" s="51"/>
      <c r="G29" s="51"/>
    </row>
    <row r="30" customFormat="false" ht="27.75" hidden="false" customHeight="true" outlineLevel="0" collapsed="false">
      <c r="A30" s="51" t="s">
        <v>225</v>
      </c>
      <c r="B30" s="51"/>
      <c r="C30" s="51"/>
      <c r="D30" s="51"/>
      <c r="E30" s="51"/>
      <c r="F30" s="51"/>
      <c r="G30" s="51"/>
    </row>
  </sheetData>
  <mergeCells count="12">
    <mergeCell ref="A17:G17"/>
    <mergeCell ref="A18:G18"/>
    <mergeCell ref="A19:G19"/>
    <mergeCell ref="A20:G20"/>
    <mergeCell ref="A21:G21"/>
    <mergeCell ref="A22:G22"/>
    <mergeCell ref="A25:G25"/>
    <mergeCell ref="A26:G26"/>
    <mergeCell ref="A27:G27"/>
    <mergeCell ref="A28:G28"/>
    <mergeCell ref="A29:G29"/>
    <mergeCell ref="A30:G30"/>
  </mergeCells>
  <printOptions headings="false" gridLines="false" gridLinesSet="true" horizontalCentered="false" verticalCentered="false"/>
  <pageMargins left="0.4" right="0.4" top="1" bottom="1" header="0.511811023622047" footer="0.511811023622047"/>
  <pageSetup paperSize="9" scale="100" fitToWidth="1" fitToHeight="0"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2026-07-03T10:33:10Z</dcterms:created>
  <dc:creator>Lenovo</dc:creator>
  <dc:description/>
  <dc:language>en-US</dc:language>
  <cp:lastModifiedBy>Lenovo</cp:lastModifiedBy>
  <dcterms:modified xsi:type="dcterms:W3CDTF">2026-08-07T09:43:14Z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