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 (UWTSD)\Year 1\Vehicle Systems\"/>
    </mc:Choice>
  </mc:AlternateContent>
  <xr:revisionPtr revIDLastSave="0" documentId="13_ncr:1_{BA10EB0E-9431-43F1-83A1-A37EF8E2F7C3}" xr6:coauthVersionLast="45" xr6:coauthVersionMax="45" xr10:uidLastSave="{00000000-0000-0000-0000-000000000000}"/>
  <bookViews>
    <workbookView xWindow="-110" yWindow="-110" windowWidth="19420" windowHeight="10420" xr2:uid="{29DCB3D0-7AC1-48F1-91D6-D8B2A4327627}"/>
  </bookViews>
  <sheets>
    <sheet name="Vehicle Loads Sheet" sheetId="1" r:id="rId1"/>
    <sheet name="Traction Circle Shee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2" l="1"/>
  <c r="H6" i="1"/>
  <c r="I15" i="1" l="1"/>
  <c r="H55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47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7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7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55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01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D136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21" i="1"/>
  <c r="D116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01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182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47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182" i="1"/>
  <c r="Q44" i="1" l="1"/>
  <c r="Q43" i="1"/>
  <c r="Q42" i="1"/>
  <c r="Q41" i="1"/>
  <c r="Q40" i="1"/>
  <c r="Q39" i="1"/>
  <c r="Q36" i="1"/>
  <c r="Q37" i="1"/>
  <c r="Q38" i="1"/>
  <c r="Q35" i="1"/>
  <c r="Q34" i="1"/>
  <c r="Q33" i="1"/>
  <c r="Q32" i="1"/>
  <c r="Q31" i="1"/>
  <c r="Q30" i="1"/>
  <c r="Q29" i="1"/>
  <c r="Q28" i="1"/>
  <c r="Q24" i="1"/>
  <c r="Q26" i="1"/>
  <c r="Q27" i="1"/>
  <c r="Q25" i="1"/>
  <c r="Q20" i="1"/>
  <c r="Q21" i="1"/>
  <c r="Q22" i="1"/>
  <c r="Q23" i="1"/>
  <c r="Q19" i="1"/>
  <c r="Q18" i="1"/>
  <c r="Q17" i="1"/>
  <c r="Q16" i="1"/>
  <c r="Q15" i="1"/>
  <c r="Q14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4" i="1"/>
  <c r="M6" i="1" l="1"/>
  <c r="L6" i="1"/>
  <c r="K6" i="1"/>
  <c r="J6" i="1"/>
  <c r="I6" i="1"/>
  <c r="D16" i="1" l="1"/>
  <c r="D11" i="1"/>
  <c r="D9" i="1"/>
</calcChain>
</file>

<file path=xl/sharedStrings.xml><?xml version="1.0" encoding="utf-8"?>
<sst xmlns="http://schemas.openxmlformats.org/spreadsheetml/2006/main" count="94" uniqueCount="59">
  <si>
    <t>Vehicle Data</t>
  </si>
  <si>
    <t>Mass</t>
  </si>
  <si>
    <t>Kg</t>
  </si>
  <si>
    <t>WheelBase</t>
  </si>
  <si>
    <t>M</t>
  </si>
  <si>
    <t>Centre of gravity height</t>
  </si>
  <si>
    <t>Static weight distrbution (Front)</t>
  </si>
  <si>
    <t>%</t>
  </si>
  <si>
    <t>Static weight distrbution (Rear)</t>
  </si>
  <si>
    <t>Static weight distrbution (Left)</t>
  </si>
  <si>
    <t>Static weight distrbution (Right)</t>
  </si>
  <si>
    <t>CI</t>
  </si>
  <si>
    <t>A</t>
  </si>
  <si>
    <r>
      <t>M</t>
    </r>
    <r>
      <rPr>
        <sz val="8"/>
        <color theme="1"/>
        <rFont val="Calibri"/>
        <family val="2"/>
        <scheme val="minor"/>
      </rPr>
      <t>2</t>
    </r>
  </si>
  <si>
    <t>Air density</t>
  </si>
  <si>
    <r>
      <t>Kg/M</t>
    </r>
    <r>
      <rPr>
        <sz val="8"/>
        <color theme="1"/>
        <rFont val="Calibri"/>
        <family val="2"/>
        <scheme val="minor"/>
      </rPr>
      <t>3</t>
    </r>
  </si>
  <si>
    <t xml:space="preserve">Centre of pressure (Front) </t>
  </si>
  <si>
    <t xml:space="preserve">Centre of pressure (Rear) </t>
  </si>
  <si>
    <t xml:space="preserve">Average track </t>
  </si>
  <si>
    <t>Maximum G</t>
  </si>
  <si>
    <t xml:space="preserve">G </t>
  </si>
  <si>
    <t>Front</t>
  </si>
  <si>
    <t xml:space="preserve">Front Left </t>
  </si>
  <si>
    <t xml:space="preserve">Front Right </t>
  </si>
  <si>
    <t>Rear Left</t>
  </si>
  <si>
    <t>Rear Right</t>
  </si>
  <si>
    <t>Rear</t>
  </si>
  <si>
    <t>Vehicle velocity</t>
  </si>
  <si>
    <t>M/S</t>
  </si>
  <si>
    <t>Value of longitudinal G</t>
  </si>
  <si>
    <t>Value of Lateral G</t>
  </si>
  <si>
    <t>Front Right</t>
  </si>
  <si>
    <t>Longitudinal weight transfer</t>
  </si>
  <si>
    <t>Lateral weight transfer</t>
  </si>
  <si>
    <t xml:space="preserve">Aero Load </t>
  </si>
  <si>
    <t>Vehicle speed (M/S)</t>
  </si>
  <si>
    <t>Wheel Load (N)</t>
  </si>
  <si>
    <t>Longitudinal acceleration (G)</t>
  </si>
  <si>
    <t>Lateral acceleration (G)</t>
  </si>
  <si>
    <t>Scenario 3: Increases in vehicle velocity while both longitudinal and lateral acclerations = 0. Note: Rear track = Front track and Left wheelbase = Right wheelbase</t>
  </si>
  <si>
    <t>Front left</t>
  </si>
  <si>
    <t xml:space="preserve">Vehicle velocity (M/S) </t>
  </si>
  <si>
    <t>Wheel load (N)</t>
  </si>
  <si>
    <t xml:space="preserve">Rear Left </t>
  </si>
  <si>
    <t>Rear left</t>
  </si>
  <si>
    <t>Aero load (N)</t>
  </si>
  <si>
    <t>Weight transfer (N)</t>
  </si>
  <si>
    <t>Vertical static loads (N)</t>
  </si>
  <si>
    <t>Scenario 2: Increses in Lateral acceleration while longitudinal acceleration = 0. Note: For this scenario, vehicle speed = 30m/s.  Rear track = Front track and Left wheelbase = Right wheelbase</t>
  </si>
  <si>
    <t>Scenario 1: Increases in longitudinal accleration while lateral accleration = 0. Note: For this scenario, vehicle speed = 30m/s. Rear track = Front track and Left wheelbase = Right wheelbase</t>
  </si>
  <si>
    <t>A^2</t>
  </si>
  <si>
    <t>B^2</t>
  </si>
  <si>
    <t>C^2</t>
  </si>
  <si>
    <t>Letter</t>
  </si>
  <si>
    <t xml:space="preserve">Longitudinal </t>
  </si>
  <si>
    <t xml:space="preserve">Applied Acceleration (G) </t>
  </si>
  <si>
    <t>Lateral</t>
  </si>
  <si>
    <t xml:space="preserve">Maximum </t>
  </si>
  <si>
    <t xml:space="preserve">Value of Applied Acceleration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</si>
</sst>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0" xfId="0" applyFill="1" applyBorder="1"/>
    <xf numFmtId="0" fontId="0" fillId="0" borderId="0" xfId="0" applyBorder="1" applyAlignment="1"/>
    <xf numFmtId="0" fontId="0" fillId="0" borderId="0" xfId="0" applyAlignment="1">
      <alignment vertical="center"/>
    </xf>
    <xf numFmtId="0" fontId="0" fillId="0" borderId="1" xfId="0" applyBorder="1" applyAlignment="1"/>
    <xf numFmtId="0" fontId="0" fillId="0" borderId="0" xfId="0" applyBorder="1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right"/>
    </xf>
    <xf numFmtId="0" fontId="0" fillId="0" borderId="1" xfId="0" applyFill="1" applyBorder="1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1: Front Left Wheel Load vs. Longitudinal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'Vehicle Loads Sheet'!$D$54</c:f>
              <c:strCache>
                <c:ptCount val="1"/>
                <c:pt idx="0">
                  <c:v>Wheel load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Sheet'!$C$55:$C$70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Sheet'!$D$55:$D$70</c:f>
              <c:numCache>
                <c:formatCode>General</c:formatCode>
                <c:ptCount val="16"/>
                <c:pt idx="0">
                  <c:v>1562.7016799999999</c:v>
                </c:pt>
                <c:pt idx="1">
                  <c:v>1566.8195657142855</c:v>
                </c:pt>
                <c:pt idx="2">
                  <c:v>1570.9374514285714</c:v>
                </c:pt>
                <c:pt idx="3">
                  <c:v>1575.0553371428571</c:v>
                </c:pt>
                <c:pt idx="4">
                  <c:v>1579.1732228571427</c:v>
                </c:pt>
                <c:pt idx="5">
                  <c:v>1583.2911085714284</c:v>
                </c:pt>
                <c:pt idx="6">
                  <c:v>1587.4089942857142</c:v>
                </c:pt>
                <c:pt idx="7">
                  <c:v>1591.5268799999999</c:v>
                </c:pt>
                <c:pt idx="8">
                  <c:v>1595.6447657142855</c:v>
                </c:pt>
                <c:pt idx="9">
                  <c:v>1599.7626514285714</c:v>
                </c:pt>
                <c:pt idx="10">
                  <c:v>1603.8805371428571</c:v>
                </c:pt>
                <c:pt idx="11">
                  <c:v>1607.9984228571427</c:v>
                </c:pt>
                <c:pt idx="12">
                  <c:v>1612.1163085714284</c:v>
                </c:pt>
                <c:pt idx="13">
                  <c:v>1616.2341942857142</c:v>
                </c:pt>
                <c:pt idx="14">
                  <c:v>1620.3520799999999</c:v>
                </c:pt>
                <c:pt idx="15">
                  <c:v>1624.4699657142855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FD-4F64-B13F-50238237D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1: Front Right Wheel Load vs. Longitudinal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Sheet'!$G$55:$G$70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Sheet'!$H$55:$H$70</c:f>
              <c:numCache>
                <c:formatCode>General</c:formatCode>
                <c:ptCount val="16"/>
                <c:pt idx="0">
                  <c:v>1504.7912879999997</c:v>
                </c:pt>
                <c:pt idx="1">
                  <c:v>1508.7476879999997</c:v>
                </c:pt>
                <c:pt idx="2">
                  <c:v>1512.7040879999997</c:v>
                </c:pt>
                <c:pt idx="3">
                  <c:v>1516.6604879999998</c:v>
                </c:pt>
                <c:pt idx="4">
                  <c:v>1520.6168879999996</c:v>
                </c:pt>
                <c:pt idx="5">
                  <c:v>1524.5732879999996</c:v>
                </c:pt>
                <c:pt idx="6">
                  <c:v>1528.5296879999996</c:v>
                </c:pt>
                <c:pt idx="7">
                  <c:v>1532.4860879999997</c:v>
                </c:pt>
                <c:pt idx="8">
                  <c:v>1536.4424879999997</c:v>
                </c:pt>
                <c:pt idx="9">
                  <c:v>1540.3988879999997</c:v>
                </c:pt>
                <c:pt idx="10">
                  <c:v>1544.3552879999997</c:v>
                </c:pt>
                <c:pt idx="11">
                  <c:v>1548.3116879999998</c:v>
                </c:pt>
                <c:pt idx="12">
                  <c:v>1552.2680879999996</c:v>
                </c:pt>
                <c:pt idx="13">
                  <c:v>1556.2244879999996</c:v>
                </c:pt>
                <c:pt idx="14">
                  <c:v>1560.1808879999996</c:v>
                </c:pt>
                <c:pt idx="15">
                  <c:v>1564.1372879999997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B7-47A4-861D-5A2583BEE4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1: Rear Left Wheel Load vs. Longitudinal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Sheet'!$C$75:$C$90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Sheet'!$D$75:$D$90</c:f>
              <c:numCache>
                <c:formatCode>General</c:formatCode>
                <c:ptCount val="16"/>
                <c:pt idx="0">
                  <c:v>1783.9753200000005</c:v>
                </c:pt>
                <c:pt idx="1">
                  <c:v>1779.8574342857148</c:v>
                </c:pt>
                <c:pt idx="2">
                  <c:v>1775.7395485714289</c:v>
                </c:pt>
                <c:pt idx="3">
                  <c:v>1771.6216628571433</c:v>
                </c:pt>
                <c:pt idx="4">
                  <c:v>1767.5037771428576</c:v>
                </c:pt>
                <c:pt idx="5">
                  <c:v>1763.385891428572</c:v>
                </c:pt>
                <c:pt idx="6">
                  <c:v>1759.2680057142861</c:v>
                </c:pt>
                <c:pt idx="7">
                  <c:v>1755.1501200000005</c:v>
                </c:pt>
                <c:pt idx="8">
                  <c:v>1751.0322342857148</c:v>
                </c:pt>
                <c:pt idx="9">
                  <c:v>1746.9143485714289</c:v>
                </c:pt>
                <c:pt idx="10">
                  <c:v>1742.7964628571433</c:v>
                </c:pt>
                <c:pt idx="11">
                  <c:v>1738.6785771428576</c:v>
                </c:pt>
                <c:pt idx="12">
                  <c:v>1734.560691428572</c:v>
                </c:pt>
                <c:pt idx="13">
                  <c:v>1730.4428057142861</c:v>
                </c:pt>
                <c:pt idx="14">
                  <c:v>1726.3249200000005</c:v>
                </c:pt>
                <c:pt idx="15">
                  <c:v>1722.2070342857148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C4-4410-9B72-D4F907F20D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1: Rear Right Wheel Load vs. Longitudinal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Sheet'!$G$75:$G$90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Sheet'!$H$75:$H$90</c:f>
              <c:numCache>
                <c:formatCode>General</c:formatCode>
                <c:ptCount val="16"/>
                <c:pt idx="0">
                  <c:v>1718.6721120000002</c:v>
                </c:pt>
                <c:pt idx="1">
                  <c:v>1714.7157120000002</c:v>
                </c:pt>
                <c:pt idx="2">
                  <c:v>1710.7593120000001</c:v>
                </c:pt>
                <c:pt idx="3">
                  <c:v>1706.8029120000001</c:v>
                </c:pt>
                <c:pt idx="4">
                  <c:v>1702.8465120000003</c:v>
                </c:pt>
                <c:pt idx="5">
                  <c:v>1698.8901120000003</c:v>
                </c:pt>
                <c:pt idx="6">
                  <c:v>1694.9337120000002</c:v>
                </c:pt>
                <c:pt idx="7">
                  <c:v>1690.9773120000002</c:v>
                </c:pt>
                <c:pt idx="8">
                  <c:v>1687.0209120000002</c:v>
                </c:pt>
                <c:pt idx="9">
                  <c:v>1683.0645120000001</c:v>
                </c:pt>
                <c:pt idx="10">
                  <c:v>1679.1081120000001</c:v>
                </c:pt>
                <c:pt idx="11">
                  <c:v>1675.1517120000001</c:v>
                </c:pt>
                <c:pt idx="12">
                  <c:v>1671.1953120000003</c:v>
                </c:pt>
                <c:pt idx="13">
                  <c:v>1667.2389120000003</c:v>
                </c:pt>
                <c:pt idx="14">
                  <c:v>1663.2825120000002</c:v>
                </c:pt>
                <c:pt idx="15">
                  <c:v>1659.3261120000002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C3-409D-9615-B70C6C0C46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1:</a:t>
            </a:r>
            <a:r>
              <a:rPr lang="en-GB" baseline="0"/>
              <a:t> Total Wheel Load vs Longitudinal Accelearation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Sheet'!$C$55:$C$70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Sheet'!$D$55:$D$70</c:f>
              <c:numCache>
                <c:formatCode>General</c:formatCode>
                <c:ptCount val="16"/>
                <c:pt idx="0">
                  <c:v>1562.7016799999999</c:v>
                </c:pt>
                <c:pt idx="1">
                  <c:v>1566.8195657142855</c:v>
                </c:pt>
                <c:pt idx="2">
                  <c:v>1570.9374514285714</c:v>
                </c:pt>
                <c:pt idx="3">
                  <c:v>1575.0553371428571</c:v>
                </c:pt>
                <c:pt idx="4">
                  <c:v>1579.1732228571427</c:v>
                </c:pt>
                <c:pt idx="5">
                  <c:v>1583.2911085714284</c:v>
                </c:pt>
                <c:pt idx="6">
                  <c:v>1587.4089942857142</c:v>
                </c:pt>
                <c:pt idx="7">
                  <c:v>1591.5268799999999</c:v>
                </c:pt>
                <c:pt idx="8">
                  <c:v>1595.6447657142855</c:v>
                </c:pt>
                <c:pt idx="9">
                  <c:v>1599.7626514285714</c:v>
                </c:pt>
                <c:pt idx="10">
                  <c:v>1603.8805371428571</c:v>
                </c:pt>
                <c:pt idx="11">
                  <c:v>1607.9984228571427</c:v>
                </c:pt>
                <c:pt idx="12">
                  <c:v>1612.1163085714284</c:v>
                </c:pt>
                <c:pt idx="13">
                  <c:v>1616.2341942857142</c:v>
                </c:pt>
                <c:pt idx="14">
                  <c:v>1620.3520799999999</c:v>
                </c:pt>
                <c:pt idx="15">
                  <c:v>1624.4699657142855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BC-4AA4-98D9-5A3AAFE1D6A1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Sheet'!$C$55:$C$70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Sheet'!$H$55:$H$70</c:f>
              <c:numCache>
                <c:formatCode>General</c:formatCode>
                <c:ptCount val="16"/>
                <c:pt idx="0">
                  <c:v>1504.7912879999997</c:v>
                </c:pt>
                <c:pt idx="1">
                  <c:v>1508.7476879999997</c:v>
                </c:pt>
                <c:pt idx="2">
                  <c:v>1512.7040879999997</c:v>
                </c:pt>
                <c:pt idx="3">
                  <c:v>1516.6604879999998</c:v>
                </c:pt>
                <c:pt idx="4">
                  <c:v>1520.6168879999996</c:v>
                </c:pt>
                <c:pt idx="5">
                  <c:v>1524.5732879999996</c:v>
                </c:pt>
                <c:pt idx="6">
                  <c:v>1528.5296879999996</c:v>
                </c:pt>
                <c:pt idx="7">
                  <c:v>1532.4860879999997</c:v>
                </c:pt>
                <c:pt idx="8">
                  <c:v>1536.4424879999997</c:v>
                </c:pt>
                <c:pt idx="9">
                  <c:v>1540.3988879999997</c:v>
                </c:pt>
                <c:pt idx="10">
                  <c:v>1544.3552879999997</c:v>
                </c:pt>
                <c:pt idx="11">
                  <c:v>1548.3116879999998</c:v>
                </c:pt>
                <c:pt idx="12">
                  <c:v>1552.2680879999996</c:v>
                </c:pt>
                <c:pt idx="13">
                  <c:v>1556.2244879999996</c:v>
                </c:pt>
                <c:pt idx="14">
                  <c:v>1560.1808879999996</c:v>
                </c:pt>
                <c:pt idx="15">
                  <c:v>1564.1372879999997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6BC-4AA4-98D9-5A3AAFE1D6A1}"/>
            </c:ext>
          </c:extLst>
        </c:ser>
        <c:ser>
          <c:idx val="2"/>
          <c:order val="2"/>
          <c:tx>
            <c:v>Rear Left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Sheet'!$C$55:$C$70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Sheet'!$D$75:$D$90</c:f>
              <c:numCache>
                <c:formatCode>General</c:formatCode>
                <c:ptCount val="16"/>
                <c:pt idx="0">
                  <c:v>1783.9753200000005</c:v>
                </c:pt>
                <c:pt idx="1">
                  <c:v>1779.8574342857148</c:v>
                </c:pt>
                <c:pt idx="2">
                  <c:v>1775.7395485714289</c:v>
                </c:pt>
                <c:pt idx="3">
                  <c:v>1771.6216628571433</c:v>
                </c:pt>
                <c:pt idx="4">
                  <c:v>1767.5037771428576</c:v>
                </c:pt>
                <c:pt idx="5">
                  <c:v>1763.385891428572</c:v>
                </c:pt>
                <c:pt idx="6">
                  <c:v>1759.2680057142861</c:v>
                </c:pt>
                <c:pt idx="7">
                  <c:v>1755.1501200000005</c:v>
                </c:pt>
                <c:pt idx="8">
                  <c:v>1751.0322342857148</c:v>
                </c:pt>
                <c:pt idx="9">
                  <c:v>1746.9143485714289</c:v>
                </c:pt>
                <c:pt idx="10">
                  <c:v>1742.7964628571433</c:v>
                </c:pt>
                <c:pt idx="11">
                  <c:v>1738.6785771428576</c:v>
                </c:pt>
                <c:pt idx="12">
                  <c:v>1734.560691428572</c:v>
                </c:pt>
                <c:pt idx="13">
                  <c:v>1730.4428057142861</c:v>
                </c:pt>
                <c:pt idx="14">
                  <c:v>1726.3249200000005</c:v>
                </c:pt>
                <c:pt idx="15">
                  <c:v>1722.2070342857148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6BC-4AA4-98D9-5A3AAFE1D6A1}"/>
            </c:ext>
          </c:extLst>
        </c:ser>
        <c:ser>
          <c:idx val="3"/>
          <c:order val="3"/>
          <c:tx>
            <c:v>Rear Right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Sheet'!$C$55:$C$70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Sheet'!$H$75:$H$90</c:f>
              <c:numCache>
                <c:formatCode>General</c:formatCode>
                <c:ptCount val="16"/>
                <c:pt idx="0">
                  <c:v>1718.6721120000002</c:v>
                </c:pt>
                <c:pt idx="1">
                  <c:v>1714.7157120000002</c:v>
                </c:pt>
                <c:pt idx="2">
                  <c:v>1710.7593120000001</c:v>
                </c:pt>
                <c:pt idx="3">
                  <c:v>1706.8029120000001</c:v>
                </c:pt>
                <c:pt idx="4">
                  <c:v>1702.8465120000003</c:v>
                </c:pt>
                <c:pt idx="5">
                  <c:v>1698.8901120000003</c:v>
                </c:pt>
                <c:pt idx="6">
                  <c:v>1694.9337120000002</c:v>
                </c:pt>
                <c:pt idx="7">
                  <c:v>1690.9773120000002</c:v>
                </c:pt>
                <c:pt idx="8">
                  <c:v>1687.0209120000002</c:v>
                </c:pt>
                <c:pt idx="9">
                  <c:v>1683.0645120000001</c:v>
                </c:pt>
                <c:pt idx="10">
                  <c:v>1679.1081120000001</c:v>
                </c:pt>
                <c:pt idx="11">
                  <c:v>1675.1517120000001</c:v>
                </c:pt>
                <c:pt idx="12">
                  <c:v>1671.1953120000003</c:v>
                </c:pt>
                <c:pt idx="13">
                  <c:v>1667.2389120000003</c:v>
                </c:pt>
                <c:pt idx="14">
                  <c:v>1663.2825120000002</c:v>
                </c:pt>
                <c:pt idx="15">
                  <c:v>1659.3261120000002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6BC-4AA4-98D9-5A3AAFE1D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930512"/>
        <c:axId val="522938712"/>
      </c:scatterChart>
      <c:valAx>
        <c:axId val="522930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938712"/>
        <c:crosses val="autoZero"/>
        <c:crossBetween val="midCat"/>
      </c:valAx>
      <c:valAx>
        <c:axId val="522938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930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2: Front Left Wheel Load vs. Lateral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Sheet'!$C$101:$C$116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Sheet'!$D$101:$D$116</c:f>
              <c:numCache>
                <c:formatCode>General</c:formatCode>
                <c:ptCount val="16"/>
                <c:pt idx="0">
                  <c:v>1562.7016799999999</c:v>
                </c:pt>
                <c:pt idx="1">
                  <c:v>1569.2607911111111</c:v>
                </c:pt>
                <c:pt idx="2">
                  <c:v>1575.819902222222</c:v>
                </c:pt>
                <c:pt idx="3">
                  <c:v>1582.3790133333332</c:v>
                </c:pt>
                <c:pt idx="4">
                  <c:v>1588.9381244444444</c:v>
                </c:pt>
                <c:pt idx="5">
                  <c:v>1595.4972355555556</c:v>
                </c:pt>
                <c:pt idx="6">
                  <c:v>1602.0563466666665</c:v>
                </c:pt>
                <c:pt idx="7">
                  <c:v>1608.6154577777777</c:v>
                </c:pt>
                <c:pt idx="8">
                  <c:v>1615.1745688888889</c:v>
                </c:pt>
                <c:pt idx="9">
                  <c:v>1621.7336799999998</c:v>
                </c:pt>
                <c:pt idx="10">
                  <c:v>1628.292791111111</c:v>
                </c:pt>
                <c:pt idx="11">
                  <c:v>1634.8519022222222</c:v>
                </c:pt>
                <c:pt idx="12">
                  <c:v>1641.4110133333331</c:v>
                </c:pt>
                <c:pt idx="13">
                  <c:v>1647.9701244444443</c:v>
                </c:pt>
                <c:pt idx="14">
                  <c:v>1654.5292355555555</c:v>
                </c:pt>
                <c:pt idx="15">
                  <c:v>1661.0883466666664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12-4193-8ECD-CEAE46DC5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2: Front Right Wheel Load vs. Lateral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Sheet'!$G$101:$G$116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Sheet'!$H$101:$H$116</c:f>
              <c:numCache>
                <c:formatCode>General</c:formatCode>
                <c:ptCount val="16"/>
                <c:pt idx="0">
                  <c:v>1504.7912879999997</c:v>
                </c:pt>
                <c:pt idx="1">
                  <c:v>1498.2321768888885</c:v>
                </c:pt>
                <c:pt idx="2">
                  <c:v>1491.6730657777775</c:v>
                </c:pt>
                <c:pt idx="3">
                  <c:v>1485.1139546666664</c:v>
                </c:pt>
                <c:pt idx="4">
                  <c:v>1478.5548435555552</c:v>
                </c:pt>
                <c:pt idx="5">
                  <c:v>1471.995732444444</c:v>
                </c:pt>
                <c:pt idx="6">
                  <c:v>1465.4366213333331</c:v>
                </c:pt>
                <c:pt idx="7">
                  <c:v>1458.8775102222219</c:v>
                </c:pt>
                <c:pt idx="8">
                  <c:v>1452.3183991111107</c:v>
                </c:pt>
                <c:pt idx="9">
                  <c:v>1445.7592879999997</c:v>
                </c:pt>
                <c:pt idx="10">
                  <c:v>1439.2001768888886</c:v>
                </c:pt>
                <c:pt idx="11">
                  <c:v>1432.6410657777774</c:v>
                </c:pt>
                <c:pt idx="12">
                  <c:v>1426.0819546666664</c:v>
                </c:pt>
                <c:pt idx="13">
                  <c:v>1419.5228435555553</c:v>
                </c:pt>
                <c:pt idx="14">
                  <c:v>1412.9637324444441</c:v>
                </c:pt>
                <c:pt idx="15">
                  <c:v>1406.4046213333331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93-4769-B908-F88B3A625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2: Rear Left Wheel Load vs. Lateral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Sheet'!$C$121:$C$136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Sheet'!$D$121:$D$136</c:f>
              <c:numCache>
                <c:formatCode>General</c:formatCode>
                <c:ptCount val="16"/>
                <c:pt idx="0">
                  <c:v>1783.9753200000005</c:v>
                </c:pt>
                <c:pt idx="1">
                  <c:v>1791.3717644444448</c:v>
                </c:pt>
                <c:pt idx="2">
                  <c:v>1798.7682088888894</c:v>
                </c:pt>
                <c:pt idx="3">
                  <c:v>1806.1646533333337</c:v>
                </c:pt>
                <c:pt idx="4">
                  <c:v>1813.5610977777783</c:v>
                </c:pt>
                <c:pt idx="5">
                  <c:v>1820.9575422222226</c:v>
                </c:pt>
                <c:pt idx="6">
                  <c:v>1828.3539866666672</c:v>
                </c:pt>
                <c:pt idx="7">
                  <c:v>1835.7504311111115</c:v>
                </c:pt>
                <c:pt idx="8">
                  <c:v>1843.1468755555561</c:v>
                </c:pt>
                <c:pt idx="9">
                  <c:v>1850.5433200000004</c:v>
                </c:pt>
                <c:pt idx="10">
                  <c:v>1857.9397644444448</c:v>
                </c:pt>
                <c:pt idx="11">
                  <c:v>1865.3362088888894</c:v>
                </c:pt>
                <c:pt idx="12">
                  <c:v>1872.7326533333337</c:v>
                </c:pt>
                <c:pt idx="13">
                  <c:v>1880.1290977777783</c:v>
                </c:pt>
                <c:pt idx="14">
                  <c:v>1887.5255422222226</c:v>
                </c:pt>
                <c:pt idx="15">
                  <c:v>1894.9219866666672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93-4B57-8677-71663F1E7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2: Rear</a:t>
            </a:r>
            <a:r>
              <a:rPr lang="en-GB" baseline="0"/>
              <a:t> Right</a:t>
            </a:r>
            <a:r>
              <a:rPr lang="en-GB"/>
              <a:t> Wheel Load vs. Lateral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Sheet'!$G$121:$G$136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Sheet'!$H$121:$H$136</c:f>
              <c:numCache>
                <c:formatCode>General</c:formatCode>
                <c:ptCount val="16"/>
                <c:pt idx="0">
                  <c:v>1718.6721120000002</c:v>
                </c:pt>
                <c:pt idx="1">
                  <c:v>1711.2756675555559</c:v>
                </c:pt>
                <c:pt idx="2">
                  <c:v>1703.8792231111113</c:v>
                </c:pt>
                <c:pt idx="3">
                  <c:v>1696.4827786666669</c:v>
                </c:pt>
                <c:pt idx="4">
                  <c:v>1689.0863342222224</c:v>
                </c:pt>
                <c:pt idx="5">
                  <c:v>1681.689889777778</c:v>
                </c:pt>
                <c:pt idx="6">
                  <c:v>1674.2934453333335</c:v>
                </c:pt>
                <c:pt idx="7">
                  <c:v>1666.8970008888891</c:v>
                </c:pt>
                <c:pt idx="8">
                  <c:v>1659.5005564444446</c:v>
                </c:pt>
                <c:pt idx="9">
                  <c:v>1652.1041120000002</c:v>
                </c:pt>
                <c:pt idx="10">
                  <c:v>1644.7076675555559</c:v>
                </c:pt>
                <c:pt idx="11">
                  <c:v>1637.3112231111113</c:v>
                </c:pt>
                <c:pt idx="12">
                  <c:v>1629.914778666667</c:v>
                </c:pt>
                <c:pt idx="13">
                  <c:v>1622.5183342222224</c:v>
                </c:pt>
                <c:pt idx="14">
                  <c:v>1615.1218897777781</c:v>
                </c:pt>
                <c:pt idx="15">
                  <c:v>1607.7254453333335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4B-4D0C-A75E-9922B3AA2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3: Front Left Wheel Load vs. Vehicle</a:t>
            </a:r>
            <a:r>
              <a:rPr lang="en-GB" baseline="0"/>
              <a:t> Velocity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Sheet'!$C$147:$C$177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Sheet'!$D$147:$D$177</c:f>
              <c:numCache>
                <c:formatCode>General</c:formatCode>
                <c:ptCount val="31"/>
                <c:pt idx="0">
                  <c:v>1476.7149959999999</c:v>
                </c:pt>
                <c:pt idx="1">
                  <c:v>1476.8105367599999</c:v>
                </c:pt>
                <c:pt idx="2">
                  <c:v>1477.09715904</c:v>
                </c:pt>
                <c:pt idx="3">
                  <c:v>1477.5748628399999</c:v>
                </c:pt>
                <c:pt idx="4">
                  <c:v>1478.24364816</c:v>
                </c:pt>
                <c:pt idx="5">
                  <c:v>1479.103515</c:v>
                </c:pt>
                <c:pt idx="6">
                  <c:v>1480.1544633599999</c:v>
                </c:pt>
                <c:pt idx="7">
                  <c:v>1481.3964932399999</c:v>
                </c:pt>
                <c:pt idx="8">
                  <c:v>1482.8296046399998</c:v>
                </c:pt>
                <c:pt idx="9">
                  <c:v>1484.4537975599999</c:v>
                </c:pt>
                <c:pt idx="10">
                  <c:v>1486.2690719999998</c:v>
                </c:pt>
                <c:pt idx="11">
                  <c:v>1488.2754279599999</c:v>
                </c:pt>
                <c:pt idx="12">
                  <c:v>1490.4728654399999</c:v>
                </c:pt>
                <c:pt idx="13">
                  <c:v>1492.8613844399999</c:v>
                </c:pt>
                <c:pt idx="14">
                  <c:v>1495.4409849599999</c:v>
                </c:pt>
                <c:pt idx="15">
                  <c:v>1498.211667</c:v>
                </c:pt>
                <c:pt idx="16">
                  <c:v>1501.1734305599998</c:v>
                </c:pt>
                <c:pt idx="17">
                  <c:v>1504.3262756399999</c:v>
                </c:pt>
                <c:pt idx="18">
                  <c:v>1507.67020224</c:v>
                </c:pt>
                <c:pt idx="19">
                  <c:v>1511.2052103599999</c:v>
                </c:pt>
                <c:pt idx="20">
                  <c:v>1514.9313</c:v>
                </c:pt>
                <c:pt idx="21">
                  <c:v>1518.8484711599999</c:v>
                </c:pt>
                <c:pt idx="22">
                  <c:v>1522.95672384</c:v>
                </c:pt>
                <c:pt idx="23">
                  <c:v>1527.25605804</c:v>
                </c:pt>
                <c:pt idx="24">
                  <c:v>1531.7464737599998</c:v>
                </c:pt>
                <c:pt idx="25">
                  <c:v>1536.4279709999998</c:v>
                </c:pt>
                <c:pt idx="26">
                  <c:v>1541.30054976</c:v>
                </c:pt>
                <c:pt idx="27">
                  <c:v>1546.36421004</c:v>
                </c:pt>
                <c:pt idx="28">
                  <c:v>1551.6189518399999</c:v>
                </c:pt>
                <c:pt idx="29">
                  <c:v>1557.06477516</c:v>
                </c:pt>
                <c:pt idx="30">
                  <c:v>1562.7016799999999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65-4C23-89E1-86F2D8E249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3: Front Right Wheel Load vs. Vehicle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Sheet'!$G$147:$G$177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Sheet'!$H$147:$H$177</c:f>
              <c:numCache>
                <c:formatCode>General</c:formatCode>
                <c:ptCount val="31"/>
                <c:pt idx="0">
                  <c:v>1418.8046039999997</c:v>
                </c:pt>
                <c:pt idx="1">
                  <c:v>1418.9001447599996</c:v>
                </c:pt>
                <c:pt idx="2">
                  <c:v>1419.1867670399997</c:v>
                </c:pt>
                <c:pt idx="3">
                  <c:v>1419.6644708399997</c:v>
                </c:pt>
                <c:pt idx="4">
                  <c:v>1420.3332561599998</c:v>
                </c:pt>
                <c:pt idx="5">
                  <c:v>1421.1931229999998</c:v>
                </c:pt>
                <c:pt idx="6">
                  <c:v>1422.2440713599997</c:v>
                </c:pt>
                <c:pt idx="7">
                  <c:v>1423.4861012399997</c:v>
                </c:pt>
                <c:pt idx="8">
                  <c:v>1424.9192126399996</c:v>
                </c:pt>
                <c:pt idx="9">
                  <c:v>1426.5434055599997</c:v>
                </c:pt>
                <c:pt idx="10">
                  <c:v>1428.3586799999996</c:v>
                </c:pt>
                <c:pt idx="11">
                  <c:v>1430.3650359599997</c:v>
                </c:pt>
                <c:pt idx="12">
                  <c:v>1432.5624734399996</c:v>
                </c:pt>
                <c:pt idx="13">
                  <c:v>1434.9509924399997</c:v>
                </c:pt>
                <c:pt idx="14">
                  <c:v>1437.5305929599997</c:v>
                </c:pt>
                <c:pt idx="15">
                  <c:v>1440.3012749999998</c:v>
                </c:pt>
                <c:pt idx="16">
                  <c:v>1443.2630385599996</c:v>
                </c:pt>
                <c:pt idx="17">
                  <c:v>1446.4158836399997</c:v>
                </c:pt>
                <c:pt idx="18">
                  <c:v>1449.7598102399998</c:v>
                </c:pt>
                <c:pt idx="19">
                  <c:v>1453.2948183599997</c:v>
                </c:pt>
                <c:pt idx="20">
                  <c:v>1457.0209079999997</c:v>
                </c:pt>
                <c:pt idx="21">
                  <c:v>1460.9380791599997</c:v>
                </c:pt>
                <c:pt idx="22">
                  <c:v>1465.0463318399998</c:v>
                </c:pt>
                <c:pt idx="23">
                  <c:v>1469.3456660399997</c:v>
                </c:pt>
                <c:pt idx="24">
                  <c:v>1473.8360817599996</c:v>
                </c:pt>
                <c:pt idx="25">
                  <c:v>1478.5175789999996</c:v>
                </c:pt>
                <c:pt idx="26">
                  <c:v>1483.3901577599997</c:v>
                </c:pt>
                <c:pt idx="27">
                  <c:v>1488.4538180399998</c:v>
                </c:pt>
                <c:pt idx="28">
                  <c:v>1493.7085598399997</c:v>
                </c:pt>
                <c:pt idx="29">
                  <c:v>1499.1543831599997</c:v>
                </c:pt>
                <c:pt idx="30">
                  <c:v>1504.7912879999997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EC-46F0-AA8D-78CCE0A790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Velcoity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3: Rear Left Wheel Load vs.</a:t>
            </a:r>
            <a:r>
              <a:rPr lang="en-GB" baseline="0"/>
              <a:t> </a:t>
            </a:r>
            <a:r>
              <a:rPr lang="en-GB"/>
              <a:t>Vehicle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Sheet'!$C$182:$C$212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Sheet'!$D$182:$D$212</c:f>
              <c:numCache>
                <c:formatCode>General</c:formatCode>
                <c:ptCount val="31"/>
                <c:pt idx="0">
                  <c:v>1665.2318040000005</c:v>
                </c:pt>
                <c:pt idx="1">
                  <c:v>1665.3637412400005</c:v>
                </c:pt>
                <c:pt idx="2">
                  <c:v>1665.7595529600005</c:v>
                </c:pt>
                <c:pt idx="3">
                  <c:v>1666.4192391600004</c:v>
                </c:pt>
                <c:pt idx="4">
                  <c:v>1667.3427998400005</c:v>
                </c:pt>
                <c:pt idx="5">
                  <c:v>1668.5302350000004</c:v>
                </c:pt>
                <c:pt idx="6">
                  <c:v>1669.9815446400005</c:v>
                </c:pt>
                <c:pt idx="7">
                  <c:v>1671.6967287600005</c:v>
                </c:pt>
                <c:pt idx="8">
                  <c:v>1673.6757873600004</c:v>
                </c:pt>
                <c:pt idx="9">
                  <c:v>1675.9187204400005</c:v>
                </c:pt>
                <c:pt idx="10">
                  <c:v>1678.4255280000004</c:v>
                </c:pt>
                <c:pt idx="11">
                  <c:v>1681.1962100400006</c:v>
                </c:pt>
                <c:pt idx="12">
                  <c:v>1684.2307665600006</c:v>
                </c:pt>
                <c:pt idx="13">
                  <c:v>1687.5291975600005</c:v>
                </c:pt>
                <c:pt idx="14">
                  <c:v>1691.0915030400004</c:v>
                </c:pt>
                <c:pt idx="15">
                  <c:v>1694.9176830000006</c:v>
                </c:pt>
                <c:pt idx="16">
                  <c:v>1699.0077374400005</c:v>
                </c:pt>
                <c:pt idx="17">
                  <c:v>1703.3616663600005</c:v>
                </c:pt>
                <c:pt idx="18">
                  <c:v>1707.9794697600005</c:v>
                </c:pt>
                <c:pt idx="19">
                  <c:v>1712.8611476400004</c:v>
                </c:pt>
                <c:pt idx="20">
                  <c:v>1718.0067000000004</c:v>
                </c:pt>
                <c:pt idx="21">
                  <c:v>1723.4161268400005</c:v>
                </c:pt>
                <c:pt idx="22">
                  <c:v>1729.0894281600006</c:v>
                </c:pt>
                <c:pt idx="23">
                  <c:v>1735.0266039600006</c:v>
                </c:pt>
                <c:pt idx="24">
                  <c:v>1741.2276542400004</c:v>
                </c:pt>
                <c:pt idx="25">
                  <c:v>1747.6925790000005</c:v>
                </c:pt>
                <c:pt idx="26">
                  <c:v>1754.4213782400004</c:v>
                </c:pt>
                <c:pt idx="27">
                  <c:v>1761.4140519600005</c:v>
                </c:pt>
                <c:pt idx="28">
                  <c:v>1768.6706001600005</c:v>
                </c:pt>
                <c:pt idx="29">
                  <c:v>1776.1910228400004</c:v>
                </c:pt>
                <c:pt idx="30">
                  <c:v>1783.9753200000005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81-4F61-A850-D7B627202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3: Rear Right Wheel Load vs. Vehicle</a:t>
            </a:r>
            <a:r>
              <a:rPr lang="en-GB" baseline="0"/>
              <a:t> Velocity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Sheet'!$G$182:$G$212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Sheet'!$H$182:$H$212</c:f>
              <c:numCache>
                <c:formatCode>General</c:formatCode>
                <c:ptCount val="31"/>
                <c:pt idx="0">
                  <c:v>1599.9285960000002</c:v>
                </c:pt>
                <c:pt idx="1">
                  <c:v>1600.0605332400003</c:v>
                </c:pt>
                <c:pt idx="2">
                  <c:v>1600.4563449600003</c:v>
                </c:pt>
                <c:pt idx="3">
                  <c:v>1601.1160311600001</c:v>
                </c:pt>
                <c:pt idx="4">
                  <c:v>1602.0395918400002</c:v>
                </c:pt>
                <c:pt idx="5">
                  <c:v>1603.2270270000001</c:v>
                </c:pt>
                <c:pt idx="6">
                  <c:v>1604.6783366400002</c:v>
                </c:pt>
                <c:pt idx="7">
                  <c:v>1606.3935207600002</c:v>
                </c:pt>
                <c:pt idx="8">
                  <c:v>1608.3725793600001</c:v>
                </c:pt>
                <c:pt idx="9">
                  <c:v>1610.6155124400002</c:v>
                </c:pt>
                <c:pt idx="10">
                  <c:v>1613.1223200000002</c:v>
                </c:pt>
                <c:pt idx="11">
                  <c:v>1615.8930020400003</c:v>
                </c:pt>
                <c:pt idx="12">
                  <c:v>1618.9275585600003</c:v>
                </c:pt>
                <c:pt idx="13">
                  <c:v>1622.2259895600002</c:v>
                </c:pt>
                <c:pt idx="14">
                  <c:v>1625.7882950400001</c:v>
                </c:pt>
                <c:pt idx="15">
                  <c:v>1629.6144750000003</c:v>
                </c:pt>
                <c:pt idx="16">
                  <c:v>1633.7045294400002</c:v>
                </c:pt>
                <c:pt idx="17">
                  <c:v>1638.0584583600003</c:v>
                </c:pt>
                <c:pt idx="18">
                  <c:v>1642.6762617600002</c:v>
                </c:pt>
                <c:pt idx="19">
                  <c:v>1647.5579396400001</c:v>
                </c:pt>
                <c:pt idx="20">
                  <c:v>1652.7034920000001</c:v>
                </c:pt>
                <c:pt idx="21">
                  <c:v>1658.1129188400002</c:v>
                </c:pt>
                <c:pt idx="22">
                  <c:v>1663.7862201600003</c:v>
                </c:pt>
                <c:pt idx="23">
                  <c:v>1669.7233959600003</c:v>
                </c:pt>
                <c:pt idx="24">
                  <c:v>1675.9244462400002</c:v>
                </c:pt>
                <c:pt idx="25">
                  <c:v>1682.3893710000002</c:v>
                </c:pt>
                <c:pt idx="26">
                  <c:v>1689.1181702400002</c:v>
                </c:pt>
                <c:pt idx="27">
                  <c:v>1696.1108439600002</c:v>
                </c:pt>
                <c:pt idx="28">
                  <c:v>1703.3673921600002</c:v>
                </c:pt>
                <c:pt idx="29">
                  <c:v>1710.8878148400001</c:v>
                </c:pt>
                <c:pt idx="30">
                  <c:v>1718.6721120000002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86-46A5-BE55-5A3EE05708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Velocity (M/S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2: Total Wheel Load vs. Lateral Acceleration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Sheet'!$C$101:$C$116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Sheet'!$D$101:$D$116</c:f>
              <c:numCache>
                <c:formatCode>General</c:formatCode>
                <c:ptCount val="16"/>
                <c:pt idx="0">
                  <c:v>1562.7016799999999</c:v>
                </c:pt>
                <c:pt idx="1">
                  <c:v>1569.2607911111111</c:v>
                </c:pt>
                <c:pt idx="2">
                  <c:v>1575.819902222222</c:v>
                </c:pt>
                <c:pt idx="3">
                  <c:v>1582.3790133333332</c:v>
                </c:pt>
                <c:pt idx="4">
                  <c:v>1588.9381244444444</c:v>
                </c:pt>
                <c:pt idx="5">
                  <c:v>1595.4972355555556</c:v>
                </c:pt>
                <c:pt idx="6">
                  <c:v>1602.0563466666665</c:v>
                </c:pt>
                <c:pt idx="7">
                  <c:v>1608.6154577777777</c:v>
                </c:pt>
                <c:pt idx="8">
                  <c:v>1615.1745688888889</c:v>
                </c:pt>
                <c:pt idx="9">
                  <c:v>1621.7336799999998</c:v>
                </c:pt>
                <c:pt idx="10">
                  <c:v>1628.292791111111</c:v>
                </c:pt>
                <c:pt idx="11">
                  <c:v>1634.8519022222222</c:v>
                </c:pt>
                <c:pt idx="12">
                  <c:v>1641.4110133333331</c:v>
                </c:pt>
                <c:pt idx="13">
                  <c:v>1647.9701244444443</c:v>
                </c:pt>
                <c:pt idx="14">
                  <c:v>1654.5292355555555</c:v>
                </c:pt>
                <c:pt idx="15">
                  <c:v>1661.0883466666664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FD-4E40-8647-B48A690DD958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Sheet'!$C$101:$C$116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Sheet'!$H$101:$H$116</c:f>
              <c:numCache>
                <c:formatCode>General</c:formatCode>
                <c:ptCount val="16"/>
                <c:pt idx="0">
                  <c:v>1504.7912879999997</c:v>
                </c:pt>
                <c:pt idx="1">
                  <c:v>1498.2321768888885</c:v>
                </c:pt>
                <c:pt idx="2">
                  <c:v>1491.6730657777775</c:v>
                </c:pt>
                <c:pt idx="3">
                  <c:v>1485.1139546666664</c:v>
                </c:pt>
                <c:pt idx="4">
                  <c:v>1478.5548435555552</c:v>
                </c:pt>
                <c:pt idx="5">
                  <c:v>1471.995732444444</c:v>
                </c:pt>
                <c:pt idx="6">
                  <c:v>1465.4366213333331</c:v>
                </c:pt>
                <c:pt idx="7">
                  <c:v>1458.8775102222219</c:v>
                </c:pt>
                <c:pt idx="8">
                  <c:v>1452.3183991111107</c:v>
                </c:pt>
                <c:pt idx="9">
                  <c:v>1445.7592879999997</c:v>
                </c:pt>
                <c:pt idx="10">
                  <c:v>1439.2001768888886</c:v>
                </c:pt>
                <c:pt idx="11">
                  <c:v>1432.6410657777774</c:v>
                </c:pt>
                <c:pt idx="12">
                  <c:v>1426.0819546666664</c:v>
                </c:pt>
                <c:pt idx="13">
                  <c:v>1419.5228435555553</c:v>
                </c:pt>
                <c:pt idx="14">
                  <c:v>1412.9637324444441</c:v>
                </c:pt>
                <c:pt idx="15">
                  <c:v>1406.4046213333331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FD-4E40-8647-B48A690DD958}"/>
            </c:ext>
          </c:extLst>
        </c:ser>
        <c:ser>
          <c:idx val="2"/>
          <c:order val="2"/>
          <c:tx>
            <c:v>Rear Left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Sheet'!$C$101:$C$116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Sheet'!$D$121:$D$136</c:f>
              <c:numCache>
                <c:formatCode>General</c:formatCode>
                <c:ptCount val="16"/>
                <c:pt idx="0">
                  <c:v>1783.9753200000005</c:v>
                </c:pt>
                <c:pt idx="1">
                  <c:v>1791.3717644444448</c:v>
                </c:pt>
                <c:pt idx="2">
                  <c:v>1798.7682088888894</c:v>
                </c:pt>
                <c:pt idx="3">
                  <c:v>1806.1646533333337</c:v>
                </c:pt>
                <c:pt idx="4">
                  <c:v>1813.5610977777783</c:v>
                </c:pt>
                <c:pt idx="5">
                  <c:v>1820.9575422222226</c:v>
                </c:pt>
                <c:pt idx="6">
                  <c:v>1828.3539866666672</c:v>
                </c:pt>
                <c:pt idx="7">
                  <c:v>1835.7504311111115</c:v>
                </c:pt>
                <c:pt idx="8">
                  <c:v>1843.1468755555561</c:v>
                </c:pt>
                <c:pt idx="9">
                  <c:v>1850.5433200000004</c:v>
                </c:pt>
                <c:pt idx="10">
                  <c:v>1857.9397644444448</c:v>
                </c:pt>
                <c:pt idx="11">
                  <c:v>1865.3362088888894</c:v>
                </c:pt>
                <c:pt idx="12">
                  <c:v>1872.7326533333337</c:v>
                </c:pt>
                <c:pt idx="13">
                  <c:v>1880.1290977777783</c:v>
                </c:pt>
                <c:pt idx="14">
                  <c:v>1887.5255422222226</c:v>
                </c:pt>
                <c:pt idx="15">
                  <c:v>1894.9219866666672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9FD-4E40-8647-B48A690DD958}"/>
            </c:ext>
          </c:extLst>
        </c:ser>
        <c:ser>
          <c:idx val="3"/>
          <c:order val="3"/>
          <c:tx>
            <c:v>Rear Right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Sheet'!$C$101:$C$116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'Vehicle Loads Sheet'!$H$121:$H$136</c:f>
              <c:numCache>
                <c:formatCode>General</c:formatCode>
                <c:ptCount val="16"/>
                <c:pt idx="0">
                  <c:v>1718.6721120000002</c:v>
                </c:pt>
                <c:pt idx="1">
                  <c:v>1711.2756675555559</c:v>
                </c:pt>
                <c:pt idx="2">
                  <c:v>1703.8792231111113</c:v>
                </c:pt>
                <c:pt idx="3">
                  <c:v>1696.4827786666669</c:v>
                </c:pt>
                <c:pt idx="4">
                  <c:v>1689.0863342222224</c:v>
                </c:pt>
                <c:pt idx="5">
                  <c:v>1681.689889777778</c:v>
                </c:pt>
                <c:pt idx="6">
                  <c:v>1674.2934453333335</c:v>
                </c:pt>
                <c:pt idx="7">
                  <c:v>1666.8970008888891</c:v>
                </c:pt>
                <c:pt idx="8">
                  <c:v>1659.5005564444446</c:v>
                </c:pt>
                <c:pt idx="9">
                  <c:v>1652.1041120000002</c:v>
                </c:pt>
                <c:pt idx="10">
                  <c:v>1644.7076675555559</c:v>
                </c:pt>
                <c:pt idx="11">
                  <c:v>1637.3112231111113</c:v>
                </c:pt>
                <c:pt idx="12">
                  <c:v>1629.914778666667</c:v>
                </c:pt>
                <c:pt idx="13">
                  <c:v>1622.5183342222224</c:v>
                </c:pt>
                <c:pt idx="14">
                  <c:v>1615.1218897777781</c:v>
                </c:pt>
                <c:pt idx="15">
                  <c:v>1607.7254453333335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9FD-4E40-8647-B48A690DD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Scenario 3: Total Wheel Load vs. Vehicle</a:t>
            </a:r>
            <a:r>
              <a:rPr lang="en-GB" baseline="0"/>
              <a:t> Velocity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Sheet'!$C$147:$C$177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Sheet'!$D$147:$D$177</c:f>
              <c:numCache>
                <c:formatCode>General</c:formatCode>
                <c:ptCount val="31"/>
                <c:pt idx="0">
                  <c:v>1476.7149959999999</c:v>
                </c:pt>
                <c:pt idx="1">
                  <c:v>1476.8105367599999</c:v>
                </c:pt>
                <c:pt idx="2">
                  <c:v>1477.09715904</c:v>
                </c:pt>
                <c:pt idx="3">
                  <c:v>1477.5748628399999</c:v>
                </c:pt>
                <c:pt idx="4">
                  <c:v>1478.24364816</c:v>
                </c:pt>
                <c:pt idx="5">
                  <c:v>1479.103515</c:v>
                </c:pt>
                <c:pt idx="6">
                  <c:v>1480.1544633599999</c:v>
                </c:pt>
                <c:pt idx="7">
                  <c:v>1481.3964932399999</c:v>
                </c:pt>
                <c:pt idx="8">
                  <c:v>1482.8296046399998</c:v>
                </c:pt>
                <c:pt idx="9">
                  <c:v>1484.4537975599999</c:v>
                </c:pt>
                <c:pt idx="10">
                  <c:v>1486.2690719999998</c:v>
                </c:pt>
                <c:pt idx="11">
                  <c:v>1488.2754279599999</c:v>
                </c:pt>
                <c:pt idx="12">
                  <c:v>1490.4728654399999</c:v>
                </c:pt>
                <c:pt idx="13">
                  <c:v>1492.8613844399999</c:v>
                </c:pt>
                <c:pt idx="14">
                  <c:v>1495.4409849599999</c:v>
                </c:pt>
                <c:pt idx="15">
                  <c:v>1498.211667</c:v>
                </c:pt>
                <c:pt idx="16">
                  <c:v>1501.1734305599998</c:v>
                </c:pt>
                <c:pt idx="17">
                  <c:v>1504.3262756399999</c:v>
                </c:pt>
                <c:pt idx="18">
                  <c:v>1507.67020224</c:v>
                </c:pt>
                <c:pt idx="19">
                  <c:v>1511.2052103599999</c:v>
                </c:pt>
                <c:pt idx="20">
                  <c:v>1514.9313</c:v>
                </c:pt>
                <c:pt idx="21">
                  <c:v>1518.8484711599999</c:v>
                </c:pt>
                <c:pt idx="22">
                  <c:v>1522.95672384</c:v>
                </c:pt>
                <c:pt idx="23">
                  <c:v>1527.25605804</c:v>
                </c:pt>
                <c:pt idx="24">
                  <c:v>1531.7464737599998</c:v>
                </c:pt>
                <c:pt idx="25">
                  <c:v>1536.4279709999998</c:v>
                </c:pt>
                <c:pt idx="26">
                  <c:v>1541.30054976</c:v>
                </c:pt>
                <c:pt idx="27">
                  <c:v>1546.36421004</c:v>
                </c:pt>
                <c:pt idx="28">
                  <c:v>1551.6189518399999</c:v>
                </c:pt>
                <c:pt idx="29">
                  <c:v>1557.06477516</c:v>
                </c:pt>
                <c:pt idx="30">
                  <c:v>1562.7016799999999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6C-4FE8-9F25-CCBD11E6D7E1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Sheet'!$C$147:$C$177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Sheet'!$H$147:$H$177</c:f>
              <c:numCache>
                <c:formatCode>General</c:formatCode>
                <c:ptCount val="31"/>
                <c:pt idx="0">
                  <c:v>1418.8046039999997</c:v>
                </c:pt>
                <c:pt idx="1">
                  <c:v>1418.9001447599996</c:v>
                </c:pt>
                <c:pt idx="2">
                  <c:v>1419.1867670399997</c:v>
                </c:pt>
                <c:pt idx="3">
                  <c:v>1419.6644708399997</c:v>
                </c:pt>
                <c:pt idx="4">
                  <c:v>1420.3332561599998</c:v>
                </c:pt>
                <c:pt idx="5">
                  <c:v>1421.1931229999998</c:v>
                </c:pt>
                <c:pt idx="6">
                  <c:v>1422.2440713599997</c:v>
                </c:pt>
                <c:pt idx="7">
                  <c:v>1423.4861012399997</c:v>
                </c:pt>
                <c:pt idx="8">
                  <c:v>1424.9192126399996</c:v>
                </c:pt>
                <c:pt idx="9">
                  <c:v>1426.5434055599997</c:v>
                </c:pt>
                <c:pt idx="10">
                  <c:v>1428.3586799999996</c:v>
                </c:pt>
                <c:pt idx="11">
                  <c:v>1430.3650359599997</c:v>
                </c:pt>
                <c:pt idx="12">
                  <c:v>1432.5624734399996</c:v>
                </c:pt>
                <c:pt idx="13">
                  <c:v>1434.9509924399997</c:v>
                </c:pt>
                <c:pt idx="14">
                  <c:v>1437.5305929599997</c:v>
                </c:pt>
                <c:pt idx="15">
                  <c:v>1440.3012749999998</c:v>
                </c:pt>
                <c:pt idx="16">
                  <c:v>1443.2630385599996</c:v>
                </c:pt>
                <c:pt idx="17">
                  <c:v>1446.4158836399997</c:v>
                </c:pt>
                <c:pt idx="18">
                  <c:v>1449.7598102399998</c:v>
                </c:pt>
                <c:pt idx="19">
                  <c:v>1453.2948183599997</c:v>
                </c:pt>
                <c:pt idx="20">
                  <c:v>1457.0209079999997</c:v>
                </c:pt>
                <c:pt idx="21">
                  <c:v>1460.9380791599997</c:v>
                </c:pt>
                <c:pt idx="22">
                  <c:v>1465.0463318399998</c:v>
                </c:pt>
                <c:pt idx="23">
                  <c:v>1469.3456660399997</c:v>
                </c:pt>
                <c:pt idx="24">
                  <c:v>1473.8360817599996</c:v>
                </c:pt>
                <c:pt idx="25">
                  <c:v>1478.5175789999996</c:v>
                </c:pt>
                <c:pt idx="26">
                  <c:v>1483.3901577599997</c:v>
                </c:pt>
                <c:pt idx="27">
                  <c:v>1488.4538180399998</c:v>
                </c:pt>
                <c:pt idx="28">
                  <c:v>1493.7085598399997</c:v>
                </c:pt>
                <c:pt idx="29">
                  <c:v>1499.1543831599997</c:v>
                </c:pt>
                <c:pt idx="30">
                  <c:v>1504.7912879999997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6C-4FE8-9F25-CCBD11E6D7E1}"/>
            </c:ext>
          </c:extLst>
        </c:ser>
        <c:ser>
          <c:idx val="2"/>
          <c:order val="2"/>
          <c:tx>
            <c:v>Rear Left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Sheet'!$C$147:$C$177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Sheet'!$D$182:$D$212</c:f>
              <c:numCache>
                <c:formatCode>General</c:formatCode>
                <c:ptCount val="31"/>
                <c:pt idx="0">
                  <c:v>1665.2318040000005</c:v>
                </c:pt>
                <c:pt idx="1">
                  <c:v>1665.3637412400005</c:v>
                </c:pt>
                <c:pt idx="2">
                  <c:v>1665.7595529600005</c:v>
                </c:pt>
                <c:pt idx="3">
                  <c:v>1666.4192391600004</c:v>
                </c:pt>
                <c:pt idx="4">
                  <c:v>1667.3427998400005</c:v>
                </c:pt>
                <c:pt idx="5">
                  <c:v>1668.5302350000004</c:v>
                </c:pt>
                <c:pt idx="6">
                  <c:v>1669.9815446400005</c:v>
                </c:pt>
                <c:pt idx="7">
                  <c:v>1671.6967287600005</c:v>
                </c:pt>
                <c:pt idx="8">
                  <c:v>1673.6757873600004</c:v>
                </c:pt>
                <c:pt idx="9">
                  <c:v>1675.9187204400005</c:v>
                </c:pt>
                <c:pt idx="10">
                  <c:v>1678.4255280000004</c:v>
                </c:pt>
                <c:pt idx="11">
                  <c:v>1681.1962100400006</c:v>
                </c:pt>
                <c:pt idx="12">
                  <c:v>1684.2307665600006</c:v>
                </c:pt>
                <c:pt idx="13">
                  <c:v>1687.5291975600005</c:v>
                </c:pt>
                <c:pt idx="14">
                  <c:v>1691.0915030400004</c:v>
                </c:pt>
                <c:pt idx="15">
                  <c:v>1694.9176830000006</c:v>
                </c:pt>
                <c:pt idx="16">
                  <c:v>1699.0077374400005</c:v>
                </c:pt>
                <c:pt idx="17">
                  <c:v>1703.3616663600005</c:v>
                </c:pt>
                <c:pt idx="18">
                  <c:v>1707.9794697600005</c:v>
                </c:pt>
                <c:pt idx="19">
                  <c:v>1712.8611476400004</c:v>
                </c:pt>
                <c:pt idx="20">
                  <c:v>1718.0067000000004</c:v>
                </c:pt>
                <c:pt idx="21">
                  <c:v>1723.4161268400005</c:v>
                </c:pt>
                <c:pt idx="22">
                  <c:v>1729.0894281600006</c:v>
                </c:pt>
                <c:pt idx="23">
                  <c:v>1735.0266039600006</c:v>
                </c:pt>
                <c:pt idx="24">
                  <c:v>1741.2276542400004</c:v>
                </c:pt>
                <c:pt idx="25">
                  <c:v>1747.6925790000005</c:v>
                </c:pt>
                <c:pt idx="26">
                  <c:v>1754.4213782400004</c:v>
                </c:pt>
                <c:pt idx="27">
                  <c:v>1761.4140519600005</c:v>
                </c:pt>
                <c:pt idx="28">
                  <c:v>1768.6706001600005</c:v>
                </c:pt>
                <c:pt idx="29">
                  <c:v>1776.1910228400004</c:v>
                </c:pt>
                <c:pt idx="30">
                  <c:v>1783.9753200000005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6C-4FE8-9F25-CCBD11E6D7E1}"/>
            </c:ext>
          </c:extLst>
        </c:ser>
        <c:ser>
          <c:idx val="3"/>
          <c:order val="3"/>
          <c:tx>
            <c:v>Rear Right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Sheet'!$C$147:$C$177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Sheet'!$H$182:$H$212</c:f>
              <c:numCache>
                <c:formatCode>General</c:formatCode>
                <c:ptCount val="31"/>
                <c:pt idx="0">
                  <c:v>1599.9285960000002</c:v>
                </c:pt>
                <c:pt idx="1">
                  <c:v>1600.0605332400003</c:v>
                </c:pt>
                <c:pt idx="2">
                  <c:v>1600.4563449600003</c:v>
                </c:pt>
                <c:pt idx="3">
                  <c:v>1601.1160311600001</c:v>
                </c:pt>
                <c:pt idx="4">
                  <c:v>1602.0395918400002</c:v>
                </c:pt>
                <c:pt idx="5">
                  <c:v>1603.2270270000001</c:v>
                </c:pt>
                <c:pt idx="6">
                  <c:v>1604.6783366400002</c:v>
                </c:pt>
                <c:pt idx="7">
                  <c:v>1606.3935207600002</c:v>
                </c:pt>
                <c:pt idx="8">
                  <c:v>1608.3725793600001</c:v>
                </c:pt>
                <c:pt idx="9">
                  <c:v>1610.6155124400002</c:v>
                </c:pt>
                <c:pt idx="10">
                  <c:v>1613.1223200000002</c:v>
                </c:pt>
                <c:pt idx="11">
                  <c:v>1615.8930020400003</c:v>
                </c:pt>
                <c:pt idx="12">
                  <c:v>1618.9275585600003</c:v>
                </c:pt>
                <c:pt idx="13">
                  <c:v>1622.2259895600002</c:v>
                </c:pt>
                <c:pt idx="14">
                  <c:v>1625.7882950400001</c:v>
                </c:pt>
                <c:pt idx="15">
                  <c:v>1629.6144750000003</c:v>
                </c:pt>
                <c:pt idx="16">
                  <c:v>1633.7045294400002</c:v>
                </c:pt>
                <c:pt idx="17">
                  <c:v>1638.0584583600003</c:v>
                </c:pt>
                <c:pt idx="18">
                  <c:v>1642.6762617600002</c:v>
                </c:pt>
                <c:pt idx="19">
                  <c:v>1647.5579396400001</c:v>
                </c:pt>
                <c:pt idx="20">
                  <c:v>1652.7034920000001</c:v>
                </c:pt>
                <c:pt idx="21">
                  <c:v>1658.1129188400002</c:v>
                </c:pt>
                <c:pt idx="22">
                  <c:v>1663.7862201600003</c:v>
                </c:pt>
                <c:pt idx="23">
                  <c:v>1669.7233959600003</c:v>
                </c:pt>
                <c:pt idx="24">
                  <c:v>1675.9244462400002</c:v>
                </c:pt>
                <c:pt idx="25">
                  <c:v>1682.3893710000002</c:v>
                </c:pt>
                <c:pt idx="26">
                  <c:v>1689.1181702400002</c:v>
                </c:pt>
                <c:pt idx="27">
                  <c:v>1696.1108439600002</c:v>
                </c:pt>
                <c:pt idx="28">
                  <c:v>1703.3673921600002</c:v>
                </c:pt>
                <c:pt idx="29">
                  <c:v>1710.8878148400001</c:v>
                </c:pt>
                <c:pt idx="30">
                  <c:v>1718.6721120000002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46C-4FE8-9F25-CCBD11E6D7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414992"/>
        <c:axId val="430415976"/>
      </c:scatterChart>
      <c:valAx>
        <c:axId val="43041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Velocity (M/S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5976"/>
        <c:crosses val="autoZero"/>
        <c:crossBetween val="midCat"/>
      </c:valAx>
      <c:valAx>
        <c:axId val="43041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4149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 Load vs Vehicle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6583512957101255E-2"/>
          <c:y val="8.9449477351916384E-2"/>
          <c:w val="0.92694864876347549"/>
          <c:h val="0.8659512195121951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'Vehicle Loads Sheet'!$P$14:$P$44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'Vehicle Loads Sheet'!$Q$14:$Q$44</c:f>
              <c:numCache>
                <c:formatCode>General</c:formatCode>
                <c:ptCount val="31"/>
                <c:pt idx="0">
                  <c:v>0</c:v>
                </c:pt>
                <c:pt idx="1">
                  <c:v>-0.45495600000000003</c:v>
                </c:pt>
                <c:pt idx="2">
                  <c:v>-1.8198240000000001</c:v>
                </c:pt>
                <c:pt idx="3">
                  <c:v>-4.0946040000000004</c:v>
                </c:pt>
                <c:pt idx="4">
                  <c:v>-7.2792960000000004</c:v>
                </c:pt>
                <c:pt idx="5">
                  <c:v>-11.373900000000001</c:v>
                </c:pt>
                <c:pt idx="6">
                  <c:v>-16.378416000000001</c:v>
                </c:pt>
                <c:pt idx="7">
                  <c:v>-22.292844000000002</c:v>
                </c:pt>
                <c:pt idx="8">
                  <c:v>-29.117184000000002</c:v>
                </c:pt>
                <c:pt idx="9">
                  <c:v>-36.851436</c:v>
                </c:pt>
                <c:pt idx="10">
                  <c:v>-45.495600000000003</c:v>
                </c:pt>
                <c:pt idx="11">
                  <c:v>-55.049676000000005</c:v>
                </c:pt>
                <c:pt idx="12">
                  <c:v>-65.513664000000006</c:v>
                </c:pt>
                <c:pt idx="13">
                  <c:v>-76.887564000000012</c:v>
                </c:pt>
                <c:pt idx="14">
                  <c:v>-89.171376000000009</c:v>
                </c:pt>
                <c:pt idx="15">
                  <c:v>-102.36510000000001</c:v>
                </c:pt>
                <c:pt idx="16">
                  <c:v>-116.46873600000001</c:v>
                </c:pt>
                <c:pt idx="17">
                  <c:v>-131.48228399999999</c:v>
                </c:pt>
                <c:pt idx="18">
                  <c:v>-147.405744</c:v>
                </c:pt>
                <c:pt idx="19">
                  <c:v>-164.239116</c:v>
                </c:pt>
                <c:pt idx="20">
                  <c:v>-181.98240000000001</c:v>
                </c:pt>
                <c:pt idx="21">
                  <c:v>-200.63559600000002</c:v>
                </c:pt>
                <c:pt idx="22">
                  <c:v>-220.19870400000002</c:v>
                </c:pt>
                <c:pt idx="23">
                  <c:v>-240.67172400000001</c:v>
                </c:pt>
                <c:pt idx="24">
                  <c:v>-262.05465600000002</c:v>
                </c:pt>
                <c:pt idx="25">
                  <c:v>-284.34750000000003</c:v>
                </c:pt>
                <c:pt idx="26">
                  <c:v>-307.55025600000005</c:v>
                </c:pt>
                <c:pt idx="27">
                  <c:v>-331.66292400000003</c:v>
                </c:pt>
                <c:pt idx="28">
                  <c:v>-356.68550400000004</c:v>
                </c:pt>
                <c:pt idx="29">
                  <c:v>-382.61799600000001</c:v>
                </c:pt>
                <c:pt idx="30">
                  <c:v>-409.46040000000005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E9-43EB-AC0A-0DE281CB97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1586296"/>
        <c:axId val="371590560"/>
      </c:scatterChart>
      <c:valAx>
        <c:axId val="37158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590560"/>
        <c:crosses val="autoZero"/>
        <c:crossBetween val="midCat"/>
      </c:valAx>
      <c:valAx>
        <c:axId val="37159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586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517072</xdr:colOff>
      <xdr:row>51</xdr:row>
      <xdr:rowOff>172357</xdr:rowOff>
    </xdr:from>
    <xdr:to>
      <xdr:col>15</xdr:col>
      <xdr:colOff>36286</xdr:colOff>
      <xdr:row>69</xdr:row>
      <xdr:rowOff>163286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6A9AC3-4DF7-497F-A0D3-4658964C9F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1161143</xdr:colOff>
      <xdr:row>51</xdr:row>
      <xdr:rowOff>172358</xdr:rowOff>
    </xdr:from>
    <xdr:to>
      <xdr:col>23</xdr:col>
      <xdr:colOff>399143</xdr:colOff>
      <xdr:row>69</xdr:row>
      <xdr:rowOff>163287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71FCAC2-E343-4DB4-917D-5AA581824A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487590</xdr:colOff>
      <xdr:row>71</xdr:row>
      <xdr:rowOff>185964</xdr:rowOff>
    </xdr:from>
    <xdr:to>
      <xdr:col>15</xdr:col>
      <xdr:colOff>11340</xdr:colOff>
      <xdr:row>89</xdr:row>
      <xdr:rowOff>176893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7DAFB71-35FC-4DF9-B0F3-02B575D555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1211036</xdr:colOff>
      <xdr:row>72</xdr:row>
      <xdr:rowOff>-1</xdr:rowOff>
    </xdr:from>
    <xdr:to>
      <xdr:col>23</xdr:col>
      <xdr:colOff>449036</xdr:colOff>
      <xdr:row>89</xdr:row>
      <xdr:rowOff>172357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46158E6-DB54-47BD-8FA6-137C7788FC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228600</xdr:colOff>
      <xdr:row>59</xdr:row>
      <xdr:rowOff>177800</xdr:rowOff>
    </xdr:from>
    <xdr:to>
      <xdr:col>36</xdr:col>
      <xdr:colOff>63500</xdr:colOff>
      <xdr:row>80</xdr:row>
      <xdr:rowOff>88900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711D796-AAA7-4605-91AF-3E6F1C03BB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98</xdr:row>
      <xdr:rowOff>0</xdr:rowOff>
    </xdr:from>
    <xdr:to>
      <xdr:col>15</xdr:col>
      <xdr:colOff>230414</xdr:colOff>
      <xdr:row>115</xdr:row>
      <xdr:rowOff>181429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9E51B4C-43DD-4545-AB48-064CA61C48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0</xdr:colOff>
      <xdr:row>98</xdr:row>
      <xdr:rowOff>0</xdr:rowOff>
    </xdr:from>
    <xdr:to>
      <xdr:col>24</xdr:col>
      <xdr:colOff>65314</xdr:colOff>
      <xdr:row>115</xdr:row>
      <xdr:rowOff>181429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8B2324E-51C4-4E4D-BB70-B5B7BBCD1F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118</xdr:row>
      <xdr:rowOff>0</xdr:rowOff>
    </xdr:from>
    <xdr:to>
      <xdr:col>15</xdr:col>
      <xdr:colOff>230414</xdr:colOff>
      <xdr:row>135</xdr:row>
      <xdr:rowOff>181429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C96EA11-8EE8-4205-ADD1-B2E1A39AE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118</xdr:row>
      <xdr:rowOff>0</xdr:rowOff>
    </xdr:from>
    <xdr:to>
      <xdr:col>24</xdr:col>
      <xdr:colOff>65314</xdr:colOff>
      <xdr:row>135</xdr:row>
      <xdr:rowOff>181429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C8043CB-1E11-464F-84ED-53BB2487EA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</xdr:col>
      <xdr:colOff>0</xdr:colOff>
      <xdr:row>144</xdr:row>
      <xdr:rowOff>0</xdr:rowOff>
    </xdr:from>
    <xdr:to>
      <xdr:col>15</xdr:col>
      <xdr:colOff>230414</xdr:colOff>
      <xdr:row>161</xdr:row>
      <xdr:rowOff>181429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D4DD713-705E-4D9F-B3DA-9ACC17C513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0</xdr:colOff>
      <xdr:row>144</xdr:row>
      <xdr:rowOff>0</xdr:rowOff>
    </xdr:from>
    <xdr:to>
      <xdr:col>24</xdr:col>
      <xdr:colOff>65314</xdr:colOff>
      <xdr:row>161</xdr:row>
      <xdr:rowOff>181429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D3003BCA-E099-4125-BA6E-980C92535E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</xdr:col>
      <xdr:colOff>0</xdr:colOff>
      <xdr:row>164</xdr:row>
      <xdr:rowOff>0</xdr:rowOff>
    </xdr:from>
    <xdr:to>
      <xdr:col>15</xdr:col>
      <xdr:colOff>230414</xdr:colOff>
      <xdr:row>181</xdr:row>
      <xdr:rowOff>181429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A16B7AF-2C3D-489E-AF73-B6A0FD21FA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164</xdr:row>
      <xdr:rowOff>0</xdr:rowOff>
    </xdr:from>
    <xdr:to>
      <xdr:col>24</xdr:col>
      <xdr:colOff>65314</xdr:colOff>
      <xdr:row>181</xdr:row>
      <xdr:rowOff>181429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A0BEC0D7-0657-4547-ADA3-76BB85110A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26</xdr:col>
      <xdr:colOff>0</xdr:colOff>
      <xdr:row>108</xdr:row>
      <xdr:rowOff>88900</xdr:rowOff>
    </xdr:from>
    <xdr:to>
      <xdr:col>36</xdr:col>
      <xdr:colOff>419100</xdr:colOff>
      <xdr:row>129</xdr:row>
      <xdr:rowOff>152400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8873D39-9728-4E69-A2EC-685D1E383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25</xdr:col>
      <xdr:colOff>607785</xdr:colOff>
      <xdr:row>157</xdr:row>
      <xdr:rowOff>-1</xdr:rowOff>
    </xdr:from>
    <xdr:to>
      <xdr:col>37</xdr:col>
      <xdr:colOff>535214</xdr:colOff>
      <xdr:row>180</xdr:row>
      <xdr:rowOff>154213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2F887B36-E766-4269-A8DE-909F1DBCB5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18</xdr:col>
      <xdr:colOff>174626</xdr:colOff>
      <xdr:row>10</xdr:row>
      <xdr:rowOff>169332</xdr:rowOff>
    </xdr:from>
    <xdr:to>
      <xdr:col>26</xdr:col>
      <xdr:colOff>465666</xdr:colOff>
      <xdr:row>30</xdr:row>
      <xdr:rowOff>58207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49EBBDC-C3E6-44D0-97B6-BA35853B73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93FF3-1103-4BCC-B071-425DAEBD27BF}">
  <dimension ref="A4:AK212"/>
  <sheetViews>
    <sheetView tabSelected="1" zoomScale="60" zoomScaleNormal="60" workbookViewId="0">
      <selection activeCell="AJ39" sqref="AJ39"/>
    </sheetView>
  </sheetViews>
  <sheetFormatPr defaultRowHeight="14.5" x14ac:dyDescent="0.35"/>
  <cols>
    <col min="3" max="3" width="32.81640625" bestFit="1" customWidth="1"/>
    <col min="4" max="4" width="16.26953125" bestFit="1" customWidth="1"/>
    <col min="7" max="7" width="29.36328125" bestFit="1" customWidth="1"/>
    <col min="8" max="8" width="23.54296875" bestFit="1" customWidth="1"/>
    <col min="9" max="9" width="10.1796875" customWidth="1"/>
    <col min="10" max="10" width="12.26953125" bestFit="1" customWidth="1"/>
    <col min="11" max="11" width="13.1796875" bestFit="1" customWidth="1"/>
    <col min="12" max="12" width="16" bestFit="1" customWidth="1"/>
    <col min="13" max="13" width="13.1796875" bestFit="1" customWidth="1"/>
    <col min="16" max="16" width="20.6328125" bestFit="1" customWidth="1"/>
    <col min="17" max="17" width="13.54296875" bestFit="1" customWidth="1"/>
  </cols>
  <sheetData>
    <row r="4" spans="3:17" x14ac:dyDescent="0.35">
      <c r="C4" s="18" t="s">
        <v>0</v>
      </c>
      <c r="D4" s="18"/>
      <c r="E4" s="18"/>
      <c r="F4" s="3"/>
      <c r="H4" s="16" t="s">
        <v>47</v>
      </c>
      <c r="I4" s="19"/>
      <c r="J4" s="19"/>
      <c r="K4" s="19"/>
      <c r="L4" s="19"/>
      <c r="M4" s="17"/>
    </row>
    <row r="5" spans="3:17" x14ac:dyDescent="0.35">
      <c r="C5" s="1" t="s">
        <v>1</v>
      </c>
      <c r="D5" s="1">
        <v>628</v>
      </c>
      <c r="E5" s="1" t="s">
        <v>2</v>
      </c>
      <c r="F5" s="4"/>
      <c r="H5" s="1" t="s">
        <v>21</v>
      </c>
      <c r="I5" s="1" t="s">
        <v>26</v>
      </c>
      <c r="J5" s="1" t="s">
        <v>22</v>
      </c>
      <c r="K5" s="1" t="s">
        <v>23</v>
      </c>
      <c r="L5" s="1" t="s">
        <v>24</v>
      </c>
      <c r="M5" s="1" t="s">
        <v>25</v>
      </c>
    </row>
    <row r="6" spans="3:17" x14ac:dyDescent="0.35">
      <c r="C6" s="1" t="s">
        <v>3</v>
      </c>
      <c r="D6" s="1">
        <v>2.8</v>
      </c>
      <c r="E6" s="1" t="s">
        <v>4</v>
      </c>
      <c r="F6" s="4"/>
      <c r="H6" s="1">
        <f>(D8/100)*D5*9.81</f>
        <v>2895.5195999999996</v>
      </c>
      <c r="I6" s="1">
        <f>(D9/100)*D5*9.81</f>
        <v>3265.1604000000007</v>
      </c>
      <c r="J6" s="1">
        <f>H6*(D10/100)</f>
        <v>1476.7149959999999</v>
      </c>
      <c r="K6" s="1">
        <f>H6*(D11/100)</f>
        <v>1418.8046039999997</v>
      </c>
      <c r="L6" s="1">
        <f>I6*(D10/100)</f>
        <v>1665.2318040000005</v>
      </c>
      <c r="M6" s="1">
        <f>I6*(D11/100)</f>
        <v>1599.9285960000002</v>
      </c>
    </row>
    <row r="7" spans="3:17" x14ac:dyDescent="0.35">
      <c r="C7" s="1" t="s">
        <v>5</v>
      </c>
      <c r="D7" s="1">
        <v>0.36</v>
      </c>
      <c r="E7" s="1" t="s">
        <v>4</v>
      </c>
      <c r="F7" s="4"/>
    </row>
    <row r="8" spans="3:17" x14ac:dyDescent="0.35">
      <c r="C8" s="1" t="s">
        <v>6</v>
      </c>
      <c r="D8" s="1">
        <v>47</v>
      </c>
      <c r="E8" s="1" t="s">
        <v>7</v>
      </c>
      <c r="F8" s="5"/>
      <c r="G8" s="7"/>
      <c r="H8" s="7"/>
      <c r="I8" s="7"/>
      <c r="J8" s="7"/>
    </row>
    <row r="9" spans="3:17" x14ac:dyDescent="0.35">
      <c r="C9" s="1" t="s">
        <v>8</v>
      </c>
      <c r="D9" s="1">
        <f>100-47</f>
        <v>53</v>
      </c>
      <c r="E9" s="1" t="s">
        <v>7</v>
      </c>
      <c r="F9" s="4"/>
      <c r="G9" s="7"/>
      <c r="H9" s="7"/>
      <c r="I9" s="7"/>
      <c r="J9" s="7"/>
    </row>
    <row r="10" spans="3:17" x14ac:dyDescent="0.35">
      <c r="C10" s="1" t="s">
        <v>9</v>
      </c>
      <c r="D10" s="1">
        <v>51</v>
      </c>
      <c r="E10" s="1" t="s">
        <v>7</v>
      </c>
      <c r="F10" s="4"/>
    </row>
    <row r="11" spans="3:17" x14ac:dyDescent="0.35">
      <c r="C11" s="1" t="s">
        <v>10</v>
      </c>
      <c r="D11" s="1">
        <f>100-51</f>
        <v>49</v>
      </c>
      <c r="E11" s="1" t="s">
        <v>7</v>
      </c>
      <c r="F11" s="4"/>
    </row>
    <row r="12" spans="3:17" x14ac:dyDescent="0.35">
      <c r="C12" s="1" t="s">
        <v>11</v>
      </c>
      <c r="D12" s="1">
        <v>-0.62</v>
      </c>
      <c r="E12" s="1"/>
      <c r="F12" s="4"/>
      <c r="H12" s="18" t="s">
        <v>32</v>
      </c>
      <c r="I12" s="18"/>
      <c r="J12" s="18"/>
      <c r="L12" s="18" t="s">
        <v>33</v>
      </c>
      <c r="M12" s="18"/>
      <c r="N12" s="18"/>
      <c r="P12" s="18" t="s">
        <v>34</v>
      </c>
      <c r="Q12" s="18"/>
    </row>
    <row r="13" spans="3:17" x14ac:dyDescent="0.35">
      <c r="C13" s="1" t="s">
        <v>12</v>
      </c>
      <c r="D13" s="1">
        <v>1.2</v>
      </c>
      <c r="E13" s="1" t="s">
        <v>13</v>
      </c>
      <c r="F13" s="4"/>
      <c r="H13" s="1" t="s">
        <v>29</v>
      </c>
      <c r="I13" s="16" t="s">
        <v>46</v>
      </c>
      <c r="J13" s="17"/>
      <c r="L13" s="1" t="s">
        <v>30</v>
      </c>
      <c r="M13" s="16" t="s">
        <v>46</v>
      </c>
      <c r="N13" s="17"/>
      <c r="P13" s="1" t="s">
        <v>35</v>
      </c>
      <c r="Q13" s="1" t="s">
        <v>45</v>
      </c>
    </row>
    <row r="14" spans="3:17" x14ac:dyDescent="0.35">
      <c r="C14" s="1" t="s">
        <v>14</v>
      </c>
      <c r="D14" s="1">
        <v>1.2230000000000001</v>
      </c>
      <c r="E14" s="1" t="s">
        <v>15</v>
      </c>
      <c r="F14" s="4"/>
      <c r="H14" s="1">
        <v>0</v>
      </c>
      <c r="I14" s="16">
        <f>(D5*H14*D7)/D6</f>
        <v>0</v>
      </c>
      <c r="J14" s="17"/>
      <c r="L14" s="1">
        <v>0</v>
      </c>
      <c r="M14" s="16">
        <f>(D5*L14*D7)/D17</f>
        <v>0</v>
      </c>
      <c r="N14" s="17"/>
      <c r="P14" s="1">
        <v>0</v>
      </c>
      <c r="Q14" s="1">
        <f>D12*0.5*D14*P14*P14*D13</f>
        <v>0</v>
      </c>
    </row>
    <row r="15" spans="3:17" x14ac:dyDescent="0.35">
      <c r="C15" s="1" t="s">
        <v>16</v>
      </c>
      <c r="D15" s="1">
        <v>42</v>
      </c>
      <c r="E15" s="1" t="s">
        <v>7</v>
      </c>
      <c r="F15" s="4"/>
      <c r="H15" s="1">
        <v>0.1</v>
      </c>
      <c r="I15" s="16">
        <f>(D5*H15*D7)/D6</f>
        <v>8.0742857142857147</v>
      </c>
      <c r="J15" s="17"/>
      <c r="L15" s="1">
        <v>0.1</v>
      </c>
      <c r="M15" s="16">
        <f>(D5*L15*D7)/D17</f>
        <v>13.955555555555556</v>
      </c>
      <c r="N15" s="17"/>
      <c r="P15" s="1">
        <v>1</v>
      </c>
      <c r="Q15" s="1">
        <f>D12*0.5*D14*P15*P15*D13</f>
        <v>-0.45495600000000003</v>
      </c>
    </row>
    <row r="16" spans="3:17" x14ac:dyDescent="0.35">
      <c r="C16" s="1" t="s">
        <v>17</v>
      </c>
      <c r="D16" s="1">
        <f>100-42</f>
        <v>58</v>
      </c>
      <c r="E16" s="1" t="s">
        <v>7</v>
      </c>
      <c r="F16" s="4"/>
      <c r="H16" s="1">
        <v>0.2</v>
      </c>
      <c r="I16" s="16">
        <f>(D5*H16*D7)/D6</f>
        <v>16.148571428571429</v>
      </c>
      <c r="J16" s="17"/>
      <c r="L16" s="1">
        <v>0.2</v>
      </c>
      <c r="M16" s="16">
        <f>(D5*L16*D7)/D17</f>
        <v>27.911111111111111</v>
      </c>
      <c r="N16" s="17"/>
      <c r="P16" s="1">
        <v>2</v>
      </c>
      <c r="Q16" s="1">
        <f>D12*0.5*D14*P16*P16*D13</f>
        <v>-1.8198240000000001</v>
      </c>
    </row>
    <row r="17" spans="3:17" x14ac:dyDescent="0.35">
      <c r="C17" s="1" t="s">
        <v>18</v>
      </c>
      <c r="D17" s="1">
        <v>1.62</v>
      </c>
      <c r="E17" s="1" t="s">
        <v>4</v>
      </c>
      <c r="F17" s="4"/>
      <c r="H17" s="1">
        <v>0.3</v>
      </c>
      <c r="I17" s="16">
        <f>(D5*H17*D7)/D6</f>
        <v>24.222857142857144</v>
      </c>
      <c r="J17" s="17"/>
      <c r="L17" s="1">
        <v>0.3</v>
      </c>
      <c r="M17" s="16">
        <f>(D5*L17*D7)/D17</f>
        <v>41.86666666666666</v>
      </c>
      <c r="N17" s="17"/>
      <c r="P17" s="1">
        <v>3</v>
      </c>
      <c r="Q17" s="1">
        <f>D12*0.5*D14*P17*P17*D13</f>
        <v>-4.0946040000000004</v>
      </c>
    </row>
    <row r="18" spans="3:17" x14ac:dyDescent="0.35">
      <c r="C18" s="1" t="s">
        <v>19</v>
      </c>
      <c r="D18" s="1">
        <v>1.5</v>
      </c>
      <c r="E18" s="1" t="s">
        <v>20</v>
      </c>
      <c r="F18" s="4"/>
      <c r="H18" s="1">
        <v>0.4</v>
      </c>
      <c r="I18" s="16">
        <f>(D5*H18*D7)/D6</f>
        <v>32.297142857142859</v>
      </c>
      <c r="J18" s="17"/>
      <c r="L18" s="1">
        <v>0.4</v>
      </c>
      <c r="M18" s="16">
        <f>(D5*L18*D7)/D17</f>
        <v>55.822222222222223</v>
      </c>
      <c r="N18" s="17"/>
      <c r="P18" s="1">
        <v>4</v>
      </c>
      <c r="Q18" s="1">
        <f>D12*0.5*D14*P18*P18*D13</f>
        <v>-7.2792960000000004</v>
      </c>
    </row>
    <row r="19" spans="3:17" x14ac:dyDescent="0.35">
      <c r="C19" s="2" t="s">
        <v>27</v>
      </c>
      <c r="D19" s="2">
        <v>30</v>
      </c>
      <c r="E19" s="2" t="s">
        <v>28</v>
      </c>
      <c r="F19" s="6"/>
      <c r="H19" s="1">
        <v>0.5</v>
      </c>
      <c r="I19" s="16">
        <f>(D5*H19*D7)/D6</f>
        <v>40.371428571428574</v>
      </c>
      <c r="J19" s="17"/>
      <c r="L19" s="1">
        <v>0.5</v>
      </c>
      <c r="M19" s="16">
        <f>(D5*L19*D7)/D17</f>
        <v>69.777777777777771</v>
      </c>
      <c r="N19" s="17"/>
      <c r="P19" s="1">
        <v>5</v>
      </c>
      <c r="Q19" s="1">
        <f>D12*0.5*D14*P19*P19*D13</f>
        <v>-11.373900000000001</v>
      </c>
    </row>
    <row r="20" spans="3:17" x14ac:dyDescent="0.35">
      <c r="H20" s="1">
        <v>0.6</v>
      </c>
      <c r="I20" s="16">
        <f>(D5*H20*D7)/D6</f>
        <v>48.445714285714288</v>
      </c>
      <c r="J20" s="17"/>
      <c r="L20" s="1">
        <v>0.6</v>
      </c>
      <c r="M20" s="16">
        <f>(D5*L20*D7)/D17</f>
        <v>83.73333333333332</v>
      </c>
      <c r="N20" s="17"/>
      <c r="P20" s="1">
        <v>6</v>
      </c>
      <c r="Q20" s="1">
        <f>D12*0.5*D14*P20*P20*D13</f>
        <v>-16.378416000000001</v>
      </c>
    </row>
    <row r="21" spans="3:17" x14ac:dyDescent="0.35">
      <c r="H21" s="1">
        <v>0.7</v>
      </c>
      <c r="I21" s="16">
        <f>(D5*H21*D7)/D6</f>
        <v>56.519999999999996</v>
      </c>
      <c r="J21" s="17"/>
      <c r="L21" s="1">
        <v>0.7</v>
      </c>
      <c r="M21" s="16">
        <f>(D5*L21*D7)/D17</f>
        <v>97.688888888888869</v>
      </c>
      <c r="N21" s="17"/>
      <c r="P21" s="1">
        <v>7</v>
      </c>
      <c r="Q21" s="1">
        <f>D12*0.5*D14*P21*P21*D13</f>
        <v>-22.292844000000002</v>
      </c>
    </row>
    <row r="22" spans="3:17" x14ac:dyDescent="0.35">
      <c r="C22" s="7"/>
      <c r="D22" s="7"/>
      <c r="E22" s="7"/>
      <c r="F22" s="7"/>
      <c r="H22" s="1">
        <v>0.8</v>
      </c>
      <c r="I22" s="16">
        <f>(D5*H22*D7)/D6</f>
        <v>64.594285714285718</v>
      </c>
      <c r="J22" s="17"/>
      <c r="L22" s="1">
        <v>0.8</v>
      </c>
      <c r="M22" s="16">
        <f>(D5*L22*D7)/D17</f>
        <v>111.64444444444445</v>
      </c>
      <c r="N22" s="17"/>
      <c r="P22" s="1">
        <v>8</v>
      </c>
      <c r="Q22" s="1">
        <f>D12*0.5*D14*P22*P22*D13</f>
        <v>-29.117184000000002</v>
      </c>
    </row>
    <row r="23" spans="3:17" x14ac:dyDescent="0.35">
      <c r="C23" s="10"/>
      <c r="D23" s="10"/>
      <c r="E23" s="10"/>
      <c r="F23" s="10"/>
      <c r="H23" s="1">
        <v>0.9</v>
      </c>
      <c r="I23" s="16">
        <f>(D5*H23*D7)/D6</f>
        <v>72.66857142857144</v>
      </c>
      <c r="J23" s="17"/>
      <c r="L23" s="1">
        <v>0.9</v>
      </c>
      <c r="M23" s="16">
        <f>(D5*L23*D7)/D17</f>
        <v>125.6</v>
      </c>
      <c r="N23" s="17"/>
      <c r="P23" s="1">
        <v>9</v>
      </c>
      <c r="Q23" s="1">
        <f>D12*0.5*D14*P23*P23*D13</f>
        <v>-36.851436</v>
      </c>
    </row>
    <row r="24" spans="3:17" x14ac:dyDescent="0.35">
      <c r="C24" s="8"/>
      <c r="D24" s="8"/>
      <c r="H24" s="1">
        <v>1</v>
      </c>
      <c r="I24" s="16">
        <f>(D5*H24*D7)/D6</f>
        <v>80.742857142857147</v>
      </c>
      <c r="J24" s="17"/>
      <c r="L24" s="1">
        <v>1</v>
      </c>
      <c r="M24" s="16">
        <f>(D5*L24*D7)/D17</f>
        <v>139.55555555555554</v>
      </c>
      <c r="N24" s="17"/>
      <c r="P24" s="1">
        <v>10</v>
      </c>
      <c r="Q24" s="1">
        <f>D12*0.5*D14*P24*P24*D13</f>
        <v>-45.495600000000003</v>
      </c>
    </row>
    <row r="25" spans="3:17" x14ac:dyDescent="0.35">
      <c r="H25" s="1">
        <v>1.1000000000000001</v>
      </c>
      <c r="I25" s="16">
        <f>(D5*H25*D7)/D6</f>
        <v>88.817142857142869</v>
      </c>
      <c r="J25" s="17"/>
      <c r="L25" s="1">
        <v>1.1000000000000001</v>
      </c>
      <c r="M25" s="16">
        <f>(D5*L25*D7)/D17</f>
        <v>153.51111111111112</v>
      </c>
      <c r="N25" s="17"/>
      <c r="P25" s="1">
        <v>11</v>
      </c>
      <c r="Q25" s="1">
        <f>D12*0.5*D14*P25*P25*D13</f>
        <v>-55.049676000000005</v>
      </c>
    </row>
    <row r="26" spans="3:17" x14ac:dyDescent="0.35">
      <c r="C26" s="7"/>
      <c r="D26" s="7"/>
      <c r="G26" s="7"/>
      <c r="H26" s="9">
        <v>1.2</v>
      </c>
      <c r="I26" s="16">
        <f>(D5*H26*D7)/D6</f>
        <v>96.891428571428577</v>
      </c>
      <c r="J26" s="17"/>
      <c r="L26" s="9">
        <v>1.2</v>
      </c>
      <c r="M26" s="16">
        <f>(D5*L26*D7)/D17</f>
        <v>167.46666666666664</v>
      </c>
      <c r="N26" s="17"/>
      <c r="P26" s="1">
        <v>12</v>
      </c>
      <c r="Q26" s="1">
        <f>D12*0.5*D14*P26*P26*D13</f>
        <v>-65.513664000000006</v>
      </c>
    </row>
    <row r="27" spans="3:17" x14ac:dyDescent="0.35">
      <c r="C27" s="3"/>
      <c r="D27" s="3"/>
      <c r="G27" s="3"/>
      <c r="H27" s="12">
        <v>1.3</v>
      </c>
      <c r="I27" s="16">
        <f>(D5*H27*D7)/D6</f>
        <v>104.96571428571428</v>
      </c>
      <c r="J27" s="17"/>
      <c r="L27" s="12">
        <v>1.3</v>
      </c>
      <c r="M27" s="16">
        <f>(D5*L27*D7)/D17</f>
        <v>181.42222222222222</v>
      </c>
      <c r="N27" s="17"/>
      <c r="P27" s="1">
        <v>13</v>
      </c>
      <c r="Q27" s="1">
        <f>D12*0.5*D14*P27*P27*D13</f>
        <v>-76.887564000000012</v>
      </c>
    </row>
    <row r="28" spans="3:17" x14ac:dyDescent="0.35">
      <c r="C28" s="4"/>
      <c r="D28" s="4"/>
      <c r="G28" s="4"/>
      <c r="H28" s="13">
        <v>1.4</v>
      </c>
      <c r="I28" s="16">
        <f>(D5*H28*D7)/D6</f>
        <v>113.03999999999999</v>
      </c>
      <c r="J28" s="17"/>
      <c r="L28" s="13">
        <v>1.4</v>
      </c>
      <c r="M28" s="16">
        <f>(D5*L28*D7)/D17</f>
        <v>195.37777777777774</v>
      </c>
      <c r="N28" s="17"/>
      <c r="P28" s="1">
        <v>14</v>
      </c>
      <c r="Q28" s="1">
        <f>(D12*0.5*D14*P28*P28*D13)</f>
        <v>-89.171376000000009</v>
      </c>
    </row>
    <row r="29" spans="3:17" x14ac:dyDescent="0.35">
      <c r="C29" s="4"/>
      <c r="D29" s="4"/>
      <c r="G29" s="4"/>
      <c r="H29" s="13">
        <v>1.5</v>
      </c>
      <c r="I29" s="16">
        <f>(D5*H29*D7)/D6</f>
        <v>121.11428571428573</v>
      </c>
      <c r="J29" s="17"/>
      <c r="L29" s="13">
        <v>1.5</v>
      </c>
      <c r="M29" s="16">
        <f>(D5*L29*D7)/D17</f>
        <v>209.33333333333331</v>
      </c>
      <c r="N29" s="17"/>
      <c r="P29" s="1">
        <v>15</v>
      </c>
      <c r="Q29" s="1">
        <f>D12*0.5*D14*P29*P29*D13</f>
        <v>-102.36510000000001</v>
      </c>
    </row>
    <row r="30" spans="3:17" x14ac:dyDescent="0.35">
      <c r="C30" s="4"/>
      <c r="D30" s="4"/>
      <c r="G30" s="4"/>
      <c r="H30" s="4"/>
      <c r="P30" s="1">
        <v>16</v>
      </c>
      <c r="Q30" s="1">
        <f>D12*0.5*D14*P30*P30*D13</f>
        <v>-116.46873600000001</v>
      </c>
    </row>
    <row r="31" spans="3:17" x14ac:dyDescent="0.35">
      <c r="C31" s="4"/>
      <c r="D31" s="4"/>
      <c r="G31" s="4"/>
      <c r="H31" s="4"/>
      <c r="P31" s="1">
        <v>17</v>
      </c>
      <c r="Q31" s="1">
        <f>D12*0.5*D14*P31*P31*D13</f>
        <v>-131.48228399999999</v>
      </c>
    </row>
    <row r="32" spans="3:17" x14ac:dyDescent="0.35">
      <c r="C32" s="4"/>
      <c r="D32" s="4"/>
      <c r="G32" s="4"/>
      <c r="H32" s="4"/>
      <c r="P32" s="1">
        <v>18</v>
      </c>
      <c r="Q32" s="1">
        <f>D12*0.5*D14*P32*P32*D13</f>
        <v>-147.405744</v>
      </c>
    </row>
    <row r="33" spans="1:37" x14ac:dyDescent="0.35">
      <c r="C33" s="4"/>
      <c r="D33" s="4"/>
      <c r="G33" s="4"/>
      <c r="H33" s="4"/>
      <c r="P33" s="1">
        <v>19</v>
      </c>
      <c r="Q33" s="1">
        <f>D12*0.5*D14*P33*P33*D13</f>
        <v>-164.239116</v>
      </c>
    </row>
    <row r="34" spans="1:37" x14ac:dyDescent="0.35">
      <c r="C34" s="4"/>
      <c r="D34" s="4"/>
      <c r="G34" s="4"/>
      <c r="H34" s="4"/>
      <c r="P34" s="1">
        <v>20</v>
      </c>
      <c r="Q34" s="1">
        <f>D12*0.5*D14*P34*P34*D13</f>
        <v>-181.98240000000001</v>
      </c>
    </row>
    <row r="35" spans="1:37" x14ac:dyDescent="0.35">
      <c r="C35" s="4"/>
      <c r="D35" s="4"/>
      <c r="G35" s="4"/>
      <c r="H35" s="4"/>
      <c r="P35" s="1">
        <v>21</v>
      </c>
      <c r="Q35" s="1">
        <f>D12*0.5*D14*P35*P35*D13</f>
        <v>-200.63559600000002</v>
      </c>
    </row>
    <row r="36" spans="1:37" x14ac:dyDescent="0.35">
      <c r="C36" s="4"/>
      <c r="D36" s="4"/>
      <c r="G36" s="4"/>
      <c r="H36" s="4"/>
      <c r="P36" s="1">
        <v>22</v>
      </c>
      <c r="Q36" s="1">
        <f>D12*0.5*D14*P36*P36*D13</f>
        <v>-220.19870400000002</v>
      </c>
    </row>
    <row r="37" spans="1:37" x14ac:dyDescent="0.35">
      <c r="C37" s="4"/>
      <c r="D37" s="4"/>
      <c r="G37" s="4"/>
      <c r="H37" s="4"/>
      <c r="P37" s="1">
        <v>23</v>
      </c>
      <c r="Q37" s="1">
        <f>D12*0.5*D14*P37*P37*D13</f>
        <v>-240.67172400000001</v>
      </c>
    </row>
    <row r="38" spans="1:37" x14ac:dyDescent="0.35">
      <c r="C38" s="4"/>
      <c r="D38" s="4"/>
      <c r="G38" s="4"/>
      <c r="H38" s="4"/>
      <c r="P38" s="1">
        <v>24</v>
      </c>
      <c r="Q38" s="1">
        <f>D12*0.5*D14*P38*P38*D13</f>
        <v>-262.05465600000002</v>
      </c>
    </row>
    <row r="39" spans="1:37" x14ac:dyDescent="0.35">
      <c r="C39" s="4"/>
      <c r="D39" s="4"/>
      <c r="G39" s="4"/>
      <c r="H39" s="4"/>
      <c r="P39" s="1">
        <v>25</v>
      </c>
      <c r="Q39" s="1">
        <f>D12*0.5*D14*P39*P39*D13</f>
        <v>-284.34750000000003</v>
      </c>
    </row>
    <row r="40" spans="1:37" x14ac:dyDescent="0.35">
      <c r="C40" s="4"/>
      <c r="D40" s="4"/>
      <c r="G40" s="4"/>
      <c r="H40" s="4"/>
      <c r="P40" s="1">
        <v>26</v>
      </c>
      <c r="Q40" s="1">
        <f>D12*0.5*D14*P40*P40*D13</f>
        <v>-307.55025600000005</v>
      </c>
    </row>
    <row r="41" spans="1:37" x14ac:dyDescent="0.35">
      <c r="C41" s="4"/>
      <c r="D41" s="4"/>
      <c r="G41" s="4"/>
      <c r="H41" s="4"/>
      <c r="P41" s="1">
        <v>27</v>
      </c>
      <c r="Q41" s="1">
        <f>D12*0.5*D14*P41*P41*D13</f>
        <v>-331.66292400000003</v>
      </c>
    </row>
    <row r="42" spans="1:37" x14ac:dyDescent="0.35">
      <c r="C42" s="4"/>
      <c r="D42" s="4"/>
      <c r="G42" s="4"/>
      <c r="H42" s="4"/>
      <c r="P42" s="1">
        <v>28</v>
      </c>
      <c r="Q42" s="1">
        <f>D12*0.5*D14*P42*P42*D13</f>
        <v>-356.68550400000004</v>
      </c>
    </row>
    <row r="43" spans="1:37" x14ac:dyDescent="0.35">
      <c r="C43" s="4"/>
      <c r="D43" s="4"/>
      <c r="G43" s="4"/>
      <c r="H43" s="4"/>
      <c r="P43" s="1">
        <v>29</v>
      </c>
      <c r="Q43" s="1">
        <f>D12*0.5*D14*P43*P43*D13</f>
        <v>-382.61799600000001</v>
      </c>
    </row>
    <row r="44" spans="1:37" x14ac:dyDescent="0.35">
      <c r="P44" s="2">
        <v>30</v>
      </c>
      <c r="Q44" s="1">
        <f>D12*0.5*D14*P44*P44*D13</f>
        <v>-409.46040000000005</v>
      </c>
    </row>
    <row r="45" spans="1:37" x14ac:dyDescent="0.3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37" x14ac:dyDescent="0.35">
      <c r="A46" s="20" t="s">
        <v>49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</row>
    <row r="47" spans="1:37" x14ac:dyDescent="0.3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</row>
    <row r="48" spans="1:37" x14ac:dyDescent="0.3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</row>
    <row r="49" spans="1:37" x14ac:dyDescent="0.3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</row>
    <row r="50" spans="1:37" x14ac:dyDescent="0.3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</row>
    <row r="51" spans="1:37" x14ac:dyDescent="0.3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</row>
    <row r="52" spans="1:37" x14ac:dyDescent="0.35">
      <c r="C52" s="4"/>
      <c r="D52" s="4"/>
      <c r="E52" s="4"/>
      <c r="F52" s="4"/>
      <c r="G52" s="4"/>
      <c r="H52" s="4"/>
    </row>
    <row r="53" spans="1:37" x14ac:dyDescent="0.35">
      <c r="C53" s="18" t="s">
        <v>22</v>
      </c>
      <c r="D53" s="18"/>
      <c r="E53" s="4"/>
      <c r="F53" s="4"/>
      <c r="G53" s="18" t="s">
        <v>31</v>
      </c>
      <c r="H53" s="18"/>
    </row>
    <row r="54" spans="1:37" x14ac:dyDescent="0.35">
      <c r="C54" s="1" t="s">
        <v>37</v>
      </c>
      <c r="D54" s="1" t="s">
        <v>42</v>
      </c>
      <c r="E54" s="4"/>
      <c r="F54" s="4"/>
      <c r="G54" s="1" t="s">
        <v>37</v>
      </c>
      <c r="H54" s="1" t="s">
        <v>42</v>
      </c>
    </row>
    <row r="55" spans="1:37" x14ac:dyDescent="0.35">
      <c r="C55" s="1">
        <v>0</v>
      </c>
      <c r="D55" s="1">
        <f>J$6+M$14*D$8/100+I14*D$10/100-Q$44/2*D$15/100</f>
        <v>1562.7016799999999</v>
      </c>
      <c r="E55" s="4"/>
      <c r="F55" s="4"/>
      <c r="G55" s="1">
        <v>0</v>
      </c>
      <c r="H55" s="1">
        <f>K$6-M$14*D$8/100+I14*D$11/100-Q$44/2*D$15/100</f>
        <v>1504.7912879999997</v>
      </c>
    </row>
    <row r="56" spans="1:37" x14ac:dyDescent="0.35">
      <c r="C56" s="1">
        <v>0.1</v>
      </c>
      <c r="D56" s="1">
        <f t="shared" ref="D56:D70" si="0">J$6+M$14*D$8/100+I15*D$10/100-Q$44/2*D$15/100</f>
        <v>1566.8195657142855</v>
      </c>
      <c r="E56" s="4"/>
      <c r="F56" s="4"/>
      <c r="G56" s="1">
        <v>0.1</v>
      </c>
      <c r="H56" s="1">
        <f t="shared" ref="H56:H70" si="1">K$6-M$14*D$8/100+I15*D$11/100-Q$44/2*D$15/100</f>
        <v>1508.7476879999997</v>
      </c>
    </row>
    <row r="57" spans="1:37" x14ac:dyDescent="0.35">
      <c r="C57" s="1">
        <v>0.2</v>
      </c>
      <c r="D57" s="1">
        <f t="shared" si="0"/>
        <v>1570.9374514285714</v>
      </c>
      <c r="E57" s="4"/>
      <c r="F57" s="4"/>
      <c r="G57" s="1">
        <v>0.2</v>
      </c>
      <c r="H57" s="1">
        <f t="shared" si="1"/>
        <v>1512.7040879999997</v>
      </c>
    </row>
    <row r="58" spans="1:37" x14ac:dyDescent="0.35">
      <c r="C58" s="1">
        <v>0.3</v>
      </c>
      <c r="D58" s="1">
        <f t="shared" si="0"/>
        <v>1575.0553371428571</v>
      </c>
      <c r="E58" s="4"/>
      <c r="F58" s="4"/>
      <c r="G58" s="1">
        <v>0.3</v>
      </c>
      <c r="H58" s="1">
        <f t="shared" si="1"/>
        <v>1516.6604879999998</v>
      </c>
    </row>
    <row r="59" spans="1:37" x14ac:dyDescent="0.35">
      <c r="C59" s="1">
        <v>0.4</v>
      </c>
      <c r="D59" s="1">
        <f t="shared" si="0"/>
        <v>1579.1732228571427</v>
      </c>
      <c r="E59" s="4"/>
      <c r="F59" s="4"/>
      <c r="G59" s="1">
        <v>0.4</v>
      </c>
      <c r="H59" s="1">
        <f t="shared" si="1"/>
        <v>1520.6168879999996</v>
      </c>
    </row>
    <row r="60" spans="1:37" x14ac:dyDescent="0.35">
      <c r="C60" s="1">
        <v>0.5</v>
      </c>
      <c r="D60" s="1">
        <f t="shared" si="0"/>
        <v>1583.2911085714284</v>
      </c>
      <c r="E60" s="4"/>
      <c r="F60" s="4"/>
      <c r="G60" s="1">
        <v>0.5</v>
      </c>
      <c r="H60" s="1">
        <f t="shared" si="1"/>
        <v>1524.5732879999996</v>
      </c>
    </row>
    <row r="61" spans="1:37" x14ac:dyDescent="0.35">
      <c r="C61" s="1">
        <v>0.6</v>
      </c>
      <c r="D61" s="1">
        <f t="shared" si="0"/>
        <v>1587.4089942857142</v>
      </c>
      <c r="E61" s="4"/>
      <c r="F61" s="4"/>
      <c r="G61" s="1">
        <v>0.6</v>
      </c>
      <c r="H61" s="1">
        <f t="shared" si="1"/>
        <v>1528.5296879999996</v>
      </c>
    </row>
    <row r="62" spans="1:37" x14ac:dyDescent="0.35">
      <c r="C62" s="1">
        <v>0.7</v>
      </c>
      <c r="D62" s="1">
        <f t="shared" si="0"/>
        <v>1591.5268799999999</v>
      </c>
      <c r="E62" s="4"/>
      <c r="F62" s="4"/>
      <c r="G62" s="1">
        <v>0.7</v>
      </c>
      <c r="H62" s="1">
        <f t="shared" si="1"/>
        <v>1532.4860879999997</v>
      </c>
    </row>
    <row r="63" spans="1:37" x14ac:dyDescent="0.35">
      <c r="C63" s="1">
        <v>0.8</v>
      </c>
      <c r="D63" s="1">
        <f t="shared" si="0"/>
        <v>1595.6447657142855</v>
      </c>
      <c r="E63" s="4"/>
      <c r="F63" s="4"/>
      <c r="G63" s="1">
        <v>0.8</v>
      </c>
      <c r="H63" s="1">
        <f t="shared" si="1"/>
        <v>1536.4424879999997</v>
      </c>
    </row>
    <row r="64" spans="1:37" x14ac:dyDescent="0.35">
      <c r="C64" s="1">
        <v>0.9</v>
      </c>
      <c r="D64" s="1">
        <f t="shared" si="0"/>
        <v>1599.7626514285714</v>
      </c>
      <c r="G64" s="1">
        <v>0.9</v>
      </c>
      <c r="H64" s="1">
        <f t="shared" si="1"/>
        <v>1540.3988879999997</v>
      </c>
    </row>
    <row r="65" spans="3:8" x14ac:dyDescent="0.35">
      <c r="C65" s="1">
        <v>1</v>
      </c>
      <c r="D65" s="1">
        <f t="shared" si="0"/>
        <v>1603.8805371428571</v>
      </c>
      <c r="G65" s="1">
        <v>1</v>
      </c>
      <c r="H65" s="1">
        <f t="shared" si="1"/>
        <v>1544.3552879999997</v>
      </c>
    </row>
    <row r="66" spans="3:8" x14ac:dyDescent="0.35">
      <c r="C66" s="1">
        <v>1.1000000000000001</v>
      </c>
      <c r="D66" s="1">
        <f t="shared" si="0"/>
        <v>1607.9984228571427</v>
      </c>
      <c r="G66" s="1">
        <v>1.1000000000000001</v>
      </c>
      <c r="H66" s="1">
        <f t="shared" si="1"/>
        <v>1548.3116879999998</v>
      </c>
    </row>
    <row r="67" spans="3:8" x14ac:dyDescent="0.35">
      <c r="C67" s="9">
        <v>1.2</v>
      </c>
      <c r="D67" s="1">
        <f t="shared" si="0"/>
        <v>1612.1163085714284</v>
      </c>
      <c r="G67" s="9">
        <v>1.2</v>
      </c>
      <c r="H67" s="1">
        <f t="shared" si="1"/>
        <v>1552.2680879999996</v>
      </c>
    </row>
    <row r="68" spans="3:8" x14ac:dyDescent="0.35">
      <c r="C68" s="12">
        <v>1.3</v>
      </c>
      <c r="D68" s="1">
        <f t="shared" si="0"/>
        <v>1616.2341942857142</v>
      </c>
      <c r="G68" s="12">
        <v>1.3</v>
      </c>
      <c r="H68" s="1">
        <f t="shared" si="1"/>
        <v>1556.2244879999996</v>
      </c>
    </row>
    <row r="69" spans="3:8" x14ac:dyDescent="0.35">
      <c r="C69" s="13">
        <v>1.4</v>
      </c>
      <c r="D69" s="1">
        <f t="shared" si="0"/>
        <v>1620.3520799999999</v>
      </c>
      <c r="G69" s="13">
        <v>1.4</v>
      </c>
      <c r="H69" s="1">
        <f t="shared" si="1"/>
        <v>1560.1808879999996</v>
      </c>
    </row>
    <row r="70" spans="3:8" x14ac:dyDescent="0.35">
      <c r="C70" s="13">
        <v>1.5</v>
      </c>
      <c r="D70" s="1">
        <f t="shared" si="0"/>
        <v>1624.4699657142855</v>
      </c>
      <c r="G70" s="13">
        <v>1.5</v>
      </c>
      <c r="H70" s="1">
        <f t="shared" si="1"/>
        <v>1564.1372879999997</v>
      </c>
    </row>
    <row r="73" spans="3:8" x14ac:dyDescent="0.35">
      <c r="C73" s="18" t="s">
        <v>43</v>
      </c>
      <c r="D73" s="18"/>
      <c r="G73" s="18" t="s">
        <v>25</v>
      </c>
      <c r="H73" s="18"/>
    </row>
    <row r="74" spans="3:8" x14ac:dyDescent="0.35">
      <c r="C74" s="1" t="s">
        <v>37</v>
      </c>
      <c r="D74" s="1" t="s">
        <v>42</v>
      </c>
      <c r="G74" s="1" t="s">
        <v>37</v>
      </c>
      <c r="H74" s="1" t="s">
        <v>42</v>
      </c>
    </row>
    <row r="75" spans="3:8" x14ac:dyDescent="0.35">
      <c r="C75" s="1">
        <v>0</v>
      </c>
      <c r="D75" s="1">
        <f>L$6+M$14*D$9/100-I14*D$10/100-Q$44/2*D$16/100</f>
        <v>1783.9753200000005</v>
      </c>
      <c r="G75" s="1">
        <v>0</v>
      </c>
      <c r="H75" s="1">
        <f>M$6-M$14*D$9/100-I14*D$11/100-Q$44/2*D$16/100</f>
        <v>1718.6721120000002</v>
      </c>
    </row>
    <row r="76" spans="3:8" x14ac:dyDescent="0.35">
      <c r="C76" s="1">
        <v>0.1</v>
      </c>
      <c r="D76" s="1">
        <f t="shared" ref="D76:D90" si="2">L$6+M$14*D$9/100-I15*D$10/100-Q$44/2*D$16/100</f>
        <v>1779.8574342857148</v>
      </c>
      <c r="G76" s="1">
        <v>0.1</v>
      </c>
      <c r="H76" s="1">
        <f t="shared" ref="H76:H90" si="3">M$6-M$14*D$9/100-I15*D$11/100-Q$44/2*D$16/100</f>
        <v>1714.7157120000002</v>
      </c>
    </row>
    <row r="77" spans="3:8" x14ac:dyDescent="0.35">
      <c r="C77" s="1">
        <v>0.2</v>
      </c>
      <c r="D77" s="1">
        <f t="shared" si="2"/>
        <v>1775.7395485714289</v>
      </c>
      <c r="G77" s="1">
        <v>0.2</v>
      </c>
      <c r="H77" s="1">
        <f t="shared" si="3"/>
        <v>1710.7593120000001</v>
      </c>
    </row>
    <row r="78" spans="3:8" x14ac:dyDescent="0.35">
      <c r="C78" s="1">
        <v>0.3</v>
      </c>
      <c r="D78" s="1">
        <f t="shared" si="2"/>
        <v>1771.6216628571433</v>
      </c>
      <c r="G78" s="1">
        <v>0.3</v>
      </c>
      <c r="H78" s="1">
        <f t="shared" si="3"/>
        <v>1706.8029120000001</v>
      </c>
    </row>
    <row r="79" spans="3:8" x14ac:dyDescent="0.35">
      <c r="C79" s="1">
        <v>0.4</v>
      </c>
      <c r="D79" s="1">
        <f t="shared" si="2"/>
        <v>1767.5037771428576</v>
      </c>
      <c r="G79" s="1">
        <v>0.4</v>
      </c>
      <c r="H79" s="1">
        <f t="shared" si="3"/>
        <v>1702.8465120000003</v>
      </c>
    </row>
    <row r="80" spans="3:8" x14ac:dyDescent="0.35">
      <c r="C80" s="1">
        <v>0.5</v>
      </c>
      <c r="D80" s="1">
        <f t="shared" si="2"/>
        <v>1763.385891428572</v>
      </c>
      <c r="G80" s="1">
        <v>0.5</v>
      </c>
      <c r="H80" s="1">
        <f t="shared" si="3"/>
        <v>1698.8901120000003</v>
      </c>
    </row>
    <row r="81" spans="1:37" x14ac:dyDescent="0.35">
      <c r="C81" s="1">
        <v>0.6</v>
      </c>
      <c r="D81" s="1">
        <f t="shared" si="2"/>
        <v>1759.2680057142861</v>
      </c>
      <c r="G81" s="1">
        <v>0.6</v>
      </c>
      <c r="H81" s="1">
        <f t="shared" si="3"/>
        <v>1694.9337120000002</v>
      </c>
    </row>
    <row r="82" spans="1:37" x14ac:dyDescent="0.35">
      <c r="C82" s="1">
        <v>0.7</v>
      </c>
      <c r="D82" s="1">
        <f t="shared" si="2"/>
        <v>1755.1501200000005</v>
      </c>
      <c r="G82" s="1">
        <v>0.7</v>
      </c>
      <c r="H82" s="1">
        <f t="shared" si="3"/>
        <v>1690.9773120000002</v>
      </c>
    </row>
    <row r="83" spans="1:37" x14ac:dyDescent="0.35">
      <c r="C83" s="1">
        <v>0.8</v>
      </c>
      <c r="D83" s="1">
        <f t="shared" si="2"/>
        <v>1751.0322342857148</v>
      </c>
      <c r="G83" s="1">
        <v>0.8</v>
      </c>
      <c r="H83" s="1">
        <f t="shared" si="3"/>
        <v>1687.0209120000002</v>
      </c>
    </row>
    <row r="84" spans="1:37" x14ac:dyDescent="0.35">
      <c r="C84" s="1">
        <v>0.9</v>
      </c>
      <c r="D84" s="1">
        <f t="shared" si="2"/>
        <v>1746.9143485714289</v>
      </c>
      <c r="G84" s="1">
        <v>0.9</v>
      </c>
      <c r="H84" s="1">
        <f t="shared" si="3"/>
        <v>1683.0645120000001</v>
      </c>
    </row>
    <row r="85" spans="1:37" x14ac:dyDescent="0.35">
      <c r="C85" s="1">
        <v>1</v>
      </c>
      <c r="D85" s="1">
        <f t="shared" si="2"/>
        <v>1742.7964628571433</v>
      </c>
      <c r="G85" s="1">
        <v>1</v>
      </c>
      <c r="H85" s="1">
        <f t="shared" si="3"/>
        <v>1679.1081120000001</v>
      </c>
    </row>
    <row r="86" spans="1:37" x14ac:dyDescent="0.35">
      <c r="C86" s="1">
        <v>1.1000000000000001</v>
      </c>
      <c r="D86" s="1">
        <f t="shared" si="2"/>
        <v>1738.6785771428576</v>
      </c>
      <c r="G86" s="1">
        <v>1.1000000000000001</v>
      </c>
      <c r="H86" s="1">
        <f t="shared" si="3"/>
        <v>1675.1517120000001</v>
      </c>
    </row>
    <row r="87" spans="1:37" x14ac:dyDescent="0.35">
      <c r="C87" s="9">
        <v>1.2</v>
      </c>
      <c r="D87" s="1">
        <f t="shared" si="2"/>
        <v>1734.560691428572</v>
      </c>
      <c r="G87" s="9">
        <v>1.2</v>
      </c>
      <c r="H87" s="1">
        <f t="shared" si="3"/>
        <v>1671.1953120000003</v>
      </c>
    </row>
    <row r="88" spans="1:37" x14ac:dyDescent="0.35">
      <c r="C88" s="12">
        <v>1.3</v>
      </c>
      <c r="D88" s="1">
        <f t="shared" si="2"/>
        <v>1730.4428057142861</v>
      </c>
      <c r="G88" s="12">
        <v>1.3</v>
      </c>
      <c r="H88" s="1">
        <f t="shared" si="3"/>
        <v>1667.2389120000003</v>
      </c>
    </row>
    <row r="89" spans="1:37" x14ac:dyDescent="0.35">
      <c r="C89" s="13">
        <v>1.4</v>
      </c>
      <c r="D89" s="1">
        <f t="shared" si="2"/>
        <v>1726.3249200000005</v>
      </c>
      <c r="G89" s="13">
        <v>1.4</v>
      </c>
      <c r="H89" s="1">
        <f t="shared" si="3"/>
        <v>1663.2825120000002</v>
      </c>
    </row>
    <row r="90" spans="1:37" x14ac:dyDescent="0.35">
      <c r="C90" s="13">
        <v>1.5</v>
      </c>
      <c r="D90" s="1">
        <f t="shared" si="2"/>
        <v>1722.2070342857148</v>
      </c>
      <c r="G90" s="13">
        <v>1.5</v>
      </c>
      <c r="H90" s="1">
        <f t="shared" si="3"/>
        <v>1659.3261120000002</v>
      </c>
    </row>
    <row r="92" spans="1:37" x14ac:dyDescent="0.35">
      <c r="A92" s="20" t="s">
        <v>48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</row>
    <row r="93" spans="1:37" x14ac:dyDescent="0.3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</row>
    <row r="94" spans="1:37" x14ac:dyDescent="0.3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</row>
    <row r="95" spans="1:37" x14ac:dyDescent="0.3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</row>
    <row r="96" spans="1:37" x14ac:dyDescent="0.3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</row>
    <row r="97" spans="1:37" x14ac:dyDescent="0.3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</row>
    <row r="99" spans="1:37" x14ac:dyDescent="0.35">
      <c r="C99" s="18" t="s">
        <v>22</v>
      </c>
      <c r="D99" s="18"/>
      <c r="E99" s="4"/>
      <c r="F99" s="4"/>
      <c r="G99" s="18" t="s">
        <v>31</v>
      </c>
      <c r="H99" s="18"/>
    </row>
    <row r="100" spans="1:37" x14ac:dyDescent="0.35">
      <c r="C100" s="1" t="s">
        <v>38</v>
      </c>
      <c r="D100" s="1" t="s">
        <v>42</v>
      </c>
      <c r="E100" s="4"/>
      <c r="F100" s="4"/>
      <c r="G100" s="1" t="s">
        <v>38</v>
      </c>
      <c r="H100" s="1" t="s">
        <v>42</v>
      </c>
    </row>
    <row r="101" spans="1:37" x14ac:dyDescent="0.35">
      <c r="C101" s="1">
        <v>0</v>
      </c>
      <c r="D101" s="1">
        <f>J$6+M14*D$8/100+I$14*D$10/100-Q$44/2*D$15/100</f>
        <v>1562.7016799999999</v>
      </c>
      <c r="E101" s="4"/>
      <c r="F101" s="4"/>
      <c r="G101" s="1">
        <v>0</v>
      </c>
      <c r="H101" s="1">
        <f>K$6-M14*D$8/100+I$14*D$11/100-Q$44/2*D$15/100</f>
        <v>1504.7912879999997</v>
      </c>
    </row>
    <row r="102" spans="1:37" x14ac:dyDescent="0.35">
      <c r="C102" s="1">
        <v>0.1</v>
      </c>
      <c r="D102" s="1">
        <f t="shared" ref="D102:D115" si="4">J$6+M15*D$8/100+I$14*D$10/100-Q$44/2*D$15/100</f>
        <v>1569.2607911111111</v>
      </c>
      <c r="E102" s="4"/>
      <c r="F102" s="4"/>
      <c r="G102" s="1">
        <v>0.1</v>
      </c>
      <c r="H102" s="1">
        <f t="shared" ref="H102:H116" si="5">K$6-M15*D$8/100+I$14*D$11/100-Q$44/2*D$15/100</f>
        <v>1498.2321768888885</v>
      </c>
    </row>
    <row r="103" spans="1:37" x14ac:dyDescent="0.35">
      <c r="C103" s="1">
        <v>0.2</v>
      </c>
      <c r="D103" s="1">
        <f t="shared" si="4"/>
        <v>1575.819902222222</v>
      </c>
      <c r="E103" s="4"/>
      <c r="F103" s="4"/>
      <c r="G103" s="1">
        <v>0.2</v>
      </c>
      <c r="H103" s="1">
        <f t="shared" si="5"/>
        <v>1491.6730657777775</v>
      </c>
    </row>
    <row r="104" spans="1:37" x14ac:dyDescent="0.35">
      <c r="C104" s="1">
        <v>0.3</v>
      </c>
      <c r="D104" s="1">
        <f t="shared" si="4"/>
        <v>1582.3790133333332</v>
      </c>
      <c r="E104" s="4"/>
      <c r="F104" s="4"/>
      <c r="G104" s="1">
        <v>0.3</v>
      </c>
      <c r="H104" s="1">
        <f t="shared" si="5"/>
        <v>1485.1139546666664</v>
      </c>
    </row>
    <row r="105" spans="1:37" x14ac:dyDescent="0.35">
      <c r="C105" s="1">
        <v>0.4</v>
      </c>
      <c r="D105" s="1">
        <f t="shared" si="4"/>
        <v>1588.9381244444444</v>
      </c>
      <c r="E105" s="4"/>
      <c r="F105" s="4"/>
      <c r="G105" s="1">
        <v>0.4</v>
      </c>
      <c r="H105" s="1">
        <f t="shared" si="5"/>
        <v>1478.5548435555552</v>
      </c>
    </row>
    <row r="106" spans="1:37" x14ac:dyDescent="0.35">
      <c r="C106" s="1">
        <v>0.5</v>
      </c>
      <c r="D106" s="1">
        <f t="shared" si="4"/>
        <v>1595.4972355555556</v>
      </c>
      <c r="E106" s="4"/>
      <c r="F106" s="4"/>
      <c r="G106" s="1">
        <v>0.5</v>
      </c>
      <c r="H106" s="1">
        <f t="shared" si="5"/>
        <v>1471.995732444444</v>
      </c>
    </row>
    <row r="107" spans="1:37" x14ac:dyDescent="0.35">
      <c r="C107" s="1">
        <v>0.6</v>
      </c>
      <c r="D107" s="1">
        <f t="shared" si="4"/>
        <v>1602.0563466666665</v>
      </c>
      <c r="E107" s="4"/>
      <c r="F107" s="4"/>
      <c r="G107" s="1">
        <v>0.6</v>
      </c>
      <c r="H107" s="1">
        <f t="shared" si="5"/>
        <v>1465.4366213333331</v>
      </c>
    </row>
    <row r="108" spans="1:37" x14ac:dyDescent="0.35">
      <c r="C108" s="1">
        <v>0.7</v>
      </c>
      <c r="D108" s="1">
        <f t="shared" si="4"/>
        <v>1608.6154577777777</v>
      </c>
      <c r="E108" s="4"/>
      <c r="F108" s="4"/>
      <c r="G108" s="1">
        <v>0.7</v>
      </c>
      <c r="H108" s="1">
        <f t="shared" si="5"/>
        <v>1458.8775102222219</v>
      </c>
    </row>
    <row r="109" spans="1:37" x14ac:dyDescent="0.35">
      <c r="C109" s="1">
        <v>0.8</v>
      </c>
      <c r="D109" s="1">
        <f t="shared" si="4"/>
        <v>1615.1745688888889</v>
      </c>
      <c r="E109" s="4"/>
      <c r="F109" s="4"/>
      <c r="G109" s="1">
        <v>0.8</v>
      </c>
      <c r="H109" s="1">
        <f t="shared" si="5"/>
        <v>1452.3183991111107</v>
      </c>
    </row>
    <row r="110" spans="1:37" x14ac:dyDescent="0.35">
      <c r="C110" s="1">
        <v>0.9</v>
      </c>
      <c r="D110" s="1">
        <f t="shared" si="4"/>
        <v>1621.7336799999998</v>
      </c>
      <c r="G110" s="1">
        <v>0.9</v>
      </c>
      <c r="H110" s="1">
        <f t="shared" si="5"/>
        <v>1445.7592879999997</v>
      </c>
    </row>
    <row r="111" spans="1:37" x14ac:dyDescent="0.35">
      <c r="C111" s="1">
        <v>1</v>
      </c>
      <c r="D111" s="1">
        <f t="shared" si="4"/>
        <v>1628.292791111111</v>
      </c>
      <c r="G111" s="1">
        <v>1</v>
      </c>
      <c r="H111" s="1">
        <f t="shared" si="5"/>
        <v>1439.2001768888886</v>
      </c>
    </row>
    <row r="112" spans="1:37" x14ac:dyDescent="0.35">
      <c r="C112" s="1">
        <v>1.1000000000000001</v>
      </c>
      <c r="D112" s="1">
        <f t="shared" si="4"/>
        <v>1634.8519022222222</v>
      </c>
      <c r="G112" s="1">
        <v>1.1000000000000001</v>
      </c>
      <c r="H112" s="1">
        <f t="shared" si="5"/>
        <v>1432.6410657777774</v>
      </c>
    </row>
    <row r="113" spans="3:8" x14ac:dyDescent="0.35">
      <c r="C113" s="9">
        <v>1.2</v>
      </c>
      <c r="D113" s="1">
        <f t="shared" si="4"/>
        <v>1641.4110133333331</v>
      </c>
      <c r="G113" s="9">
        <v>1.2</v>
      </c>
      <c r="H113" s="1">
        <f t="shared" si="5"/>
        <v>1426.0819546666664</v>
      </c>
    </row>
    <row r="114" spans="3:8" x14ac:dyDescent="0.35">
      <c r="C114" s="12">
        <v>1.3</v>
      </c>
      <c r="D114" s="1">
        <f t="shared" si="4"/>
        <v>1647.9701244444443</v>
      </c>
      <c r="G114" s="12">
        <v>1.3</v>
      </c>
      <c r="H114" s="1">
        <f t="shared" si="5"/>
        <v>1419.5228435555553</v>
      </c>
    </row>
    <row r="115" spans="3:8" x14ac:dyDescent="0.35">
      <c r="C115" s="13">
        <v>1.4</v>
      </c>
      <c r="D115" s="1">
        <f t="shared" si="4"/>
        <v>1654.5292355555555</v>
      </c>
      <c r="G115" s="13">
        <v>1.4</v>
      </c>
      <c r="H115" s="1">
        <f t="shared" si="5"/>
        <v>1412.9637324444441</v>
      </c>
    </row>
    <row r="116" spans="3:8" x14ac:dyDescent="0.35">
      <c r="C116" s="13">
        <v>1.5</v>
      </c>
      <c r="D116" s="1">
        <f>J$6+M29*D$8/100+I$14*D$10/100-Q$44/2*D$15/100</f>
        <v>1661.0883466666664</v>
      </c>
      <c r="G116" s="13">
        <v>1.5</v>
      </c>
      <c r="H116" s="1">
        <f t="shared" si="5"/>
        <v>1406.4046213333331</v>
      </c>
    </row>
    <row r="119" spans="3:8" x14ac:dyDescent="0.35">
      <c r="C119" s="18" t="s">
        <v>43</v>
      </c>
      <c r="D119" s="18"/>
      <c r="G119" s="18" t="s">
        <v>25</v>
      </c>
      <c r="H119" s="18"/>
    </row>
    <row r="120" spans="3:8" x14ac:dyDescent="0.35">
      <c r="C120" s="1" t="s">
        <v>38</v>
      </c>
      <c r="D120" s="1" t="s">
        <v>42</v>
      </c>
      <c r="G120" s="1" t="s">
        <v>38</v>
      </c>
      <c r="H120" s="1" t="s">
        <v>42</v>
      </c>
    </row>
    <row r="121" spans="3:8" x14ac:dyDescent="0.35">
      <c r="C121" s="1">
        <v>0</v>
      </c>
      <c r="D121" s="1">
        <f>L$6+M14*D$9/100-I$14*D$10/100-Q$44/2*D$16/100</f>
        <v>1783.9753200000005</v>
      </c>
      <c r="G121" s="1">
        <v>0</v>
      </c>
      <c r="H121" s="1">
        <f>M$6-M14*D$9/100-I$14*D$11/100-Q$44/2*D$16/100</f>
        <v>1718.6721120000002</v>
      </c>
    </row>
    <row r="122" spans="3:8" x14ac:dyDescent="0.35">
      <c r="C122" s="1">
        <v>0.1</v>
      </c>
      <c r="D122" s="1">
        <f t="shared" ref="D122:D135" si="6">L$6+M15*D$9/100-I$14*D$10/100-Q$44/2*D$16/100</f>
        <v>1791.3717644444448</v>
      </c>
      <c r="G122" s="1">
        <v>0.1</v>
      </c>
      <c r="H122" s="1">
        <f t="shared" ref="H122:H136" si="7">M$6-M15*D$9/100-I$14*D$11/100-Q$44/2*D$16/100</f>
        <v>1711.2756675555559</v>
      </c>
    </row>
    <row r="123" spans="3:8" x14ac:dyDescent="0.35">
      <c r="C123" s="1">
        <v>0.2</v>
      </c>
      <c r="D123" s="1">
        <f t="shared" si="6"/>
        <v>1798.7682088888894</v>
      </c>
      <c r="G123" s="1">
        <v>0.2</v>
      </c>
      <c r="H123" s="1">
        <f t="shared" si="7"/>
        <v>1703.8792231111113</v>
      </c>
    </row>
    <row r="124" spans="3:8" x14ac:dyDescent="0.35">
      <c r="C124" s="1">
        <v>0.3</v>
      </c>
      <c r="D124" s="1">
        <f t="shared" si="6"/>
        <v>1806.1646533333337</v>
      </c>
      <c r="G124" s="1">
        <v>0.3</v>
      </c>
      <c r="H124" s="1">
        <f t="shared" si="7"/>
        <v>1696.4827786666669</v>
      </c>
    </row>
    <row r="125" spans="3:8" x14ac:dyDescent="0.35">
      <c r="C125" s="1">
        <v>0.4</v>
      </c>
      <c r="D125" s="1">
        <f t="shared" si="6"/>
        <v>1813.5610977777783</v>
      </c>
      <c r="G125" s="1">
        <v>0.4</v>
      </c>
      <c r="H125" s="1">
        <f t="shared" si="7"/>
        <v>1689.0863342222224</v>
      </c>
    </row>
    <row r="126" spans="3:8" x14ac:dyDescent="0.35">
      <c r="C126" s="1">
        <v>0.5</v>
      </c>
      <c r="D126" s="1">
        <f t="shared" si="6"/>
        <v>1820.9575422222226</v>
      </c>
      <c r="G126" s="1">
        <v>0.5</v>
      </c>
      <c r="H126" s="1">
        <f t="shared" si="7"/>
        <v>1681.689889777778</v>
      </c>
    </row>
    <row r="127" spans="3:8" x14ac:dyDescent="0.35">
      <c r="C127" s="1">
        <v>0.6</v>
      </c>
      <c r="D127" s="1">
        <f t="shared" si="6"/>
        <v>1828.3539866666672</v>
      </c>
      <c r="G127" s="1">
        <v>0.6</v>
      </c>
      <c r="H127" s="1">
        <f t="shared" si="7"/>
        <v>1674.2934453333335</v>
      </c>
    </row>
    <row r="128" spans="3:8" x14ac:dyDescent="0.35">
      <c r="C128" s="1">
        <v>0.7</v>
      </c>
      <c r="D128" s="1">
        <f t="shared" si="6"/>
        <v>1835.7504311111115</v>
      </c>
      <c r="G128" s="1">
        <v>0.7</v>
      </c>
      <c r="H128" s="1">
        <f t="shared" si="7"/>
        <v>1666.8970008888891</v>
      </c>
    </row>
    <row r="129" spans="1:37" x14ac:dyDescent="0.35">
      <c r="C129" s="1">
        <v>0.8</v>
      </c>
      <c r="D129" s="1">
        <f t="shared" si="6"/>
        <v>1843.1468755555561</v>
      </c>
      <c r="G129" s="1">
        <v>0.8</v>
      </c>
      <c r="H129" s="1">
        <f t="shared" si="7"/>
        <v>1659.5005564444446</v>
      </c>
    </row>
    <row r="130" spans="1:37" x14ac:dyDescent="0.35">
      <c r="C130" s="1">
        <v>0.9</v>
      </c>
      <c r="D130" s="1">
        <f t="shared" si="6"/>
        <v>1850.5433200000004</v>
      </c>
      <c r="G130" s="1">
        <v>0.9</v>
      </c>
      <c r="H130" s="1">
        <f t="shared" si="7"/>
        <v>1652.1041120000002</v>
      </c>
    </row>
    <row r="131" spans="1:37" x14ac:dyDescent="0.35">
      <c r="C131" s="1">
        <v>1</v>
      </c>
      <c r="D131" s="1">
        <f t="shared" si="6"/>
        <v>1857.9397644444448</v>
      </c>
      <c r="G131" s="1">
        <v>1</v>
      </c>
      <c r="H131" s="1">
        <f t="shared" si="7"/>
        <v>1644.7076675555559</v>
      </c>
    </row>
    <row r="132" spans="1:37" x14ac:dyDescent="0.35">
      <c r="C132" s="1">
        <v>1.1000000000000001</v>
      </c>
      <c r="D132" s="1">
        <f t="shared" si="6"/>
        <v>1865.3362088888894</v>
      </c>
      <c r="G132" s="1">
        <v>1.1000000000000001</v>
      </c>
      <c r="H132" s="1">
        <f t="shared" si="7"/>
        <v>1637.3112231111113</v>
      </c>
    </row>
    <row r="133" spans="1:37" x14ac:dyDescent="0.35">
      <c r="C133" s="9">
        <v>1.2</v>
      </c>
      <c r="D133" s="1">
        <f t="shared" si="6"/>
        <v>1872.7326533333337</v>
      </c>
      <c r="G133" s="9">
        <v>1.2</v>
      </c>
      <c r="H133" s="1">
        <f t="shared" si="7"/>
        <v>1629.914778666667</v>
      </c>
    </row>
    <row r="134" spans="1:37" x14ac:dyDescent="0.35">
      <c r="C134" s="12">
        <v>1.3</v>
      </c>
      <c r="D134" s="1">
        <f t="shared" si="6"/>
        <v>1880.1290977777783</v>
      </c>
      <c r="G134" s="12">
        <v>1.3</v>
      </c>
      <c r="H134" s="1">
        <f t="shared" si="7"/>
        <v>1622.5183342222224</v>
      </c>
    </row>
    <row r="135" spans="1:37" x14ac:dyDescent="0.35">
      <c r="C135" s="13">
        <v>1.4</v>
      </c>
      <c r="D135" s="1">
        <f t="shared" si="6"/>
        <v>1887.5255422222226</v>
      </c>
      <c r="G135" s="13">
        <v>1.4</v>
      </c>
      <c r="H135" s="1">
        <f t="shared" si="7"/>
        <v>1615.1218897777781</v>
      </c>
    </row>
    <row r="136" spans="1:37" x14ac:dyDescent="0.35">
      <c r="C136" s="13">
        <v>1.5</v>
      </c>
      <c r="D136" s="1">
        <f>L$6+M29*D$9/100-I$14*D$10/100-Q$44/2*D$16/100</f>
        <v>1894.9219866666672</v>
      </c>
      <c r="G136" s="13">
        <v>1.5</v>
      </c>
      <c r="H136" s="1">
        <f t="shared" si="7"/>
        <v>1607.7254453333335</v>
      </c>
    </row>
    <row r="138" spans="1:37" x14ac:dyDescent="0.35">
      <c r="A138" s="20" t="s">
        <v>39</v>
      </c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</row>
    <row r="139" spans="1:37" x14ac:dyDescent="0.3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</row>
    <row r="140" spans="1:37" x14ac:dyDescent="0.3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</row>
    <row r="141" spans="1:37" x14ac:dyDescent="0.3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</row>
    <row r="142" spans="1:37" x14ac:dyDescent="0.3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</row>
    <row r="143" spans="1:37" x14ac:dyDescent="0.3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</row>
    <row r="145" spans="3:8" x14ac:dyDescent="0.35">
      <c r="C145" s="18" t="s">
        <v>40</v>
      </c>
      <c r="D145" s="18"/>
      <c r="G145" s="18" t="s">
        <v>31</v>
      </c>
      <c r="H145" s="18"/>
    </row>
    <row r="146" spans="3:8" x14ac:dyDescent="0.35">
      <c r="C146" s="1" t="s">
        <v>41</v>
      </c>
      <c r="D146" s="1" t="s">
        <v>36</v>
      </c>
      <c r="G146" s="1" t="s">
        <v>41</v>
      </c>
      <c r="H146" s="1" t="s">
        <v>36</v>
      </c>
    </row>
    <row r="147" spans="3:8" x14ac:dyDescent="0.35">
      <c r="C147" s="1">
        <v>0</v>
      </c>
      <c r="D147" s="1">
        <f>J$6+M$14*D$8/100+I$14*D$10/100-Q14/2*D$15/100</f>
        <v>1476.7149959999999</v>
      </c>
      <c r="G147" s="1">
        <v>0</v>
      </c>
      <c r="H147" s="1">
        <f>K$6-M$14*D$8/100+I$14*D$11/100-Q14/2*D$15/100</f>
        <v>1418.8046039999997</v>
      </c>
    </row>
    <row r="148" spans="3:8" x14ac:dyDescent="0.35">
      <c r="C148" s="1">
        <v>1</v>
      </c>
      <c r="D148" s="1">
        <f t="shared" ref="D148:D177" si="8">J$6+M$14*D$8/100+I$14*D$10/100-Q15/2*D$15/100</f>
        <v>1476.8105367599999</v>
      </c>
      <c r="G148" s="1">
        <v>1</v>
      </c>
      <c r="H148" s="1">
        <f t="shared" ref="H148:H177" si="9">K$6-M$14*D$8/100+I$14*D$11/100-Q15/2*D$15/100</f>
        <v>1418.9001447599996</v>
      </c>
    </row>
    <row r="149" spans="3:8" x14ac:dyDescent="0.35">
      <c r="C149" s="1">
        <v>2</v>
      </c>
      <c r="D149" s="1">
        <f t="shared" si="8"/>
        <v>1477.09715904</v>
      </c>
      <c r="G149" s="1">
        <v>2</v>
      </c>
      <c r="H149" s="1">
        <f t="shared" si="9"/>
        <v>1419.1867670399997</v>
      </c>
    </row>
    <row r="150" spans="3:8" x14ac:dyDescent="0.35">
      <c r="C150" s="1">
        <v>3</v>
      </c>
      <c r="D150" s="1">
        <f t="shared" si="8"/>
        <v>1477.5748628399999</v>
      </c>
      <c r="G150" s="1">
        <v>3</v>
      </c>
      <c r="H150" s="1">
        <f t="shared" si="9"/>
        <v>1419.6644708399997</v>
      </c>
    </row>
    <row r="151" spans="3:8" x14ac:dyDescent="0.35">
      <c r="C151" s="1">
        <v>4</v>
      </c>
      <c r="D151" s="1">
        <f t="shared" si="8"/>
        <v>1478.24364816</v>
      </c>
      <c r="G151" s="1">
        <v>4</v>
      </c>
      <c r="H151" s="1">
        <f t="shared" si="9"/>
        <v>1420.3332561599998</v>
      </c>
    </row>
    <row r="152" spans="3:8" x14ac:dyDescent="0.35">
      <c r="C152" s="1">
        <v>5</v>
      </c>
      <c r="D152" s="1">
        <f t="shared" si="8"/>
        <v>1479.103515</v>
      </c>
      <c r="G152" s="1">
        <v>5</v>
      </c>
      <c r="H152" s="1">
        <f t="shared" si="9"/>
        <v>1421.1931229999998</v>
      </c>
    </row>
    <row r="153" spans="3:8" x14ac:dyDescent="0.35">
      <c r="C153" s="1">
        <v>6</v>
      </c>
      <c r="D153" s="1">
        <f t="shared" si="8"/>
        <v>1480.1544633599999</v>
      </c>
      <c r="G153" s="1">
        <v>6</v>
      </c>
      <c r="H153" s="1">
        <f t="shared" si="9"/>
        <v>1422.2440713599997</v>
      </c>
    </row>
    <row r="154" spans="3:8" x14ac:dyDescent="0.35">
      <c r="C154" s="1">
        <v>7</v>
      </c>
      <c r="D154" s="1">
        <f t="shared" si="8"/>
        <v>1481.3964932399999</v>
      </c>
      <c r="G154" s="1">
        <v>7</v>
      </c>
      <c r="H154" s="1">
        <f t="shared" si="9"/>
        <v>1423.4861012399997</v>
      </c>
    </row>
    <row r="155" spans="3:8" x14ac:dyDescent="0.35">
      <c r="C155" s="1">
        <v>8</v>
      </c>
      <c r="D155" s="1">
        <f t="shared" si="8"/>
        <v>1482.8296046399998</v>
      </c>
      <c r="G155" s="1">
        <v>8</v>
      </c>
      <c r="H155" s="1">
        <f t="shared" si="9"/>
        <v>1424.9192126399996</v>
      </c>
    </row>
    <row r="156" spans="3:8" x14ac:dyDescent="0.35">
      <c r="C156" s="1">
        <v>9</v>
      </c>
      <c r="D156" s="1">
        <f t="shared" si="8"/>
        <v>1484.4537975599999</v>
      </c>
      <c r="G156" s="1">
        <v>9</v>
      </c>
      <c r="H156" s="1">
        <f t="shared" si="9"/>
        <v>1426.5434055599997</v>
      </c>
    </row>
    <row r="157" spans="3:8" x14ac:dyDescent="0.35">
      <c r="C157" s="1">
        <v>10</v>
      </c>
      <c r="D157" s="1">
        <f t="shared" si="8"/>
        <v>1486.2690719999998</v>
      </c>
      <c r="G157" s="1">
        <v>10</v>
      </c>
      <c r="H157" s="1">
        <f t="shared" si="9"/>
        <v>1428.3586799999996</v>
      </c>
    </row>
    <row r="158" spans="3:8" x14ac:dyDescent="0.35">
      <c r="C158" s="1">
        <v>11</v>
      </c>
      <c r="D158" s="1">
        <f t="shared" si="8"/>
        <v>1488.2754279599999</v>
      </c>
      <c r="G158" s="1">
        <v>11</v>
      </c>
      <c r="H158" s="1">
        <f t="shared" si="9"/>
        <v>1430.3650359599997</v>
      </c>
    </row>
    <row r="159" spans="3:8" x14ac:dyDescent="0.35">
      <c r="C159" s="1">
        <v>12</v>
      </c>
      <c r="D159" s="1">
        <f t="shared" si="8"/>
        <v>1490.4728654399999</v>
      </c>
      <c r="G159" s="1">
        <v>12</v>
      </c>
      <c r="H159" s="1">
        <f t="shared" si="9"/>
        <v>1432.5624734399996</v>
      </c>
    </row>
    <row r="160" spans="3:8" x14ac:dyDescent="0.35">
      <c r="C160" s="1">
        <v>13</v>
      </c>
      <c r="D160" s="1">
        <f t="shared" si="8"/>
        <v>1492.8613844399999</v>
      </c>
      <c r="G160" s="1">
        <v>13</v>
      </c>
      <c r="H160" s="1">
        <f t="shared" si="9"/>
        <v>1434.9509924399997</v>
      </c>
    </row>
    <row r="161" spans="3:8" x14ac:dyDescent="0.35">
      <c r="C161" s="1">
        <v>14</v>
      </c>
      <c r="D161" s="1">
        <f t="shared" si="8"/>
        <v>1495.4409849599999</v>
      </c>
      <c r="G161" s="1">
        <v>14</v>
      </c>
      <c r="H161" s="1">
        <f t="shared" si="9"/>
        <v>1437.5305929599997</v>
      </c>
    </row>
    <row r="162" spans="3:8" x14ac:dyDescent="0.35">
      <c r="C162" s="1">
        <v>15</v>
      </c>
      <c r="D162" s="1">
        <f t="shared" si="8"/>
        <v>1498.211667</v>
      </c>
      <c r="G162" s="1">
        <v>15</v>
      </c>
      <c r="H162" s="1">
        <f t="shared" si="9"/>
        <v>1440.3012749999998</v>
      </c>
    </row>
    <row r="163" spans="3:8" x14ac:dyDescent="0.35">
      <c r="C163" s="1">
        <v>16</v>
      </c>
      <c r="D163" s="1">
        <f t="shared" si="8"/>
        <v>1501.1734305599998</v>
      </c>
      <c r="G163" s="1">
        <v>16</v>
      </c>
      <c r="H163" s="1">
        <f t="shared" si="9"/>
        <v>1443.2630385599996</v>
      </c>
    </row>
    <row r="164" spans="3:8" x14ac:dyDescent="0.35">
      <c r="C164" s="1">
        <v>17</v>
      </c>
      <c r="D164" s="1">
        <f t="shared" si="8"/>
        <v>1504.3262756399999</v>
      </c>
      <c r="G164" s="1">
        <v>17</v>
      </c>
      <c r="H164" s="1">
        <f t="shared" si="9"/>
        <v>1446.4158836399997</v>
      </c>
    </row>
    <row r="165" spans="3:8" x14ac:dyDescent="0.35">
      <c r="C165" s="1">
        <v>18</v>
      </c>
      <c r="D165" s="1">
        <f t="shared" si="8"/>
        <v>1507.67020224</v>
      </c>
      <c r="G165" s="1">
        <v>18</v>
      </c>
      <c r="H165" s="1">
        <f t="shared" si="9"/>
        <v>1449.7598102399998</v>
      </c>
    </row>
    <row r="166" spans="3:8" x14ac:dyDescent="0.35">
      <c r="C166" s="1">
        <v>19</v>
      </c>
      <c r="D166" s="1">
        <f t="shared" si="8"/>
        <v>1511.2052103599999</v>
      </c>
      <c r="G166" s="1">
        <v>19</v>
      </c>
      <c r="H166" s="1">
        <f t="shared" si="9"/>
        <v>1453.2948183599997</v>
      </c>
    </row>
    <row r="167" spans="3:8" x14ac:dyDescent="0.35">
      <c r="C167" s="1">
        <v>20</v>
      </c>
      <c r="D167" s="1">
        <f t="shared" si="8"/>
        <v>1514.9313</v>
      </c>
      <c r="G167" s="1">
        <v>20</v>
      </c>
      <c r="H167" s="1">
        <f t="shared" si="9"/>
        <v>1457.0209079999997</v>
      </c>
    </row>
    <row r="168" spans="3:8" x14ac:dyDescent="0.35">
      <c r="C168" s="1">
        <v>21</v>
      </c>
      <c r="D168" s="1">
        <f t="shared" si="8"/>
        <v>1518.8484711599999</v>
      </c>
      <c r="G168" s="1">
        <v>21</v>
      </c>
      <c r="H168" s="1">
        <f t="shared" si="9"/>
        <v>1460.9380791599997</v>
      </c>
    </row>
    <row r="169" spans="3:8" x14ac:dyDescent="0.35">
      <c r="C169" s="1">
        <v>22</v>
      </c>
      <c r="D169" s="1">
        <f t="shared" si="8"/>
        <v>1522.95672384</v>
      </c>
      <c r="G169" s="1">
        <v>22</v>
      </c>
      <c r="H169" s="1">
        <f t="shared" si="9"/>
        <v>1465.0463318399998</v>
      </c>
    </row>
    <row r="170" spans="3:8" x14ac:dyDescent="0.35">
      <c r="C170" s="1">
        <v>23</v>
      </c>
      <c r="D170" s="1">
        <f t="shared" si="8"/>
        <v>1527.25605804</v>
      </c>
      <c r="G170" s="1">
        <v>23</v>
      </c>
      <c r="H170" s="1">
        <f t="shared" si="9"/>
        <v>1469.3456660399997</v>
      </c>
    </row>
    <row r="171" spans="3:8" x14ac:dyDescent="0.35">
      <c r="C171" s="1">
        <v>24</v>
      </c>
      <c r="D171" s="1">
        <f t="shared" si="8"/>
        <v>1531.7464737599998</v>
      </c>
      <c r="G171" s="1">
        <v>24</v>
      </c>
      <c r="H171" s="1">
        <f t="shared" si="9"/>
        <v>1473.8360817599996</v>
      </c>
    </row>
    <row r="172" spans="3:8" x14ac:dyDescent="0.35">
      <c r="C172" s="1">
        <v>25</v>
      </c>
      <c r="D172" s="1">
        <f t="shared" si="8"/>
        <v>1536.4279709999998</v>
      </c>
      <c r="G172" s="1">
        <v>25</v>
      </c>
      <c r="H172" s="1">
        <f t="shared" si="9"/>
        <v>1478.5175789999996</v>
      </c>
    </row>
    <row r="173" spans="3:8" x14ac:dyDescent="0.35">
      <c r="C173" s="1">
        <v>26</v>
      </c>
      <c r="D173" s="1">
        <f t="shared" si="8"/>
        <v>1541.30054976</v>
      </c>
      <c r="G173" s="1">
        <v>26</v>
      </c>
      <c r="H173" s="1">
        <f t="shared" si="9"/>
        <v>1483.3901577599997</v>
      </c>
    </row>
    <row r="174" spans="3:8" x14ac:dyDescent="0.35">
      <c r="C174" s="1">
        <v>27</v>
      </c>
      <c r="D174" s="1">
        <f t="shared" si="8"/>
        <v>1546.36421004</v>
      </c>
      <c r="G174" s="1">
        <v>27</v>
      </c>
      <c r="H174" s="1">
        <f t="shared" si="9"/>
        <v>1488.4538180399998</v>
      </c>
    </row>
    <row r="175" spans="3:8" x14ac:dyDescent="0.35">
      <c r="C175" s="1">
        <v>28</v>
      </c>
      <c r="D175" s="1">
        <f t="shared" si="8"/>
        <v>1551.6189518399999</v>
      </c>
      <c r="G175" s="1">
        <v>28</v>
      </c>
      <c r="H175" s="1">
        <f t="shared" si="9"/>
        <v>1493.7085598399997</v>
      </c>
    </row>
    <row r="176" spans="3:8" x14ac:dyDescent="0.35">
      <c r="C176" s="1">
        <v>29</v>
      </c>
      <c r="D176" s="1">
        <f t="shared" si="8"/>
        <v>1557.06477516</v>
      </c>
      <c r="G176" s="1">
        <v>29</v>
      </c>
      <c r="H176" s="1">
        <f t="shared" si="9"/>
        <v>1499.1543831599997</v>
      </c>
    </row>
    <row r="177" spans="3:8" x14ac:dyDescent="0.35">
      <c r="C177" s="1">
        <v>30</v>
      </c>
      <c r="D177" s="1">
        <f t="shared" si="8"/>
        <v>1562.7016799999999</v>
      </c>
      <c r="G177" s="1">
        <v>30</v>
      </c>
      <c r="H177" s="1">
        <f t="shared" si="9"/>
        <v>1504.7912879999997</v>
      </c>
    </row>
    <row r="180" spans="3:8" x14ac:dyDescent="0.35">
      <c r="C180" s="18" t="s">
        <v>44</v>
      </c>
      <c r="D180" s="18"/>
      <c r="G180" s="18" t="s">
        <v>25</v>
      </c>
      <c r="H180" s="18"/>
    </row>
    <row r="181" spans="3:8" x14ac:dyDescent="0.35">
      <c r="C181" s="1" t="s">
        <v>41</v>
      </c>
      <c r="D181" s="1" t="s">
        <v>36</v>
      </c>
      <c r="G181" s="1" t="s">
        <v>41</v>
      </c>
      <c r="H181" s="1" t="s">
        <v>36</v>
      </c>
    </row>
    <row r="182" spans="3:8" x14ac:dyDescent="0.35">
      <c r="C182" s="1">
        <v>0</v>
      </c>
      <c r="D182" s="1">
        <f>L$6+M$14*D$9/100-I$14*D$10/100-Q14/2*D$16/100</f>
        <v>1665.2318040000005</v>
      </c>
      <c r="G182" s="1">
        <v>0</v>
      </c>
      <c r="H182" s="1">
        <f>M$6-M$14*D$9/100-I$14*D$11/100-Q14/2*D$16/100</f>
        <v>1599.9285960000002</v>
      </c>
    </row>
    <row r="183" spans="3:8" x14ac:dyDescent="0.35">
      <c r="C183" s="1">
        <v>1</v>
      </c>
      <c r="D183" s="1">
        <f t="shared" ref="D183:D212" si="10">L$6+M$14*D$9/100-I$14*D$10/100-Q15/2*D$16/100</f>
        <v>1665.3637412400005</v>
      </c>
      <c r="G183" s="1">
        <v>1</v>
      </c>
      <c r="H183" s="1">
        <f t="shared" ref="H183:H212" si="11">M$6-M$14*D$9/100-I$14*D$11/100-Q15/2*D$16/100</f>
        <v>1600.0605332400003</v>
      </c>
    </row>
    <row r="184" spans="3:8" x14ac:dyDescent="0.35">
      <c r="C184" s="1">
        <v>2</v>
      </c>
      <c r="D184" s="1">
        <f t="shared" si="10"/>
        <v>1665.7595529600005</v>
      </c>
      <c r="G184" s="1">
        <v>2</v>
      </c>
      <c r="H184" s="1">
        <f t="shared" si="11"/>
        <v>1600.4563449600003</v>
      </c>
    </row>
    <row r="185" spans="3:8" x14ac:dyDescent="0.35">
      <c r="C185" s="1">
        <v>3</v>
      </c>
      <c r="D185" s="1">
        <f t="shared" si="10"/>
        <v>1666.4192391600004</v>
      </c>
      <c r="G185" s="1">
        <v>3</v>
      </c>
      <c r="H185" s="1">
        <f t="shared" si="11"/>
        <v>1601.1160311600001</v>
      </c>
    </row>
    <row r="186" spans="3:8" x14ac:dyDescent="0.35">
      <c r="C186" s="1">
        <v>4</v>
      </c>
      <c r="D186" s="1">
        <f t="shared" si="10"/>
        <v>1667.3427998400005</v>
      </c>
      <c r="G186" s="1">
        <v>4</v>
      </c>
      <c r="H186" s="1">
        <f t="shared" si="11"/>
        <v>1602.0395918400002</v>
      </c>
    </row>
    <row r="187" spans="3:8" x14ac:dyDescent="0.35">
      <c r="C187" s="1">
        <v>5</v>
      </c>
      <c r="D187" s="1">
        <f t="shared" si="10"/>
        <v>1668.5302350000004</v>
      </c>
      <c r="G187" s="1">
        <v>5</v>
      </c>
      <c r="H187" s="1">
        <f t="shared" si="11"/>
        <v>1603.2270270000001</v>
      </c>
    </row>
    <row r="188" spans="3:8" x14ac:dyDescent="0.35">
      <c r="C188" s="1">
        <v>6</v>
      </c>
      <c r="D188" s="1">
        <f t="shared" si="10"/>
        <v>1669.9815446400005</v>
      </c>
      <c r="G188" s="1">
        <v>6</v>
      </c>
      <c r="H188" s="1">
        <f t="shared" si="11"/>
        <v>1604.6783366400002</v>
      </c>
    </row>
    <row r="189" spans="3:8" x14ac:dyDescent="0.35">
      <c r="C189" s="1">
        <v>7</v>
      </c>
      <c r="D189" s="1">
        <f t="shared" si="10"/>
        <v>1671.6967287600005</v>
      </c>
      <c r="G189" s="1">
        <v>7</v>
      </c>
      <c r="H189" s="1">
        <f t="shared" si="11"/>
        <v>1606.3935207600002</v>
      </c>
    </row>
    <row r="190" spans="3:8" x14ac:dyDescent="0.35">
      <c r="C190" s="1">
        <v>8</v>
      </c>
      <c r="D190" s="1">
        <f t="shared" si="10"/>
        <v>1673.6757873600004</v>
      </c>
      <c r="G190" s="1">
        <v>8</v>
      </c>
      <c r="H190" s="1">
        <f t="shared" si="11"/>
        <v>1608.3725793600001</v>
      </c>
    </row>
    <row r="191" spans="3:8" x14ac:dyDescent="0.35">
      <c r="C191" s="1">
        <v>9</v>
      </c>
      <c r="D191" s="1">
        <f t="shared" si="10"/>
        <v>1675.9187204400005</v>
      </c>
      <c r="G191" s="1">
        <v>9</v>
      </c>
      <c r="H191" s="1">
        <f t="shared" si="11"/>
        <v>1610.6155124400002</v>
      </c>
    </row>
    <row r="192" spans="3:8" x14ac:dyDescent="0.35">
      <c r="C192" s="1">
        <v>10</v>
      </c>
      <c r="D192" s="1">
        <f t="shared" si="10"/>
        <v>1678.4255280000004</v>
      </c>
      <c r="G192" s="1">
        <v>10</v>
      </c>
      <c r="H192" s="1">
        <f t="shared" si="11"/>
        <v>1613.1223200000002</v>
      </c>
    </row>
    <row r="193" spans="3:8" x14ac:dyDescent="0.35">
      <c r="C193" s="1">
        <v>11</v>
      </c>
      <c r="D193" s="1">
        <f t="shared" si="10"/>
        <v>1681.1962100400006</v>
      </c>
      <c r="G193" s="1">
        <v>11</v>
      </c>
      <c r="H193" s="1">
        <f t="shared" si="11"/>
        <v>1615.8930020400003</v>
      </c>
    </row>
    <row r="194" spans="3:8" x14ac:dyDescent="0.35">
      <c r="C194" s="1">
        <v>12</v>
      </c>
      <c r="D194" s="1">
        <f t="shared" si="10"/>
        <v>1684.2307665600006</v>
      </c>
      <c r="G194" s="1">
        <v>12</v>
      </c>
      <c r="H194" s="1">
        <f t="shared" si="11"/>
        <v>1618.9275585600003</v>
      </c>
    </row>
    <row r="195" spans="3:8" x14ac:dyDescent="0.35">
      <c r="C195" s="1">
        <v>13</v>
      </c>
      <c r="D195" s="1">
        <f t="shared" si="10"/>
        <v>1687.5291975600005</v>
      </c>
      <c r="G195" s="1">
        <v>13</v>
      </c>
      <c r="H195" s="1">
        <f t="shared" si="11"/>
        <v>1622.2259895600002</v>
      </c>
    </row>
    <row r="196" spans="3:8" x14ac:dyDescent="0.35">
      <c r="C196" s="1">
        <v>14</v>
      </c>
      <c r="D196" s="1">
        <f t="shared" si="10"/>
        <v>1691.0915030400004</v>
      </c>
      <c r="G196" s="1">
        <v>14</v>
      </c>
      <c r="H196" s="1">
        <f t="shared" si="11"/>
        <v>1625.7882950400001</v>
      </c>
    </row>
    <row r="197" spans="3:8" x14ac:dyDescent="0.35">
      <c r="C197" s="1">
        <v>15</v>
      </c>
      <c r="D197" s="1">
        <f t="shared" si="10"/>
        <v>1694.9176830000006</v>
      </c>
      <c r="G197" s="1">
        <v>15</v>
      </c>
      <c r="H197" s="1">
        <f t="shared" si="11"/>
        <v>1629.6144750000003</v>
      </c>
    </row>
    <row r="198" spans="3:8" x14ac:dyDescent="0.35">
      <c r="C198" s="1">
        <v>16</v>
      </c>
      <c r="D198" s="1">
        <f t="shared" si="10"/>
        <v>1699.0077374400005</v>
      </c>
      <c r="G198" s="1">
        <v>16</v>
      </c>
      <c r="H198" s="1">
        <f t="shared" si="11"/>
        <v>1633.7045294400002</v>
      </c>
    </row>
    <row r="199" spans="3:8" x14ac:dyDescent="0.35">
      <c r="C199" s="1">
        <v>17</v>
      </c>
      <c r="D199" s="1">
        <f t="shared" si="10"/>
        <v>1703.3616663600005</v>
      </c>
      <c r="G199" s="1">
        <v>17</v>
      </c>
      <c r="H199" s="1">
        <f t="shared" si="11"/>
        <v>1638.0584583600003</v>
      </c>
    </row>
    <row r="200" spans="3:8" x14ac:dyDescent="0.35">
      <c r="C200" s="1">
        <v>18</v>
      </c>
      <c r="D200" s="1">
        <f t="shared" si="10"/>
        <v>1707.9794697600005</v>
      </c>
      <c r="G200" s="1">
        <v>18</v>
      </c>
      <c r="H200" s="1">
        <f t="shared" si="11"/>
        <v>1642.6762617600002</v>
      </c>
    </row>
    <row r="201" spans="3:8" x14ac:dyDescent="0.35">
      <c r="C201" s="1">
        <v>19</v>
      </c>
      <c r="D201" s="1">
        <f t="shared" si="10"/>
        <v>1712.8611476400004</v>
      </c>
      <c r="G201" s="1">
        <v>19</v>
      </c>
      <c r="H201" s="1">
        <f t="shared" si="11"/>
        <v>1647.5579396400001</v>
      </c>
    </row>
    <row r="202" spans="3:8" x14ac:dyDescent="0.35">
      <c r="C202" s="1">
        <v>20</v>
      </c>
      <c r="D202" s="1">
        <f t="shared" si="10"/>
        <v>1718.0067000000004</v>
      </c>
      <c r="G202" s="1">
        <v>20</v>
      </c>
      <c r="H202" s="1">
        <f t="shared" si="11"/>
        <v>1652.7034920000001</v>
      </c>
    </row>
    <row r="203" spans="3:8" x14ac:dyDescent="0.35">
      <c r="C203" s="1">
        <v>21</v>
      </c>
      <c r="D203" s="1">
        <f t="shared" si="10"/>
        <v>1723.4161268400005</v>
      </c>
      <c r="G203" s="1">
        <v>21</v>
      </c>
      <c r="H203" s="1">
        <f t="shared" si="11"/>
        <v>1658.1129188400002</v>
      </c>
    </row>
    <row r="204" spans="3:8" x14ac:dyDescent="0.35">
      <c r="C204" s="1">
        <v>22</v>
      </c>
      <c r="D204" s="1">
        <f t="shared" si="10"/>
        <v>1729.0894281600006</v>
      </c>
      <c r="G204" s="1">
        <v>22</v>
      </c>
      <c r="H204" s="1">
        <f t="shared" si="11"/>
        <v>1663.7862201600003</v>
      </c>
    </row>
    <row r="205" spans="3:8" x14ac:dyDescent="0.35">
      <c r="C205" s="1">
        <v>23</v>
      </c>
      <c r="D205" s="1">
        <f t="shared" si="10"/>
        <v>1735.0266039600006</v>
      </c>
      <c r="G205" s="1">
        <v>23</v>
      </c>
      <c r="H205" s="1">
        <f t="shared" si="11"/>
        <v>1669.7233959600003</v>
      </c>
    </row>
    <row r="206" spans="3:8" x14ac:dyDescent="0.35">
      <c r="C206" s="1">
        <v>24</v>
      </c>
      <c r="D206" s="1">
        <f t="shared" si="10"/>
        <v>1741.2276542400004</v>
      </c>
      <c r="G206" s="1">
        <v>24</v>
      </c>
      <c r="H206" s="1">
        <f t="shared" si="11"/>
        <v>1675.9244462400002</v>
      </c>
    </row>
    <row r="207" spans="3:8" x14ac:dyDescent="0.35">
      <c r="C207" s="1">
        <v>25</v>
      </c>
      <c r="D207" s="1">
        <f t="shared" si="10"/>
        <v>1747.6925790000005</v>
      </c>
      <c r="G207" s="1">
        <v>25</v>
      </c>
      <c r="H207" s="1">
        <f t="shared" si="11"/>
        <v>1682.3893710000002</v>
      </c>
    </row>
    <row r="208" spans="3:8" x14ac:dyDescent="0.35">
      <c r="C208" s="1">
        <v>26</v>
      </c>
      <c r="D208" s="1">
        <f t="shared" si="10"/>
        <v>1754.4213782400004</v>
      </c>
      <c r="G208" s="1">
        <v>26</v>
      </c>
      <c r="H208" s="1">
        <f t="shared" si="11"/>
        <v>1689.1181702400002</v>
      </c>
    </row>
    <row r="209" spans="3:8" x14ac:dyDescent="0.35">
      <c r="C209" s="1">
        <v>27</v>
      </c>
      <c r="D209" s="1">
        <f t="shared" si="10"/>
        <v>1761.4140519600005</v>
      </c>
      <c r="G209" s="1">
        <v>27</v>
      </c>
      <c r="H209" s="1">
        <f t="shared" si="11"/>
        <v>1696.1108439600002</v>
      </c>
    </row>
    <row r="210" spans="3:8" x14ac:dyDescent="0.35">
      <c r="C210" s="1">
        <v>28</v>
      </c>
      <c r="D210" s="1">
        <f t="shared" si="10"/>
        <v>1768.6706001600005</v>
      </c>
      <c r="G210" s="1">
        <v>28</v>
      </c>
      <c r="H210" s="1">
        <f t="shared" si="11"/>
        <v>1703.3673921600002</v>
      </c>
    </row>
    <row r="211" spans="3:8" x14ac:dyDescent="0.35">
      <c r="C211" s="1">
        <v>29</v>
      </c>
      <c r="D211" s="1">
        <f t="shared" si="10"/>
        <v>1776.1910228400004</v>
      </c>
      <c r="G211" s="1">
        <v>29</v>
      </c>
      <c r="H211" s="1">
        <f t="shared" si="11"/>
        <v>1710.8878148400001</v>
      </c>
    </row>
    <row r="212" spans="3:8" x14ac:dyDescent="0.35">
      <c r="C212" s="1">
        <v>30</v>
      </c>
      <c r="D212" s="1">
        <f t="shared" si="10"/>
        <v>1783.9753200000005</v>
      </c>
      <c r="G212" s="1">
        <v>30</v>
      </c>
      <c r="H212" s="1">
        <f t="shared" si="11"/>
        <v>1718.6721120000002</v>
      </c>
    </row>
  </sheetData>
  <mergeCells count="54">
    <mergeCell ref="C180:D180"/>
    <mergeCell ref="G180:H180"/>
    <mergeCell ref="C119:D119"/>
    <mergeCell ref="G119:H119"/>
    <mergeCell ref="C145:D145"/>
    <mergeCell ref="G145:H145"/>
    <mergeCell ref="A138:AK143"/>
    <mergeCell ref="C99:D99"/>
    <mergeCell ref="G99:H99"/>
    <mergeCell ref="C53:D53"/>
    <mergeCell ref="G53:H53"/>
    <mergeCell ref="A92:AK97"/>
    <mergeCell ref="P12:Q12"/>
    <mergeCell ref="C73:D73"/>
    <mergeCell ref="G73:H73"/>
    <mergeCell ref="A46:AK51"/>
    <mergeCell ref="I27:J27"/>
    <mergeCell ref="I28:J28"/>
    <mergeCell ref="I29:J29"/>
    <mergeCell ref="M14:N14"/>
    <mergeCell ref="M15:N15"/>
    <mergeCell ref="M16:N16"/>
    <mergeCell ref="M17:N17"/>
    <mergeCell ref="M18:N18"/>
    <mergeCell ref="M19:N19"/>
    <mergeCell ref="M23:N23"/>
    <mergeCell ref="M24:N24"/>
    <mergeCell ref="M27:N27"/>
    <mergeCell ref="M28:N28"/>
    <mergeCell ref="M29:N29"/>
    <mergeCell ref="M25:N25"/>
    <mergeCell ref="M26:N26"/>
    <mergeCell ref="H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23:J23"/>
    <mergeCell ref="I24:J24"/>
    <mergeCell ref="I25:J25"/>
    <mergeCell ref="I26:J26"/>
    <mergeCell ref="C4:E4"/>
    <mergeCell ref="H4:M4"/>
    <mergeCell ref="L12:N12"/>
    <mergeCell ref="M13:N13"/>
    <mergeCell ref="I22:J22"/>
    <mergeCell ref="M20:N20"/>
    <mergeCell ref="M21:N21"/>
    <mergeCell ref="M22:N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4923C-87A1-4A51-872D-495ACEC328C4}">
  <dimension ref="B2:G26"/>
  <sheetViews>
    <sheetView workbookViewId="0">
      <selection activeCell="E10" sqref="E10"/>
    </sheetView>
  </sheetViews>
  <sheetFormatPr defaultRowHeight="14.5" x14ac:dyDescent="0.35"/>
  <cols>
    <col min="2" max="2" width="21.6328125" bestFit="1" customWidth="1"/>
    <col min="3" max="3" width="16" bestFit="1" customWidth="1"/>
    <col min="4" max="4" width="26.453125" bestFit="1" customWidth="1"/>
    <col min="5" max="5" width="15.54296875" bestFit="1" customWidth="1"/>
    <col min="6" max="6" width="19.08984375" bestFit="1" customWidth="1"/>
  </cols>
  <sheetData>
    <row r="2" spans="2:7" x14ac:dyDescent="0.35">
      <c r="C2" s="11"/>
      <c r="D2" s="11"/>
      <c r="E2" s="11"/>
      <c r="F2" s="11"/>
    </row>
    <row r="3" spans="2:7" x14ac:dyDescent="0.35">
      <c r="B3" s="1" t="s">
        <v>55</v>
      </c>
      <c r="C3" s="14" t="s">
        <v>53</v>
      </c>
      <c r="D3" s="14" t="s">
        <v>58</v>
      </c>
      <c r="E3" s="15"/>
      <c r="F3" s="15"/>
    </row>
    <row r="4" spans="2:7" x14ac:dyDescent="0.35">
      <c r="B4" s="1" t="s">
        <v>54</v>
      </c>
      <c r="C4" s="1" t="s">
        <v>50</v>
      </c>
      <c r="D4" s="1">
        <v>1.5</v>
      </c>
    </row>
    <row r="5" spans="2:7" x14ac:dyDescent="0.35">
      <c r="B5" s="1" t="s">
        <v>56</v>
      </c>
      <c r="C5" s="1" t="s">
        <v>51</v>
      </c>
      <c r="D5" s="1">
        <v>1.5</v>
      </c>
    </row>
    <row r="6" spans="2:7" x14ac:dyDescent="0.35">
      <c r="B6" s="1" t="s">
        <v>57</v>
      </c>
      <c r="C6" s="1" t="s">
        <v>52</v>
      </c>
      <c r="D6" s="1">
        <f>D4*D4+D5*D5</f>
        <v>4.5</v>
      </c>
    </row>
    <row r="10" spans="2:7" x14ac:dyDescent="0.35">
      <c r="B10" s="4"/>
      <c r="C10" s="4"/>
      <c r="D10" s="4"/>
      <c r="E10" s="4"/>
      <c r="F10" s="4"/>
      <c r="G10" s="4"/>
    </row>
    <row r="11" spans="2:7" x14ac:dyDescent="0.35">
      <c r="B11" s="4"/>
      <c r="C11" s="4"/>
      <c r="D11" s="4"/>
      <c r="E11" s="4"/>
      <c r="F11" s="4"/>
      <c r="G11" s="4"/>
    </row>
    <row r="12" spans="2:7" x14ac:dyDescent="0.35">
      <c r="B12" s="4"/>
      <c r="C12" s="4"/>
      <c r="D12" s="4"/>
      <c r="E12" s="4"/>
      <c r="F12" s="4"/>
      <c r="G12" s="4"/>
    </row>
    <row r="13" spans="2:7" x14ac:dyDescent="0.35">
      <c r="B13" s="4"/>
      <c r="C13" s="4"/>
      <c r="D13" s="4"/>
      <c r="E13" s="4"/>
      <c r="F13" s="4"/>
      <c r="G13" s="4"/>
    </row>
    <row r="14" spans="2:7" x14ac:dyDescent="0.35">
      <c r="B14" s="4"/>
      <c r="C14" s="4"/>
      <c r="D14" s="4"/>
      <c r="E14" s="4"/>
      <c r="F14" s="4"/>
      <c r="G14" s="4"/>
    </row>
    <row r="15" spans="2:7" x14ac:dyDescent="0.35">
      <c r="B15" s="4"/>
      <c r="C15" s="4"/>
      <c r="D15" s="4"/>
      <c r="E15" s="4"/>
      <c r="F15" s="4"/>
      <c r="G15" s="4"/>
    </row>
    <row r="16" spans="2:7" x14ac:dyDescent="0.35">
      <c r="B16" s="4"/>
      <c r="C16" s="4"/>
      <c r="D16" s="4"/>
      <c r="E16" s="4"/>
      <c r="F16" s="4"/>
      <c r="G16" s="4"/>
    </row>
    <row r="17" spans="2:7" x14ac:dyDescent="0.35">
      <c r="B17" s="4"/>
      <c r="C17" s="4"/>
      <c r="D17" s="4"/>
      <c r="E17" s="4"/>
      <c r="F17" s="4"/>
      <c r="G17" s="4"/>
    </row>
    <row r="18" spans="2:7" x14ac:dyDescent="0.35">
      <c r="B18" s="4"/>
      <c r="C18" s="4"/>
      <c r="D18" s="4"/>
      <c r="E18" s="4"/>
      <c r="F18" s="4"/>
      <c r="G18" s="4"/>
    </row>
    <row r="19" spans="2:7" x14ac:dyDescent="0.35">
      <c r="B19" s="4"/>
      <c r="C19" s="4"/>
      <c r="D19" s="4"/>
      <c r="E19" s="4"/>
      <c r="F19" s="4"/>
      <c r="G19" s="4"/>
    </row>
    <row r="20" spans="2:7" x14ac:dyDescent="0.35">
      <c r="B20" s="4"/>
      <c r="C20" s="4"/>
      <c r="D20" s="4"/>
      <c r="E20" s="4"/>
      <c r="F20" s="4"/>
      <c r="G20" s="4"/>
    </row>
    <row r="21" spans="2:7" x14ac:dyDescent="0.35">
      <c r="B21" s="4"/>
      <c r="C21" s="4"/>
      <c r="D21" s="4"/>
      <c r="E21" s="4"/>
      <c r="F21" s="4"/>
      <c r="G21" s="4"/>
    </row>
    <row r="22" spans="2:7" x14ac:dyDescent="0.35">
      <c r="B22" s="4"/>
      <c r="C22" s="4"/>
      <c r="D22" s="4"/>
      <c r="E22" s="4"/>
      <c r="F22" s="4"/>
      <c r="G22" s="4"/>
    </row>
    <row r="23" spans="2:7" x14ac:dyDescent="0.35">
      <c r="B23" s="4"/>
      <c r="C23" s="4"/>
      <c r="D23" s="4"/>
      <c r="E23" s="4"/>
      <c r="F23" s="4"/>
      <c r="G23" s="4"/>
    </row>
    <row r="24" spans="2:7" x14ac:dyDescent="0.35">
      <c r="B24" s="4"/>
      <c r="C24" s="4"/>
      <c r="D24" s="4"/>
      <c r="E24" s="4"/>
      <c r="F24" s="4"/>
      <c r="G24" s="4"/>
    </row>
    <row r="25" spans="2:7" x14ac:dyDescent="0.35">
      <c r="B25" s="4"/>
      <c r="C25" s="4"/>
      <c r="D25" s="4"/>
      <c r="E25" s="4"/>
      <c r="F25" s="4"/>
      <c r="G25" s="4"/>
    </row>
    <row r="26" spans="2:7" x14ac:dyDescent="0.35">
      <c r="B26" s="4"/>
      <c r="C26" s="4"/>
      <c r="D26" s="4"/>
      <c r="E26" s="4"/>
      <c r="F26" s="4"/>
      <c r="G2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Vehicle Loads Sheet</vt:lpstr>
      <vt:lpstr>Traction Circle Sheet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Digby (1901067)</dc:creator>
  <cp:lastModifiedBy>Digby</cp:lastModifiedBy>
  <dcterms:created xsi:type="dcterms:W3CDTF">2020-03-13T12:41:55Z</dcterms:created>
  <dcterms:modified xsi:type="dcterms:W3CDTF">2020-03-29T13:12:14Z</dcterms:modified>
</cp:coreProperties>
</file>