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ni\Alternative powertrain\"/>
    </mc:Choice>
  </mc:AlternateContent>
  <bookViews>
    <workbookView xWindow="-105" yWindow="-105" windowWidth="23250" windowHeight="12570"/>
  </bookViews>
  <sheets>
    <sheet name="Sheet1" sheetId="1" r:id="rId1"/>
    <sheet name="Graph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Q3" i="1"/>
  <c r="N3" i="1"/>
  <c r="N5" i="1"/>
  <c r="N4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3" i="1"/>
  <c r="K3" i="1"/>
  <c r="Q2" i="1"/>
  <c r="Q5" i="1"/>
  <c r="Q6" i="1"/>
  <c r="Q7" i="1"/>
  <c r="Q13" i="1"/>
  <c r="Q14" i="1"/>
  <c r="Q15" i="1"/>
  <c r="Q16" i="1"/>
  <c r="L7" i="1"/>
  <c r="O7" i="1" s="1"/>
  <c r="R7" i="1" s="1"/>
  <c r="L8" i="1"/>
  <c r="O8" i="1" s="1"/>
  <c r="L9" i="1"/>
  <c r="O9" i="1" s="1"/>
  <c r="L10" i="1"/>
  <c r="O10" i="1" s="1"/>
  <c r="L15" i="1"/>
  <c r="O15" i="1" s="1"/>
  <c r="R15" i="1" s="1"/>
  <c r="L16" i="1"/>
  <c r="O16" i="1" s="1"/>
  <c r="R16" i="1" s="1"/>
  <c r="L17" i="1"/>
  <c r="O17" i="1" s="1"/>
  <c r="R17" i="1" s="1"/>
  <c r="L18" i="1"/>
  <c r="O18" i="1" s="1"/>
  <c r="O2" i="1"/>
  <c r="R2" i="1" s="1"/>
  <c r="S2" i="1" s="1"/>
  <c r="T2" i="1" s="1"/>
  <c r="K4" i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I4" i="1"/>
  <c r="L4" i="1" s="1"/>
  <c r="O4" i="1" s="1"/>
  <c r="I5" i="1"/>
  <c r="L5" i="1" s="1"/>
  <c r="O5" i="1" s="1"/>
  <c r="R5" i="1" s="1"/>
  <c r="I6" i="1"/>
  <c r="L6" i="1" s="1"/>
  <c r="O6" i="1" s="1"/>
  <c r="R6" i="1" s="1"/>
  <c r="I7" i="1"/>
  <c r="I8" i="1"/>
  <c r="I9" i="1"/>
  <c r="I10" i="1"/>
  <c r="I11" i="1"/>
  <c r="L11" i="1" s="1"/>
  <c r="O11" i="1" s="1"/>
  <c r="I12" i="1"/>
  <c r="L12" i="1" s="1"/>
  <c r="O12" i="1" s="1"/>
  <c r="I13" i="1"/>
  <c r="L13" i="1" s="1"/>
  <c r="O13" i="1" s="1"/>
  <c r="R13" i="1" s="1"/>
  <c r="I14" i="1"/>
  <c r="L14" i="1" s="1"/>
  <c r="O14" i="1" s="1"/>
  <c r="R14" i="1" s="1"/>
  <c r="I15" i="1"/>
  <c r="I16" i="1"/>
  <c r="I17" i="1"/>
  <c r="I18" i="1"/>
  <c r="I19" i="1"/>
  <c r="L19" i="1" s="1"/>
  <c r="O19" i="1" s="1"/>
  <c r="I20" i="1"/>
  <c r="L20" i="1" s="1"/>
  <c r="O20" i="1" s="1"/>
  <c r="I3" i="1"/>
  <c r="L3" i="1" s="1"/>
  <c r="O3" i="1" s="1"/>
  <c r="M3" i="1"/>
  <c r="M4" i="1"/>
  <c r="Q4" i="1" s="1"/>
  <c r="M5" i="1"/>
  <c r="M6" i="1"/>
  <c r="M7" i="1"/>
  <c r="M8" i="1"/>
  <c r="Q8" i="1" s="1"/>
  <c r="M9" i="1"/>
  <c r="Q9" i="1" s="1"/>
  <c r="R9" i="1" s="1"/>
  <c r="M10" i="1"/>
  <c r="Q10" i="1" s="1"/>
  <c r="R10" i="1" s="1"/>
  <c r="M11" i="1"/>
  <c r="Q11" i="1" s="1"/>
  <c r="M12" i="1"/>
  <c r="Q12" i="1" s="1"/>
  <c r="M13" i="1"/>
  <c r="M14" i="1"/>
  <c r="M15" i="1"/>
  <c r="M16" i="1"/>
  <c r="N16" i="1" s="1"/>
  <c r="M17" i="1"/>
  <c r="Q17" i="1" s="1"/>
  <c r="M18" i="1"/>
  <c r="Q18" i="1" s="1"/>
  <c r="M19" i="1"/>
  <c r="Q19" i="1" s="1"/>
  <c r="M20" i="1"/>
  <c r="Q20" i="1" s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R18" i="1" l="1"/>
  <c r="N15" i="1"/>
  <c r="R8" i="1"/>
  <c r="R20" i="1"/>
  <c r="S20" i="1" s="1"/>
  <c r="T20" i="1" s="1"/>
  <c r="R12" i="1"/>
  <c r="S12" i="1" s="1"/>
  <c r="T12" i="1" s="1"/>
  <c r="R4" i="1"/>
  <c r="S4" i="1" s="1"/>
  <c r="T4" i="1" s="1"/>
  <c r="R19" i="1"/>
  <c r="S19" i="1" s="1"/>
  <c r="T19" i="1" s="1"/>
  <c r="R11" i="1"/>
  <c r="S11" i="1" s="1"/>
  <c r="T11" i="1" s="1"/>
  <c r="R3" i="1"/>
  <c r="T3" i="1" s="1"/>
  <c r="S15" i="1"/>
  <c r="T15" i="1" s="1"/>
  <c r="S5" i="1"/>
  <c r="T5" i="1" s="1"/>
  <c r="S18" i="1"/>
  <c r="T18" i="1" s="1"/>
  <c r="S10" i="1"/>
  <c r="T10" i="1" s="1"/>
  <c r="S17" i="1"/>
  <c r="T17" i="1" s="1"/>
  <c r="S9" i="1"/>
  <c r="T9" i="1" s="1"/>
  <c r="S13" i="1"/>
  <c r="T13" i="1" s="1"/>
  <c r="S14" i="1"/>
  <c r="T14" i="1" s="1"/>
  <c r="N20" i="1"/>
  <c r="N19" i="1"/>
  <c r="N17" i="1"/>
  <c r="N18" i="1"/>
  <c r="S16" i="1"/>
  <c r="T16" i="1" s="1"/>
  <c r="N14" i="1"/>
  <c r="N13" i="1"/>
  <c r="N12" i="1"/>
  <c r="N11" i="1"/>
  <c r="N9" i="1"/>
  <c r="N10" i="1"/>
  <c r="S8" i="1"/>
  <c r="T8" i="1" s="1"/>
  <c r="N8" i="1"/>
  <c r="S7" i="1"/>
  <c r="T7" i="1" s="1"/>
  <c r="N7" i="1"/>
  <c r="S6" i="1"/>
  <c r="T6" i="1" s="1"/>
  <c r="N6" i="1"/>
  <c r="G15" i="1"/>
  <c r="G16" i="1" s="1"/>
  <c r="G17" i="1" s="1"/>
  <c r="G18" i="1" s="1"/>
  <c r="G19" i="1" s="1"/>
  <c r="G20" i="1" s="1"/>
</calcChain>
</file>

<file path=xl/sharedStrings.xml><?xml version="1.0" encoding="utf-8"?>
<sst xmlns="http://schemas.openxmlformats.org/spreadsheetml/2006/main" count="64" uniqueCount="61">
  <si>
    <t>2020 Polaris RZR XP Turbo S</t>
  </si>
  <si>
    <t>AWD/2WD</t>
  </si>
  <si>
    <t>32x10-15 ITP Coyote (8-ply rated) Quad</t>
  </si>
  <si>
    <t>Make and model</t>
  </si>
  <si>
    <t>Torque (ft-lbs)</t>
  </si>
  <si>
    <t>Top Speed (Km/h)</t>
  </si>
  <si>
    <t>0 - 60 Time (Secs)</t>
  </si>
  <si>
    <t>Drivetrain</t>
  </si>
  <si>
    <t>Transmission</t>
  </si>
  <si>
    <t>Automatic (Low and High)</t>
  </si>
  <si>
    <t xml:space="preserve">Dry Weight (Kg) </t>
  </si>
  <si>
    <t xml:space="preserve"> </t>
  </si>
  <si>
    <t>Power (Kw)</t>
  </si>
  <si>
    <t>Front Tyres (inch)</t>
  </si>
  <si>
    <t>Rear Tyres (inch)</t>
  </si>
  <si>
    <t>Ground Clearance (mm)</t>
  </si>
  <si>
    <t>Engine</t>
  </si>
  <si>
    <t>turbocharged two cylinder 4-stroke DOHC</t>
  </si>
  <si>
    <t>Engine Capacity (cc)</t>
  </si>
  <si>
    <t>Rolling Resistance Coefficient on dirt</t>
  </si>
  <si>
    <t>tr2</t>
  </si>
  <si>
    <t>tr3</t>
  </si>
  <si>
    <t xml:space="preserve">str2 tr2 </t>
  </si>
  <si>
    <t>str3</t>
  </si>
  <si>
    <t>str4</t>
  </si>
  <si>
    <t>tr4</t>
  </si>
  <si>
    <t>str5</t>
  </si>
  <si>
    <t>ltr5</t>
  </si>
  <si>
    <t>tr6</t>
  </si>
  <si>
    <t>tr7</t>
  </si>
  <si>
    <t>tr8</t>
  </si>
  <si>
    <t>tr9</t>
  </si>
  <si>
    <t>sstr6</t>
  </si>
  <si>
    <t>tr10</t>
  </si>
  <si>
    <t>str1 finish</t>
  </si>
  <si>
    <t>str1 tr1</t>
  </si>
  <si>
    <t>acceleration (m/s^2)</t>
  </si>
  <si>
    <t>Sector No.</t>
  </si>
  <si>
    <t>Cumulative Distance (m)</t>
  </si>
  <si>
    <t>Distance per Sector (m)</t>
  </si>
  <si>
    <t>Height (m)</t>
  </si>
  <si>
    <t>Change in Elevation (m)</t>
  </si>
  <si>
    <t>Elevation (m)</t>
  </si>
  <si>
    <t>Time in Section (sec)</t>
  </si>
  <si>
    <t>Cumulative Time (sec)</t>
  </si>
  <si>
    <t>Gradient (Degrees)</t>
  </si>
  <si>
    <t xml:space="preserve">Gradient Resistance </t>
  </si>
  <si>
    <t xml:space="preserve">Rolling Resistance </t>
  </si>
  <si>
    <t xml:space="preserve">Aerodynamic Resistance </t>
  </si>
  <si>
    <t xml:space="preserve">Cumulative Tractive Resistance </t>
  </si>
  <si>
    <t>Power Required (w)</t>
  </si>
  <si>
    <t>Power Unused (w)</t>
  </si>
  <si>
    <t>Vehicle Information</t>
  </si>
  <si>
    <t>Width (m)</t>
  </si>
  <si>
    <t>Coefficient of drag</t>
  </si>
  <si>
    <t>Air Density</t>
  </si>
  <si>
    <t>Start</t>
  </si>
  <si>
    <t>Velocity (m/s)</t>
  </si>
  <si>
    <t>Average Power Required per second (w)</t>
  </si>
  <si>
    <t>Assumption data based on research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</si>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</sst>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;[Red]#,##0.00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6">
    <xf numFmtId="0" fontId="0" fillId="0" borderId="0" xfId="0"/>
    <xf numFmtId="0" fontId="1" fillId="0" borderId="0" xfId="1"/>
    <xf numFmtId="0" fontId="1" fillId="0" borderId="0" xfId="1" applyAlignment="1">
      <alignment horizontal="left" vertical="center"/>
    </xf>
    <xf numFmtId="165" fontId="0" fillId="0" borderId="0" xfId="0" applyNumberFormat="1"/>
    <xf numFmtId="0" fontId="2" fillId="2" borderId="0" xfId="2" applyAlignment="1">
      <alignment horizontal="center"/>
    </xf>
    <xf numFmtId="0" fontId="2" fillId="2" borderId="0" xfId="2"/>
  </cellXfs>
  <cellStyles count="3">
    <cellStyle name="Good" xfId="2" builtinId="26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</a:t>
            </a:r>
            <a:r>
              <a:rPr lang="en-US" baseline="0"/>
              <a:t> over Distance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Sheet1!$M$1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Sheet1!$G$2:$G$20</c:f>
              <c:numCache>
                <c:formatCode>General</c:formatCode>
                <c:ptCount val="19"/>
                <c:pt idx="0">
                  <c:v>0</c:v>
                </c:pt>
                <c:pt idx="1">
                  <c:v>60</c:v>
                </c:pt>
                <c:pt idx="2">
                  <c:v>110</c:v>
                </c:pt>
                <c:pt idx="3">
                  <c:v>125</c:v>
                </c:pt>
                <c:pt idx="4">
                  <c:v>185</c:v>
                </c:pt>
                <c:pt idx="5">
                  <c:v>210</c:v>
                </c:pt>
                <c:pt idx="6">
                  <c:v>275</c:v>
                </c:pt>
                <c:pt idx="7">
                  <c:v>285</c:v>
                </c:pt>
                <c:pt idx="8">
                  <c:v>295</c:v>
                </c:pt>
                <c:pt idx="9">
                  <c:v>370</c:v>
                </c:pt>
                <c:pt idx="10">
                  <c:v>425</c:v>
                </c:pt>
                <c:pt idx="11">
                  <c:v>460</c:v>
                </c:pt>
                <c:pt idx="12">
                  <c:v>500</c:v>
                </c:pt>
                <c:pt idx="13">
                  <c:v>530</c:v>
                </c:pt>
                <c:pt idx="14">
                  <c:v>580</c:v>
                </c:pt>
                <c:pt idx="15">
                  <c:v>600</c:v>
                </c:pt>
                <c:pt idx="16">
                  <c:v>607.5</c:v>
                </c:pt>
                <c:pt idx="17">
                  <c:v>612.5</c:v>
                </c:pt>
                <c:pt idx="18">
                  <c:v>772.5</c:v>
                </c:pt>
              </c:numCache>
            </c:numRef>
          </c:cat>
          <c:val>
            <c:numRef>
              <c:f>Sheet1!$M$2:$M$20</c:f>
              <c:numCache>
                <c:formatCode>General</c:formatCode>
                <c:ptCount val="19"/>
                <c:pt idx="0">
                  <c:v>0</c:v>
                </c:pt>
                <c:pt idx="1">
                  <c:v>20</c:v>
                </c:pt>
                <c:pt idx="2">
                  <c:v>16.666666666666668</c:v>
                </c:pt>
                <c:pt idx="3">
                  <c:v>7.5</c:v>
                </c:pt>
                <c:pt idx="4">
                  <c:v>20</c:v>
                </c:pt>
                <c:pt idx="5">
                  <c:v>12.5</c:v>
                </c:pt>
                <c:pt idx="6">
                  <c:v>16.25</c:v>
                </c:pt>
                <c:pt idx="7">
                  <c:v>10</c:v>
                </c:pt>
                <c:pt idx="8">
                  <c:v>6.666666666666667</c:v>
                </c:pt>
                <c:pt idx="9">
                  <c:v>15</c:v>
                </c:pt>
                <c:pt idx="10">
                  <c:v>9.1666666666666661</c:v>
                </c:pt>
                <c:pt idx="11">
                  <c:v>11.666666666666666</c:v>
                </c:pt>
                <c:pt idx="12">
                  <c:v>11.428571428571429</c:v>
                </c:pt>
                <c:pt idx="13">
                  <c:v>10</c:v>
                </c:pt>
                <c:pt idx="14">
                  <c:v>10</c:v>
                </c:pt>
                <c:pt idx="15">
                  <c:v>5</c:v>
                </c:pt>
                <c:pt idx="16">
                  <c:v>7.5</c:v>
                </c:pt>
                <c:pt idx="17">
                  <c:v>10</c:v>
                </c:pt>
                <c:pt idx="18">
                  <c:v>22.857142857142858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20-4A84-AFBE-206F7537CF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4725856"/>
        <c:axId val="484721920"/>
      </c:lineChart>
      <c:catAx>
        <c:axId val="484725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Distance (m)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721920"/>
        <c:crosses val="autoZero"/>
        <c:auto val="1"/>
        <c:lblAlgn val="ctr"/>
        <c:lblOffset val="100"/>
        <c:noMultiLvlLbl val="0"/>
      </c:catAx>
      <c:valAx>
        <c:axId val="48472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725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Time over</a:t>
            </a:r>
            <a:r>
              <a:rPr lang="en-US" baseline="0"/>
              <a:t> </a:t>
            </a:r>
            <a:r>
              <a:rPr lang="en-US"/>
              <a:t>Distance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Sheet1!$K$1</c:f>
              <c:strCache>
                <c:ptCount val="1"/>
                <c:pt idx="0">
                  <c:v>Cumulative Time (sec)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Sheet1!$G$2:$G$20</c:f>
              <c:numCache>
                <c:formatCode>General</c:formatCode>
                <c:ptCount val="19"/>
                <c:pt idx="0">
                  <c:v>0</c:v>
                </c:pt>
                <c:pt idx="1">
                  <c:v>60</c:v>
                </c:pt>
                <c:pt idx="2">
                  <c:v>110</c:v>
                </c:pt>
                <c:pt idx="3">
                  <c:v>125</c:v>
                </c:pt>
                <c:pt idx="4">
                  <c:v>185</c:v>
                </c:pt>
                <c:pt idx="5">
                  <c:v>210</c:v>
                </c:pt>
                <c:pt idx="6">
                  <c:v>275</c:v>
                </c:pt>
                <c:pt idx="7">
                  <c:v>285</c:v>
                </c:pt>
                <c:pt idx="8">
                  <c:v>295</c:v>
                </c:pt>
                <c:pt idx="9">
                  <c:v>370</c:v>
                </c:pt>
                <c:pt idx="10">
                  <c:v>425</c:v>
                </c:pt>
                <c:pt idx="11">
                  <c:v>460</c:v>
                </c:pt>
                <c:pt idx="12">
                  <c:v>500</c:v>
                </c:pt>
                <c:pt idx="13">
                  <c:v>530</c:v>
                </c:pt>
                <c:pt idx="14">
                  <c:v>580</c:v>
                </c:pt>
                <c:pt idx="15">
                  <c:v>600</c:v>
                </c:pt>
                <c:pt idx="16">
                  <c:v>607.5</c:v>
                </c:pt>
                <c:pt idx="17">
                  <c:v>612.5</c:v>
                </c:pt>
                <c:pt idx="18">
                  <c:v>772.5</c:v>
                </c:pt>
              </c:numCache>
            </c:numRef>
          </c:cat>
          <c:val>
            <c:numRef>
              <c:f>Sheet1!$K$2:$K$20</c:f>
              <c:numCache>
                <c:formatCode>General</c:formatCode>
                <c:ptCount val="19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17</c:v>
                </c:pt>
                <c:pt idx="7">
                  <c:v>18</c:v>
                </c:pt>
                <c:pt idx="8">
                  <c:v>19.5</c:v>
                </c:pt>
                <c:pt idx="9">
                  <c:v>24.5</c:v>
                </c:pt>
                <c:pt idx="10">
                  <c:v>30.5</c:v>
                </c:pt>
                <c:pt idx="11">
                  <c:v>33.5</c:v>
                </c:pt>
                <c:pt idx="12">
                  <c:v>37</c:v>
                </c:pt>
                <c:pt idx="13">
                  <c:v>40</c:v>
                </c:pt>
                <c:pt idx="14">
                  <c:v>45</c:v>
                </c:pt>
                <c:pt idx="15">
                  <c:v>49</c:v>
                </c:pt>
                <c:pt idx="16">
                  <c:v>50</c:v>
                </c:pt>
                <c:pt idx="17">
                  <c:v>50.5</c:v>
                </c:pt>
                <c:pt idx="18">
                  <c:v>57.5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31-4AB9-9902-70194A3CD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8091336"/>
        <c:axId val="488086088"/>
      </c:lineChart>
      <c:catAx>
        <c:axId val="488091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Distance (m)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086088"/>
        <c:crosses val="autoZero"/>
        <c:auto val="1"/>
        <c:lblAlgn val="ctr"/>
        <c:lblOffset val="100"/>
        <c:noMultiLvlLbl val="0"/>
      </c:catAx>
      <c:valAx>
        <c:axId val="488086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Time (sec)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091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 Resistance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Sheet1!$Q$1</c:f>
              <c:strCache>
                <c:ptCount val="1"/>
                <c:pt idx="0">
                  <c:v>Aerodynamic Resistance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Sheet1!$K$2:$K$20</c:f>
              <c:numCache>
                <c:formatCode>General</c:formatCode>
                <c:ptCount val="19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17</c:v>
                </c:pt>
                <c:pt idx="7">
                  <c:v>18</c:v>
                </c:pt>
                <c:pt idx="8">
                  <c:v>19.5</c:v>
                </c:pt>
                <c:pt idx="9">
                  <c:v>24.5</c:v>
                </c:pt>
                <c:pt idx="10">
                  <c:v>30.5</c:v>
                </c:pt>
                <c:pt idx="11">
                  <c:v>33.5</c:v>
                </c:pt>
                <c:pt idx="12">
                  <c:v>37</c:v>
                </c:pt>
                <c:pt idx="13">
                  <c:v>40</c:v>
                </c:pt>
                <c:pt idx="14">
                  <c:v>45</c:v>
                </c:pt>
                <c:pt idx="15">
                  <c:v>49</c:v>
                </c:pt>
                <c:pt idx="16">
                  <c:v>50</c:v>
                </c:pt>
                <c:pt idx="17">
                  <c:v>50.5</c:v>
                </c:pt>
                <c:pt idx="18">
                  <c:v>57.5</c:v>
                </c:pt>
              </c:numCache>
            </c:numRef>
          </c:cat>
          <c:val>
            <c:numRef>
              <c:f>Sheet1!$Q$2:$Q$20</c:f>
              <c:numCache>
                <c:formatCode>General</c:formatCode>
                <c:ptCount val="19"/>
                <c:pt idx="0">
                  <c:v>0</c:v>
                </c:pt>
                <c:pt idx="1">
                  <c:v>214.32</c:v>
                </c:pt>
                <c:pt idx="2">
                  <c:v>148.83333333333334</c:v>
                </c:pt>
                <c:pt idx="3">
                  <c:v>30.138749999999995</c:v>
                </c:pt>
                <c:pt idx="4">
                  <c:v>214.32</c:v>
                </c:pt>
                <c:pt idx="5">
                  <c:v>83.718749999999986</c:v>
                </c:pt>
                <c:pt idx="6">
                  <c:v>141.48468750000001</c:v>
                </c:pt>
                <c:pt idx="7">
                  <c:v>53.58</c:v>
                </c:pt>
                <c:pt idx="8">
                  <c:v>23.813333333333333</c:v>
                </c:pt>
                <c:pt idx="9">
                  <c:v>120.55499999999998</c:v>
                </c:pt>
                <c:pt idx="10">
                  <c:v>45.022083333333327</c:v>
                </c:pt>
                <c:pt idx="11">
                  <c:v>72.928333333333327</c:v>
                </c:pt>
                <c:pt idx="12">
                  <c:v>69.982040816326531</c:v>
                </c:pt>
                <c:pt idx="13">
                  <c:v>53.58</c:v>
                </c:pt>
                <c:pt idx="14">
                  <c:v>53.58</c:v>
                </c:pt>
                <c:pt idx="15">
                  <c:v>13.395</c:v>
                </c:pt>
                <c:pt idx="16">
                  <c:v>30.138749999999995</c:v>
                </c:pt>
                <c:pt idx="17">
                  <c:v>53.58</c:v>
                </c:pt>
                <c:pt idx="18">
                  <c:v>279.92816326530613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2E-4FA4-8FFF-589FDD984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8559160"/>
        <c:axId val="498554896"/>
      </c:lineChart>
      <c:catAx>
        <c:axId val="498559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8554896"/>
        <c:crosses val="autoZero"/>
        <c:auto val="1"/>
        <c:lblAlgn val="ctr"/>
        <c:lblOffset val="100"/>
        <c:noMultiLvlLbl val="0"/>
      </c:catAx>
      <c:valAx>
        <c:axId val="49855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 Resistance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8559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against</a:t>
            </a:r>
            <a:r>
              <a:rPr lang="en-US" baseline="0"/>
              <a:t>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</c:f>
              <c:strCache>
                <c:ptCount val="1"/>
                <c:pt idx="0">
                  <c:v>acceleration (m/s^2)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Sheet1!$K$2:$K$20</c:f>
              <c:numCache>
                <c:formatCode>General</c:formatCode>
                <c:ptCount val="19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17</c:v>
                </c:pt>
                <c:pt idx="7">
                  <c:v>18</c:v>
                </c:pt>
                <c:pt idx="8">
                  <c:v>19.5</c:v>
                </c:pt>
                <c:pt idx="9">
                  <c:v>24.5</c:v>
                </c:pt>
                <c:pt idx="10">
                  <c:v>30.5</c:v>
                </c:pt>
                <c:pt idx="11">
                  <c:v>33.5</c:v>
                </c:pt>
                <c:pt idx="12">
                  <c:v>37</c:v>
                </c:pt>
                <c:pt idx="13">
                  <c:v>40</c:v>
                </c:pt>
                <c:pt idx="14">
                  <c:v>45</c:v>
                </c:pt>
                <c:pt idx="15">
                  <c:v>49</c:v>
                </c:pt>
                <c:pt idx="16">
                  <c:v>50</c:v>
                </c:pt>
                <c:pt idx="17">
                  <c:v>50.5</c:v>
                </c:pt>
                <c:pt idx="18">
                  <c:v>57.5</c:v>
                </c:pt>
              </c:numCache>
            </c:numRef>
          </c:cat>
          <c:val>
            <c:numRef>
              <c:f>Sheet1!$N$2:$N$20</c:f>
              <c:numCache>
                <c:formatCode>General</c:formatCode>
                <c:ptCount val="19"/>
                <c:pt idx="0">
                  <c:v>0</c:v>
                </c:pt>
                <c:pt idx="1">
                  <c:v>-6.666666666666667</c:v>
                </c:pt>
                <c:pt idx="2">
                  <c:v>1.1111111111111107</c:v>
                </c:pt>
                <c:pt idx="3">
                  <c:v>4.5833333333333339</c:v>
                </c:pt>
                <c:pt idx="4">
                  <c:v>-4.166666666666667</c:v>
                </c:pt>
                <c:pt idx="5">
                  <c:v>3.75</c:v>
                </c:pt>
                <c:pt idx="6">
                  <c:v>-0.9375</c:v>
                </c:pt>
                <c:pt idx="7">
                  <c:v>6.25</c:v>
                </c:pt>
                <c:pt idx="8">
                  <c:v>2.2222222222222219</c:v>
                </c:pt>
                <c:pt idx="9">
                  <c:v>-1.6666666666666665</c:v>
                </c:pt>
                <c:pt idx="10">
                  <c:v>0.97222222222222232</c:v>
                </c:pt>
                <c:pt idx="11">
                  <c:v>-0.83333333333333337</c:v>
                </c:pt>
                <c:pt idx="12">
                  <c:v>6.8027210884353498E-2</c:v>
                </c:pt>
                <c:pt idx="13">
                  <c:v>0.47619047619047628</c:v>
                </c:pt>
                <c:pt idx="14">
                  <c:v>0</c:v>
                </c:pt>
                <c:pt idx="15">
                  <c:v>1.25</c:v>
                </c:pt>
                <c:pt idx="16">
                  <c:v>-2.5</c:v>
                </c:pt>
                <c:pt idx="17">
                  <c:v>-5</c:v>
                </c:pt>
                <c:pt idx="18">
                  <c:v>-1.8367346938775511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01-400B-BD53-85839E45A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7097872"/>
        <c:axId val="627103776"/>
      </c:lineChart>
      <c:catAx>
        <c:axId val="6270978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Time (sec)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103776"/>
        <c:crosses val="autoZero"/>
        <c:auto val="1"/>
        <c:lblAlgn val="ctr"/>
        <c:lblOffset val="100"/>
        <c:noMultiLvlLbl val="0"/>
      </c:catAx>
      <c:valAx>
        <c:axId val="62710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(m/s^2)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097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Elevation change</a:t>
            </a:r>
            <a:r>
              <a:rPr lang="en-US" baseline="0"/>
              <a:t> from start to finish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Change in Elevation (m)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Sheet1!$G$2:$G$20</c:f>
              <c:numCache>
                <c:formatCode>General</c:formatCode>
                <c:ptCount val="19"/>
                <c:pt idx="0">
                  <c:v>0</c:v>
                </c:pt>
                <c:pt idx="1">
                  <c:v>60</c:v>
                </c:pt>
                <c:pt idx="2">
                  <c:v>110</c:v>
                </c:pt>
                <c:pt idx="3">
                  <c:v>125</c:v>
                </c:pt>
                <c:pt idx="4">
                  <c:v>185</c:v>
                </c:pt>
                <c:pt idx="5">
                  <c:v>210</c:v>
                </c:pt>
                <c:pt idx="6">
                  <c:v>275</c:v>
                </c:pt>
                <c:pt idx="7">
                  <c:v>285</c:v>
                </c:pt>
                <c:pt idx="8">
                  <c:v>295</c:v>
                </c:pt>
                <c:pt idx="9">
                  <c:v>370</c:v>
                </c:pt>
                <c:pt idx="10">
                  <c:v>425</c:v>
                </c:pt>
                <c:pt idx="11">
                  <c:v>460</c:v>
                </c:pt>
                <c:pt idx="12">
                  <c:v>500</c:v>
                </c:pt>
                <c:pt idx="13">
                  <c:v>530</c:v>
                </c:pt>
                <c:pt idx="14">
                  <c:v>580</c:v>
                </c:pt>
                <c:pt idx="15">
                  <c:v>600</c:v>
                </c:pt>
                <c:pt idx="16">
                  <c:v>607.5</c:v>
                </c:pt>
                <c:pt idx="17">
                  <c:v>612.5</c:v>
                </c:pt>
                <c:pt idx="18">
                  <c:v>772.5</c:v>
                </c:pt>
              </c:numCache>
            </c:numRef>
          </c:cat>
          <c:val>
            <c:numRef>
              <c:f>Sheet1!$I$2:$I$20</c:f>
              <c:numCache>
                <c:formatCode>General</c:formatCode>
                <c:ptCount val="19"/>
                <c:pt idx="0">
                  <c:v>0</c:v>
                </c:pt>
                <c:pt idx="1">
                  <c:v>-5.8</c:v>
                </c:pt>
                <c:pt idx="2">
                  <c:v>4.4000000000000004</c:v>
                </c:pt>
                <c:pt idx="3">
                  <c:v>1.5999999999999996</c:v>
                </c:pt>
                <c:pt idx="4">
                  <c:v>-0.20000000000000018</c:v>
                </c:pt>
                <c:pt idx="5">
                  <c:v>3.2</c:v>
                </c:pt>
                <c:pt idx="6">
                  <c:v>1</c:v>
                </c:pt>
                <c:pt idx="7">
                  <c:v>1.5</c:v>
                </c:pt>
                <c:pt idx="8">
                  <c:v>1.5</c:v>
                </c:pt>
                <c:pt idx="9">
                  <c:v>1</c:v>
                </c:pt>
                <c:pt idx="10">
                  <c:v>6.3000000000000007</c:v>
                </c:pt>
                <c:pt idx="11">
                  <c:v>1.8999999999999986</c:v>
                </c:pt>
                <c:pt idx="12">
                  <c:v>-6.1999999999999993</c:v>
                </c:pt>
                <c:pt idx="13">
                  <c:v>-5</c:v>
                </c:pt>
                <c:pt idx="14">
                  <c:v>5</c:v>
                </c:pt>
                <c:pt idx="15">
                  <c:v>6</c:v>
                </c:pt>
                <c:pt idx="16">
                  <c:v>0.30000000000000071</c:v>
                </c:pt>
                <c:pt idx="17">
                  <c:v>-0.80000000000000071</c:v>
                </c:pt>
                <c:pt idx="18">
                  <c:v>-15.7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03-4C80-B14C-C96D7BC3D2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2106272"/>
        <c:axId val="632106928"/>
      </c:lineChart>
      <c:catAx>
        <c:axId val="6321062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Disatnce (m)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106928"/>
        <c:crosses val="autoZero"/>
        <c:auto val="1"/>
        <c:lblAlgn val="ctr"/>
        <c:lblOffset val="100"/>
        <c:noMultiLvlLbl val="0"/>
      </c:catAx>
      <c:valAx>
        <c:axId val="632106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106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Elevation</a:t>
            </a:r>
            <a:r>
              <a:rPr lang="en-US" baseline="0"/>
              <a:t> from start to finish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Sheet1!$H$1</c:f>
              <c:strCache>
                <c:ptCount val="1"/>
                <c:pt idx="0">
                  <c:v>Elevation (m)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Sheet1!$G$2:$G$20</c:f>
              <c:numCache>
                <c:formatCode>General</c:formatCode>
                <c:ptCount val="19"/>
                <c:pt idx="0">
                  <c:v>0</c:v>
                </c:pt>
                <c:pt idx="1">
                  <c:v>60</c:v>
                </c:pt>
                <c:pt idx="2">
                  <c:v>110</c:v>
                </c:pt>
                <c:pt idx="3">
                  <c:v>125</c:v>
                </c:pt>
                <c:pt idx="4">
                  <c:v>185</c:v>
                </c:pt>
                <c:pt idx="5">
                  <c:v>210</c:v>
                </c:pt>
                <c:pt idx="6">
                  <c:v>275</c:v>
                </c:pt>
                <c:pt idx="7">
                  <c:v>285</c:v>
                </c:pt>
                <c:pt idx="8">
                  <c:v>295</c:v>
                </c:pt>
                <c:pt idx="9">
                  <c:v>370</c:v>
                </c:pt>
                <c:pt idx="10">
                  <c:v>425</c:v>
                </c:pt>
                <c:pt idx="11">
                  <c:v>460</c:v>
                </c:pt>
                <c:pt idx="12">
                  <c:v>500</c:v>
                </c:pt>
                <c:pt idx="13">
                  <c:v>530</c:v>
                </c:pt>
                <c:pt idx="14">
                  <c:v>580</c:v>
                </c:pt>
                <c:pt idx="15">
                  <c:v>600</c:v>
                </c:pt>
                <c:pt idx="16">
                  <c:v>607.5</c:v>
                </c:pt>
                <c:pt idx="17">
                  <c:v>612.5</c:v>
                </c:pt>
                <c:pt idx="18">
                  <c:v>772.5</c:v>
                </c:pt>
              </c:numCache>
            </c:numRef>
          </c:cat>
          <c:val>
            <c:numRef>
              <c:f>Sheet1!$H$2:$H$20</c:f>
              <c:numCache>
                <c:formatCode>General</c:formatCode>
                <c:ptCount val="19"/>
                <c:pt idx="0">
                  <c:v>5.8</c:v>
                </c:pt>
                <c:pt idx="1">
                  <c:v>0</c:v>
                </c:pt>
                <c:pt idx="2">
                  <c:v>4.4000000000000004</c:v>
                </c:pt>
                <c:pt idx="3">
                  <c:v>6</c:v>
                </c:pt>
                <c:pt idx="4">
                  <c:v>5.8</c:v>
                </c:pt>
                <c:pt idx="5">
                  <c:v>9</c:v>
                </c:pt>
                <c:pt idx="6">
                  <c:v>10</c:v>
                </c:pt>
                <c:pt idx="7">
                  <c:v>11.5</c:v>
                </c:pt>
                <c:pt idx="8">
                  <c:v>13</c:v>
                </c:pt>
                <c:pt idx="9">
                  <c:v>14</c:v>
                </c:pt>
                <c:pt idx="10">
                  <c:v>20.3</c:v>
                </c:pt>
                <c:pt idx="11">
                  <c:v>22.2</c:v>
                </c:pt>
                <c:pt idx="12">
                  <c:v>16</c:v>
                </c:pt>
                <c:pt idx="13">
                  <c:v>11</c:v>
                </c:pt>
                <c:pt idx="14">
                  <c:v>16</c:v>
                </c:pt>
                <c:pt idx="15">
                  <c:v>22</c:v>
                </c:pt>
                <c:pt idx="16">
                  <c:v>22.3</c:v>
                </c:pt>
                <c:pt idx="17">
                  <c:v>21.5</c:v>
                </c:pt>
                <c:pt idx="18">
                  <c:v>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CA-4E24-966A-15630FA3B8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2092824"/>
        <c:axId val="632086920"/>
      </c:lineChart>
      <c:catAx>
        <c:axId val="6320928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Distance (m)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086920"/>
        <c:crosses val="autoZero"/>
        <c:auto val="1"/>
        <c:lblAlgn val="ctr"/>
        <c:lblOffset val="100"/>
        <c:noMultiLvlLbl val="0"/>
      </c:catAx>
      <c:valAx>
        <c:axId val="632086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092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over</a:t>
            </a:r>
            <a:r>
              <a:rPr lang="en-US" baseline="0"/>
              <a:t>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Sheet1!$M$1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Sheet1!$K$2:$K$20</c:f>
              <c:numCache>
                <c:formatCode>General</c:formatCode>
                <c:ptCount val="19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17</c:v>
                </c:pt>
                <c:pt idx="7">
                  <c:v>18</c:v>
                </c:pt>
                <c:pt idx="8">
                  <c:v>19.5</c:v>
                </c:pt>
                <c:pt idx="9">
                  <c:v>24.5</c:v>
                </c:pt>
                <c:pt idx="10">
                  <c:v>30.5</c:v>
                </c:pt>
                <c:pt idx="11">
                  <c:v>33.5</c:v>
                </c:pt>
                <c:pt idx="12">
                  <c:v>37</c:v>
                </c:pt>
                <c:pt idx="13">
                  <c:v>40</c:v>
                </c:pt>
                <c:pt idx="14">
                  <c:v>45</c:v>
                </c:pt>
                <c:pt idx="15">
                  <c:v>49</c:v>
                </c:pt>
                <c:pt idx="16">
                  <c:v>50</c:v>
                </c:pt>
                <c:pt idx="17">
                  <c:v>50.5</c:v>
                </c:pt>
                <c:pt idx="18">
                  <c:v>57.5</c:v>
                </c:pt>
              </c:numCache>
            </c:numRef>
          </c:cat>
          <c:val>
            <c:numRef>
              <c:f>Sheet1!$M$2:$M$20</c:f>
              <c:numCache>
                <c:formatCode>General</c:formatCode>
                <c:ptCount val="19"/>
                <c:pt idx="0">
                  <c:v>0</c:v>
                </c:pt>
                <c:pt idx="1">
                  <c:v>20</c:v>
                </c:pt>
                <c:pt idx="2">
                  <c:v>16.666666666666668</c:v>
                </c:pt>
                <c:pt idx="3">
                  <c:v>7.5</c:v>
                </c:pt>
                <c:pt idx="4">
                  <c:v>20</c:v>
                </c:pt>
                <c:pt idx="5">
                  <c:v>12.5</c:v>
                </c:pt>
                <c:pt idx="6">
                  <c:v>16.25</c:v>
                </c:pt>
                <c:pt idx="7">
                  <c:v>10</c:v>
                </c:pt>
                <c:pt idx="8">
                  <c:v>6.666666666666667</c:v>
                </c:pt>
                <c:pt idx="9">
                  <c:v>15</c:v>
                </c:pt>
                <c:pt idx="10">
                  <c:v>9.1666666666666661</c:v>
                </c:pt>
                <c:pt idx="11">
                  <c:v>11.666666666666666</c:v>
                </c:pt>
                <c:pt idx="12">
                  <c:v>11.428571428571429</c:v>
                </c:pt>
                <c:pt idx="13">
                  <c:v>10</c:v>
                </c:pt>
                <c:pt idx="14">
                  <c:v>10</c:v>
                </c:pt>
                <c:pt idx="15">
                  <c:v>5</c:v>
                </c:pt>
                <c:pt idx="16">
                  <c:v>7.5</c:v>
                </c:pt>
                <c:pt idx="17">
                  <c:v>10</c:v>
                </c:pt>
                <c:pt idx="18">
                  <c:v>22.857142857142858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FC-4848-B40F-C48A5B2A9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0174296"/>
        <c:axId val="700174952"/>
      </c:lineChart>
      <c:catAx>
        <c:axId val="700174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Time (sec)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0174952"/>
        <c:crosses val="autoZero"/>
        <c:auto val="1"/>
        <c:lblAlgn val="ctr"/>
        <c:lblOffset val="100"/>
        <c:noMultiLvlLbl val="0"/>
      </c:catAx>
      <c:valAx>
        <c:axId val="700174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0174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over</a:t>
            </a:r>
            <a:r>
              <a:rPr lang="en-US" baseline="0"/>
              <a:t> Time</a:t>
            </a:r>
            <a:r>
              <a:rPr lang="en-US"/>
              <a:t>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Sheet1!$P$1</c:f>
              <c:strCache>
                <c:ptCount val="1"/>
                <c:pt idx="0">
                  <c:v>Rolling Resistance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Sheet1!$K$2:$K$20</c:f>
              <c:numCache>
                <c:formatCode>General</c:formatCode>
                <c:ptCount val="19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17</c:v>
                </c:pt>
                <c:pt idx="7">
                  <c:v>18</c:v>
                </c:pt>
                <c:pt idx="8">
                  <c:v>19.5</c:v>
                </c:pt>
                <c:pt idx="9">
                  <c:v>24.5</c:v>
                </c:pt>
                <c:pt idx="10">
                  <c:v>30.5</c:v>
                </c:pt>
                <c:pt idx="11">
                  <c:v>33.5</c:v>
                </c:pt>
                <c:pt idx="12">
                  <c:v>37</c:v>
                </c:pt>
                <c:pt idx="13">
                  <c:v>40</c:v>
                </c:pt>
                <c:pt idx="14">
                  <c:v>45</c:v>
                </c:pt>
                <c:pt idx="15">
                  <c:v>49</c:v>
                </c:pt>
                <c:pt idx="16">
                  <c:v>50</c:v>
                </c:pt>
                <c:pt idx="17">
                  <c:v>50.5</c:v>
                </c:pt>
                <c:pt idx="18">
                  <c:v>57.5</c:v>
                </c:pt>
              </c:numCache>
            </c:numRef>
          </c:cat>
          <c:val>
            <c:numRef>
              <c:f>Sheet1!$P$2:$P$20</c:f>
              <c:numCache>
                <c:formatCode>General</c:formatCode>
                <c:ptCount val="19"/>
                <c:pt idx="0">
                  <c:v>0</c:v>
                </c:pt>
                <c:pt idx="1">
                  <c:v>0.08</c:v>
                </c:pt>
                <c:pt idx="2">
                  <c:v>0.08</c:v>
                </c:pt>
                <c:pt idx="3">
                  <c:v>0.08</c:v>
                </c:pt>
                <c:pt idx="4">
                  <c:v>0.08</c:v>
                </c:pt>
                <c:pt idx="5">
                  <c:v>0.08</c:v>
                </c:pt>
                <c:pt idx="6">
                  <c:v>0.08</c:v>
                </c:pt>
                <c:pt idx="7">
                  <c:v>0.08</c:v>
                </c:pt>
                <c:pt idx="8">
                  <c:v>0.08</c:v>
                </c:pt>
                <c:pt idx="9">
                  <c:v>0.08</c:v>
                </c:pt>
                <c:pt idx="10">
                  <c:v>0.08</c:v>
                </c:pt>
                <c:pt idx="11">
                  <c:v>0.08</c:v>
                </c:pt>
                <c:pt idx="12">
                  <c:v>0.08</c:v>
                </c:pt>
                <c:pt idx="13">
                  <c:v>0.08</c:v>
                </c:pt>
                <c:pt idx="14">
                  <c:v>0.08</c:v>
                </c:pt>
                <c:pt idx="15">
                  <c:v>0.08</c:v>
                </c:pt>
                <c:pt idx="16">
                  <c:v>0.08</c:v>
                </c:pt>
                <c:pt idx="17">
                  <c:v>0.08</c:v>
                </c:pt>
                <c:pt idx="18">
                  <c:v>0.08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B9-458E-AFC6-10AB60C01C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2092496"/>
        <c:axId val="632087248"/>
      </c:lineChart>
      <c:catAx>
        <c:axId val="632092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Time (sec)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087248"/>
        <c:crosses val="autoZero"/>
        <c:auto val="1"/>
        <c:lblAlgn val="ctr"/>
        <c:lblOffset val="100"/>
        <c:noMultiLvlLbl val="0"/>
      </c:catAx>
      <c:valAx>
        <c:axId val="632087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092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over</a:t>
            </a:r>
            <a:r>
              <a:rPr lang="en-US" baseline="0"/>
              <a:t>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Gradient (Degrees)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Sheet1!$K$2:$K$20</c:f>
              <c:numCache>
                <c:formatCode>General</c:formatCode>
                <c:ptCount val="19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17</c:v>
                </c:pt>
                <c:pt idx="7">
                  <c:v>18</c:v>
                </c:pt>
                <c:pt idx="8">
                  <c:v>19.5</c:v>
                </c:pt>
                <c:pt idx="9">
                  <c:v>24.5</c:v>
                </c:pt>
                <c:pt idx="10">
                  <c:v>30.5</c:v>
                </c:pt>
                <c:pt idx="11">
                  <c:v>33.5</c:v>
                </c:pt>
                <c:pt idx="12">
                  <c:v>37</c:v>
                </c:pt>
                <c:pt idx="13">
                  <c:v>40</c:v>
                </c:pt>
                <c:pt idx="14">
                  <c:v>45</c:v>
                </c:pt>
                <c:pt idx="15">
                  <c:v>49</c:v>
                </c:pt>
                <c:pt idx="16">
                  <c:v>50</c:v>
                </c:pt>
                <c:pt idx="17">
                  <c:v>50.5</c:v>
                </c:pt>
                <c:pt idx="18">
                  <c:v>57.5</c:v>
                </c:pt>
              </c:numCache>
            </c:numRef>
          </c:cat>
          <c:val>
            <c:numRef>
              <c:f>Sheet1!$L$2:$L$20</c:f>
              <c:numCache>
                <c:formatCode>General</c:formatCode>
                <c:ptCount val="19"/>
                <c:pt idx="0">
                  <c:v>0</c:v>
                </c:pt>
                <c:pt idx="1">
                  <c:v>-5.5472543385520048</c:v>
                </c:pt>
                <c:pt idx="2">
                  <c:v>5.0485589580896777</c:v>
                </c:pt>
                <c:pt idx="3">
                  <c:v>6.1231988662694139</c:v>
                </c:pt>
                <c:pt idx="4">
                  <c:v>-0.19098628538969428</c:v>
                </c:pt>
                <c:pt idx="5">
                  <c:v>7.3540352103988331</c:v>
                </c:pt>
                <c:pt idx="6">
                  <c:v>0.88150830680595904</c:v>
                </c:pt>
                <c:pt idx="7">
                  <c:v>8.6269265586786403</c:v>
                </c:pt>
                <c:pt idx="8">
                  <c:v>8.6269265586786403</c:v>
                </c:pt>
                <c:pt idx="9">
                  <c:v>0.76396636402180318</c:v>
                </c:pt>
                <c:pt idx="10">
                  <c:v>6.5774082659882929</c:v>
                </c:pt>
                <c:pt idx="11">
                  <c:v>3.1118720105853059</c:v>
                </c:pt>
                <c:pt idx="12">
                  <c:v>-8.9167962529909541</c:v>
                </c:pt>
                <c:pt idx="13">
                  <c:v>-9.5940682268604611</c:v>
                </c:pt>
                <c:pt idx="14">
                  <c:v>5.7391704772667866</c:v>
                </c:pt>
                <c:pt idx="15">
                  <c:v>17.457603123722095</c:v>
                </c:pt>
                <c:pt idx="16">
                  <c:v>2.2924427759558923</c:v>
                </c:pt>
                <c:pt idx="17">
                  <c:v>-9.2068962213459109</c:v>
                </c:pt>
                <c:pt idx="18">
                  <c:v>-5.6312098389643968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77-4322-848D-1155352A51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8098880"/>
        <c:axId val="488097240"/>
      </c:lineChart>
      <c:catAx>
        <c:axId val="4880988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Time (sec)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097240"/>
        <c:crosses val="autoZero"/>
        <c:auto val="1"/>
        <c:lblAlgn val="ctr"/>
        <c:lblOffset val="100"/>
        <c:noMultiLvlLbl val="0"/>
      </c:catAx>
      <c:valAx>
        <c:axId val="488097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(degrees)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098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163285</xdr:rowOff>
    </xdr:from>
    <xdr:to>
      <xdr:col>4</xdr:col>
      <xdr:colOff>9902</xdr:colOff>
      <xdr:row>59</xdr:row>
      <xdr:rowOff>149678</xdr:rowOff>
    </xdr:to>
    <xdr:grpSp>
      <xdr:nvGrpSpPr>
        <xdr:cNvPr id="3" name="Group 2"/>
        <xdr:cNvGrpSpPr/>
      </xdr:nvGrpSpPr>
      <xdr:grpSpPr>
        <a:xfrm>
          <a:off x="0" y="4354285"/>
          <a:ext cx="6568545" cy="7034893"/>
          <a:chOff x="2575455" y="4476750"/>
          <a:chExt cx="9827784" cy="7191374"/>
        </a:xfrm>
      </xdr:grpSpPr>
      <xdr:grpSp>
        <xdr:nvGrpSpPr>
          <xdr:cNvPr id="72" name="Group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GrpSpPr/>
        </xdr:nvGrpSpPr>
        <xdr:grpSpPr>
          <a:xfrm>
            <a:off x="2575455" y="4476750"/>
            <a:ext cx="9827784" cy="7191374"/>
            <a:chOff x="7927802" y="1666875"/>
            <a:chExt cx="4198729" cy="4959568"/>
          </a:xfrm>
        </xdr:grpSpPr>
        <xdr:grpSp>
          <xdr:nvGrpSpPr>
            <xdr:cNvPr id="1071" name="Group 47">
              <a:extLs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7927802" y="1768694"/>
              <a:ext cx="4050634" cy="4857749"/>
              <a:chOff x="107596285" y="105839019"/>
              <a:chExt cx="4054977" cy="4858932"/>
            </a:xfrm>
          </xdr:grpSpPr>
          <xdr:grpSp>
            <xdr:nvGrpSpPr>
              <xdr:cNvPr id="1072" name="Group 48">
                <a:extLst>
                  <a:ext uri="{FF2B5EF4-FFF2-40B4-BE49-F238E27FC236}">
                    <a16:creationId xmlns:a16="http://schemas.microsoft.com/office/drawing/2014/main" id="{00000000-0008-0000-0000-00003004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107596285" y="105839019"/>
                <a:ext cx="4054977" cy="4858932"/>
                <a:chOff x="106884603" y="106029961"/>
                <a:chExt cx="4054977" cy="4858932"/>
              </a:xfrm>
            </xdr:grpSpPr>
            <xdr:pic>
              <xdr:nvPicPr>
                <xdr:cNvPr id="126" name="Picture 125">
                  <a:extLst>
                    <a:ext uri="{FF2B5EF4-FFF2-40B4-BE49-F238E27FC236}">
                      <a16:creationId xmlns:a16="http://schemas.microsoft.com/office/drawing/2014/main" id="{00000000-0008-0000-0000-00007E000000}"/>
                    </a:ext>
                  </a:extLst>
                </xdr:cNvPr>
                <xdr:cNvPicPr>
                  <a:picLocks noChangeAspect="1" noChangeArrowheads="1"/>
                </xdr:cNvPicPr>
              </xdr:nvPicPr>
              <xdr:blipFill>
                <a:blip xmlns:r="http://schemas.openxmlformats.org/officeDocument/2006/relationships" r:embed="rId1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xdr:blipFill>
              <xdr:spPr bwMode="auto">
                <a:xfrm>
                  <a:off x="106884603" y="106029961"/>
                  <a:ext cx="3871296" cy="4858932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</xdr:pic>
            <xdr:sp macro="" textlink="">
              <xdr:nvSpPr>
                <xdr:cNvPr id="1074" name="Text Box 50">
                  <a:extLst>
                    <a:ext uri="{FF2B5EF4-FFF2-40B4-BE49-F238E27FC236}">
                      <a16:creationId xmlns:a16="http://schemas.microsoft.com/office/drawing/2014/main" id="{00000000-0008-0000-0000-000032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6271568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75" name="Text Box 51">
                  <a:extLst>
                    <a:ext uri="{FF2B5EF4-FFF2-40B4-BE49-F238E27FC236}">
                      <a16:creationId xmlns:a16="http://schemas.microsoft.com/office/drawing/2014/main" id="{00000000-0008-0000-0000-000033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6463592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2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76" name="Text Box 52">
                  <a:extLst>
                    <a:ext uri="{FF2B5EF4-FFF2-40B4-BE49-F238E27FC236}">
                      <a16:creationId xmlns:a16="http://schemas.microsoft.com/office/drawing/2014/main" id="{00000000-0008-0000-0000-000034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6651044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3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77" name="Text Box 53">
                  <a:extLst>
                    <a:ext uri="{FF2B5EF4-FFF2-40B4-BE49-F238E27FC236}">
                      <a16:creationId xmlns:a16="http://schemas.microsoft.com/office/drawing/2014/main" id="{00000000-0008-0000-0000-000035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6847640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4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78" name="Text Box 54">
                  <a:extLst>
                    <a:ext uri="{FF2B5EF4-FFF2-40B4-BE49-F238E27FC236}">
                      <a16:creationId xmlns:a16="http://schemas.microsoft.com/office/drawing/2014/main" id="{00000000-0008-0000-0000-000036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7035092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5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79" name="Text Box 55">
                  <a:extLst>
                    <a:ext uri="{FF2B5EF4-FFF2-40B4-BE49-F238E27FC236}">
                      <a16:creationId xmlns:a16="http://schemas.microsoft.com/office/drawing/2014/main" id="{00000000-0008-0000-0000-000037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7222544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6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0" name="Text Box 56">
                  <a:extLst>
                    <a:ext uri="{FF2B5EF4-FFF2-40B4-BE49-F238E27FC236}">
                      <a16:creationId xmlns:a16="http://schemas.microsoft.com/office/drawing/2014/main" id="{00000000-0008-0000-0000-000038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7414568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7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1" name="Text Box 57">
                  <a:extLst>
                    <a:ext uri="{FF2B5EF4-FFF2-40B4-BE49-F238E27FC236}">
                      <a16:creationId xmlns:a16="http://schemas.microsoft.com/office/drawing/2014/main" id="{00000000-0008-0000-0000-000039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7602020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8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2" name="Text Box 58">
                  <a:extLst>
                    <a:ext uri="{FF2B5EF4-FFF2-40B4-BE49-F238E27FC236}">
                      <a16:creationId xmlns:a16="http://schemas.microsoft.com/office/drawing/2014/main" id="{00000000-0008-0000-0000-00003A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7798616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9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3" name="Text Box 59">
                  <a:extLst>
                    <a:ext uri="{FF2B5EF4-FFF2-40B4-BE49-F238E27FC236}">
                      <a16:creationId xmlns:a16="http://schemas.microsoft.com/office/drawing/2014/main" id="{00000000-0008-0000-0000-00003B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7972352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10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4" name="Text Box 60">
                  <a:extLst>
                    <a:ext uri="{FF2B5EF4-FFF2-40B4-BE49-F238E27FC236}">
                      <a16:creationId xmlns:a16="http://schemas.microsoft.com/office/drawing/2014/main" id="{00000000-0008-0000-0000-00003C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8169144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11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5" name="Text Box 61">
                  <a:extLst>
                    <a:ext uri="{FF2B5EF4-FFF2-40B4-BE49-F238E27FC236}">
                      <a16:creationId xmlns:a16="http://schemas.microsoft.com/office/drawing/2014/main" id="{00000000-0008-0000-0000-00003D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8370116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12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6" name="Text Box 62">
                  <a:extLst>
                    <a:ext uri="{FF2B5EF4-FFF2-40B4-BE49-F238E27FC236}">
                      <a16:creationId xmlns:a16="http://schemas.microsoft.com/office/drawing/2014/main" id="{00000000-0008-0000-0000-00003E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8539280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13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7" name="Text Box 63">
                  <a:extLst>
                    <a:ext uri="{FF2B5EF4-FFF2-40B4-BE49-F238E27FC236}">
                      <a16:creationId xmlns:a16="http://schemas.microsoft.com/office/drawing/2014/main" id="{00000000-0008-0000-0000-00003F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8744738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14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8" name="Text Box 64">
                  <a:extLst>
                    <a:ext uri="{FF2B5EF4-FFF2-40B4-BE49-F238E27FC236}">
                      <a16:creationId xmlns:a16="http://schemas.microsoft.com/office/drawing/2014/main" id="{00000000-0008-0000-0000-000040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8923328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15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89" name="Text Box 65">
                  <a:extLst>
                    <a:ext uri="{FF2B5EF4-FFF2-40B4-BE49-F238E27FC236}">
                      <a16:creationId xmlns:a16="http://schemas.microsoft.com/office/drawing/2014/main" id="{00000000-0008-0000-0000-000041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9119924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16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90" name="Text Box 66">
                  <a:extLst>
                    <a:ext uri="{FF2B5EF4-FFF2-40B4-BE49-F238E27FC236}">
                      <a16:creationId xmlns:a16="http://schemas.microsoft.com/office/drawing/2014/main" id="{00000000-0008-0000-0000-000042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9306352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17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91" name="Text Box 67">
                  <a:extLst>
                    <a:ext uri="{FF2B5EF4-FFF2-40B4-BE49-F238E27FC236}">
                      <a16:creationId xmlns:a16="http://schemas.microsoft.com/office/drawing/2014/main" id="{00000000-0008-0000-0000-000043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9517688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18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92" name="Text Box 68">
                  <a:extLst>
                    <a:ext uri="{FF2B5EF4-FFF2-40B4-BE49-F238E27FC236}">
                      <a16:creationId xmlns:a16="http://schemas.microsoft.com/office/drawing/2014/main" id="{00000000-0008-0000-0000-000044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9700568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19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93" name="Text Box 69">
                  <a:extLst>
                    <a:ext uri="{FF2B5EF4-FFF2-40B4-BE49-F238E27FC236}">
                      <a16:creationId xmlns:a16="http://schemas.microsoft.com/office/drawing/2014/main" id="{00000000-0008-0000-0000-000045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9893420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20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94" name="Text Box 70">
                  <a:extLst>
                    <a:ext uri="{FF2B5EF4-FFF2-40B4-BE49-F238E27FC236}">
                      <a16:creationId xmlns:a16="http://schemas.microsoft.com/office/drawing/2014/main" id="{00000000-0008-0000-0000-000046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10080044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21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95" name="Text Box 71">
                  <a:extLst>
                    <a:ext uri="{FF2B5EF4-FFF2-40B4-BE49-F238E27FC236}">
                      <a16:creationId xmlns:a16="http://schemas.microsoft.com/office/drawing/2014/main" id="{00000000-0008-0000-0000-000047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10262924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22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96" name="Text Box 72">
                  <a:extLst>
                    <a:ext uri="{FF2B5EF4-FFF2-40B4-BE49-F238E27FC236}">
                      <a16:creationId xmlns:a16="http://schemas.microsoft.com/office/drawing/2014/main" id="{00000000-0008-0000-0000-000048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10459520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23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  <xdr:sp macro="" textlink="">
              <xdr:nvSpPr>
                <xdr:cNvPr id="1097" name="Text Box 73">
                  <a:extLst>
                    <a:ext uri="{FF2B5EF4-FFF2-40B4-BE49-F238E27FC236}">
                      <a16:creationId xmlns:a16="http://schemas.microsoft.com/office/drawing/2014/main" id="{00000000-0008-0000-0000-000049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0605824" y="106093260"/>
                  <a:ext cx="333756" cy="25146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5B9BD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25400" algn="ctr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</a:extLst>
              </xdr:spPr>
              <xdr:txBody>
                <a:bodyPr vertOverflow="clip" wrap="square" lIns="36576" tIns="36576" rIns="36576" bIns="36576" anchor="t" upright="1"/>
                <a:lstStyle/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0 m 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</xdr:grpSp>
          <xdr:sp macro="" textlink="">
            <xdr:nvSpPr>
              <xdr:cNvPr id="1098" name="Text Box 74">
                <a:extLst>
                  <a:ext uri="{FF2B5EF4-FFF2-40B4-BE49-F238E27FC236}">
                    <a16:creationId xmlns:a16="http://schemas.microsoft.com/office/drawing/2014/main" id="{00000000-0008-0000-0000-00004A04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9382927" y="110071982"/>
                <a:ext cx="386575" cy="26019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22 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099" name="Text Box 75">
                <a:extLs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9392603" y="109874769"/>
                <a:ext cx="357697" cy="25467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20 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100" name="Text Box 76">
                <a:extLs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9392603" y="108948288"/>
                <a:ext cx="357697" cy="25467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10 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101" name="Text Box 77">
                <a:extLst>
                  <a:ext uri="{FF2B5EF4-FFF2-40B4-BE49-F238E27FC236}">
                    <a16:creationId xmlns:a16="http://schemas.microsoft.com/office/drawing/2014/main" id="{00000000-0008-0000-0000-00004D04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9402204" y="109702478"/>
                <a:ext cx="338495" cy="232373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18 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102" name="Text Box 78">
                <a:extLs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9382927" y="109498603"/>
                <a:ext cx="357697" cy="25467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16 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103" name="Text Box 79">
                <a:extLs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9382927" y="109306057"/>
                <a:ext cx="357697" cy="25467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14 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</xdr:grpSp>
        <xdr:sp macro="" textlink="">
          <xdr:nvSpPr>
            <xdr:cNvPr id="71" name="TextBox 70">
              <a:extLst>
                <a:ext uri="{FF2B5EF4-FFF2-40B4-BE49-F238E27FC236}">
                  <a16:creationId xmlns:a16="http://schemas.microsoft.com/office/drawing/2014/main" id="{00000000-0008-0000-0000-000047000000}"/>
                </a:ext>
              </a:extLst>
            </xdr:cNvPr>
            <xdr:cNvSpPr txBox="1"/>
          </xdr:nvSpPr>
          <xdr:spPr>
            <a:xfrm>
              <a:off x="11410950" y="1666875"/>
              <a:ext cx="715581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GB" sz="1100"/>
                <a:t>Elevation</a:t>
              </a:r>
            </a:p>
          </xdr:txBody>
        </xdr:sp>
      </xdr:grpSp>
      <xdr:sp macro="" textlink="">
        <xdr:nvSpPr>
          <xdr:cNvPr id="2" name="Freeform 1"/>
          <xdr:cNvSpPr/>
        </xdr:nvSpPr>
        <xdr:spPr>
          <a:xfrm>
            <a:off x="3731759" y="9073996"/>
            <a:ext cx="5117183" cy="2397310"/>
          </a:xfrm>
          <a:custGeom>
            <a:avLst/>
            <a:gdLst>
              <a:gd name="connsiteX0" fmla="*/ 0 w 4743517"/>
              <a:gd name="connsiteY0" fmla="*/ 1906425 h 2344965"/>
              <a:gd name="connsiteX1" fmla="*/ 631031 w 4743517"/>
              <a:gd name="connsiteY1" fmla="*/ 299081 h 2344965"/>
              <a:gd name="connsiteX2" fmla="*/ 3155156 w 4743517"/>
              <a:gd name="connsiteY2" fmla="*/ 1425 h 2344965"/>
              <a:gd name="connsiteX3" fmla="*/ 4417218 w 4743517"/>
              <a:gd name="connsiteY3" fmla="*/ 322894 h 2344965"/>
              <a:gd name="connsiteX4" fmla="*/ 4714875 w 4743517"/>
              <a:gd name="connsiteY4" fmla="*/ 2156456 h 2344965"/>
              <a:gd name="connsiteX5" fmla="*/ 4714875 w 4743517"/>
              <a:gd name="connsiteY5" fmla="*/ 2192175 h 2344965"/>
              <a:gd name="connsiteX0" fmla="*/ 0 w 5346796"/>
              <a:gd name="connsiteY0" fmla="*/ 1906425 h 2262107"/>
              <a:gd name="connsiteX1" fmla="*/ 631031 w 5346796"/>
              <a:gd name="connsiteY1" fmla="*/ 299081 h 2262107"/>
              <a:gd name="connsiteX2" fmla="*/ 3155156 w 5346796"/>
              <a:gd name="connsiteY2" fmla="*/ 1425 h 2262107"/>
              <a:gd name="connsiteX3" fmla="*/ 4417218 w 5346796"/>
              <a:gd name="connsiteY3" fmla="*/ 322894 h 2262107"/>
              <a:gd name="connsiteX4" fmla="*/ 4714875 w 5346796"/>
              <a:gd name="connsiteY4" fmla="*/ 2156456 h 2262107"/>
              <a:gd name="connsiteX5" fmla="*/ 5345907 w 5346796"/>
              <a:gd name="connsiteY5" fmla="*/ 1964016 h 2262107"/>
              <a:gd name="connsiteX0" fmla="*/ 0 w 5346688"/>
              <a:gd name="connsiteY0" fmla="*/ 1906425 h 1988564"/>
              <a:gd name="connsiteX1" fmla="*/ 631031 w 5346688"/>
              <a:gd name="connsiteY1" fmla="*/ 299081 h 1988564"/>
              <a:gd name="connsiteX2" fmla="*/ 3155156 w 5346688"/>
              <a:gd name="connsiteY2" fmla="*/ 1425 h 1988564"/>
              <a:gd name="connsiteX3" fmla="*/ 4417218 w 5346688"/>
              <a:gd name="connsiteY3" fmla="*/ 322894 h 1988564"/>
              <a:gd name="connsiteX4" fmla="*/ 4643438 w 5346688"/>
              <a:gd name="connsiteY4" fmla="*/ 1352466 h 1988564"/>
              <a:gd name="connsiteX5" fmla="*/ 5345907 w 5346688"/>
              <a:gd name="connsiteY5" fmla="*/ 1964016 h 1988564"/>
              <a:gd name="connsiteX0" fmla="*/ 0 w 4690657"/>
              <a:gd name="connsiteY0" fmla="*/ 1906425 h 2811802"/>
              <a:gd name="connsiteX1" fmla="*/ 631031 w 4690657"/>
              <a:gd name="connsiteY1" fmla="*/ 299081 h 2811802"/>
              <a:gd name="connsiteX2" fmla="*/ 3155156 w 4690657"/>
              <a:gd name="connsiteY2" fmla="*/ 1425 h 2811802"/>
              <a:gd name="connsiteX3" fmla="*/ 4417218 w 4690657"/>
              <a:gd name="connsiteY3" fmla="*/ 322894 h 2811802"/>
              <a:gd name="connsiteX4" fmla="*/ 4643438 w 4690657"/>
              <a:gd name="connsiteY4" fmla="*/ 1352466 h 2811802"/>
              <a:gd name="connsiteX5" fmla="*/ 4679157 w 4690657"/>
              <a:gd name="connsiteY5" fmla="*/ 2800600 h 2811802"/>
              <a:gd name="connsiteX0" fmla="*/ 0 w 4700524"/>
              <a:gd name="connsiteY0" fmla="*/ 1906425 h 2232032"/>
              <a:gd name="connsiteX1" fmla="*/ 631031 w 4700524"/>
              <a:gd name="connsiteY1" fmla="*/ 299081 h 2232032"/>
              <a:gd name="connsiteX2" fmla="*/ 3155156 w 4700524"/>
              <a:gd name="connsiteY2" fmla="*/ 1425 h 2232032"/>
              <a:gd name="connsiteX3" fmla="*/ 4417218 w 4700524"/>
              <a:gd name="connsiteY3" fmla="*/ 322894 h 2232032"/>
              <a:gd name="connsiteX4" fmla="*/ 4643438 w 4700524"/>
              <a:gd name="connsiteY4" fmla="*/ 1352466 h 2232032"/>
              <a:gd name="connsiteX5" fmla="*/ 4691064 w 4700524"/>
              <a:gd name="connsiteY5" fmla="*/ 2213904 h 2232032"/>
              <a:gd name="connsiteX0" fmla="*/ 0 w 4691207"/>
              <a:gd name="connsiteY0" fmla="*/ 1906425 h 2232032"/>
              <a:gd name="connsiteX1" fmla="*/ 631031 w 4691207"/>
              <a:gd name="connsiteY1" fmla="*/ 299081 h 2232032"/>
              <a:gd name="connsiteX2" fmla="*/ 3155156 w 4691207"/>
              <a:gd name="connsiteY2" fmla="*/ 1425 h 2232032"/>
              <a:gd name="connsiteX3" fmla="*/ 4417218 w 4691207"/>
              <a:gd name="connsiteY3" fmla="*/ 322894 h 2232032"/>
              <a:gd name="connsiteX4" fmla="*/ 4643438 w 4691207"/>
              <a:gd name="connsiteY4" fmla="*/ 1352466 h 2232032"/>
              <a:gd name="connsiteX5" fmla="*/ 4691064 w 4691207"/>
              <a:gd name="connsiteY5" fmla="*/ 2213904 h 2232032"/>
              <a:gd name="connsiteX0" fmla="*/ 0 w 4715019"/>
              <a:gd name="connsiteY0" fmla="*/ 2339630 h 2339630"/>
              <a:gd name="connsiteX1" fmla="*/ 654843 w 4715019"/>
              <a:gd name="connsiteY1" fmla="*/ 308562 h 2339630"/>
              <a:gd name="connsiteX2" fmla="*/ 3178968 w 4715019"/>
              <a:gd name="connsiteY2" fmla="*/ 10906 h 2339630"/>
              <a:gd name="connsiteX3" fmla="*/ 4441030 w 4715019"/>
              <a:gd name="connsiteY3" fmla="*/ 332375 h 2339630"/>
              <a:gd name="connsiteX4" fmla="*/ 4667250 w 4715019"/>
              <a:gd name="connsiteY4" fmla="*/ 1361947 h 2339630"/>
              <a:gd name="connsiteX5" fmla="*/ 4714876 w 4715019"/>
              <a:gd name="connsiteY5" fmla="*/ 2223385 h 2339630"/>
              <a:gd name="connsiteX0" fmla="*/ 0 w 4715019"/>
              <a:gd name="connsiteY0" fmla="*/ 2248039 h 2248039"/>
              <a:gd name="connsiteX1" fmla="*/ 654843 w 4715019"/>
              <a:gd name="connsiteY1" fmla="*/ 216971 h 2248039"/>
              <a:gd name="connsiteX2" fmla="*/ 2547937 w 4715019"/>
              <a:gd name="connsiteY2" fmla="*/ 60556 h 2248039"/>
              <a:gd name="connsiteX3" fmla="*/ 4441030 w 4715019"/>
              <a:gd name="connsiteY3" fmla="*/ 240784 h 2248039"/>
              <a:gd name="connsiteX4" fmla="*/ 4667250 w 4715019"/>
              <a:gd name="connsiteY4" fmla="*/ 1270356 h 2248039"/>
              <a:gd name="connsiteX5" fmla="*/ 4714876 w 4715019"/>
              <a:gd name="connsiteY5" fmla="*/ 2131794 h 2248039"/>
              <a:gd name="connsiteX0" fmla="*/ 0 w 4715019"/>
              <a:gd name="connsiteY0" fmla="*/ 2215388 h 2215388"/>
              <a:gd name="connsiteX1" fmla="*/ 535781 w 4715019"/>
              <a:gd name="connsiteY1" fmla="*/ 597179 h 2215388"/>
              <a:gd name="connsiteX2" fmla="*/ 2547937 w 4715019"/>
              <a:gd name="connsiteY2" fmla="*/ 27905 h 2215388"/>
              <a:gd name="connsiteX3" fmla="*/ 4441030 w 4715019"/>
              <a:gd name="connsiteY3" fmla="*/ 208133 h 2215388"/>
              <a:gd name="connsiteX4" fmla="*/ 4667250 w 4715019"/>
              <a:gd name="connsiteY4" fmla="*/ 1237705 h 2215388"/>
              <a:gd name="connsiteX5" fmla="*/ 4714876 w 4715019"/>
              <a:gd name="connsiteY5" fmla="*/ 2099143 h 2215388"/>
              <a:gd name="connsiteX0" fmla="*/ 0 w 4715447"/>
              <a:gd name="connsiteY0" fmla="*/ 2187600 h 2187600"/>
              <a:gd name="connsiteX1" fmla="*/ 535781 w 4715447"/>
              <a:gd name="connsiteY1" fmla="*/ 569391 h 2187600"/>
              <a:gd name="connsiteX2" fmla="*/ 2547937 w 4715447"/>
              <a:gd name="connsiteY2" fmla="*/ 117 h 2187600"/>
              <a:gd name="connsiteX3" fmla="*/ 4393405 w 4715447"/>
              <a:gd name="connsiteY3" fmla="*/ 604068 h 2187600"/>
              <a:gd name="connsiteX4" fmla="*/ 4667250 w 4715447"/>
              <a:gd name="connsiteY4" fmla="*/ 1209917 h 2187600"/>
              <a:gd name="connsiteX5" fmla="*/ 4714876 w 4715447"/>
              <a:gd name="connsiteY5" fmla="*/ 2071355 h 2187600"/>
              <a:gd name="connsiteX0" fmla="*/ 0 w 4748035"/>
              <a:gd name="connsiteY0" fmla="*/ 2187600 h 2187600"/>
              <a:gd name="connsiteX1" fmla="*/ 535781 w 4748035"/>
              <a:gd name="connsiteY1" fmla="*/ 569391 h 2187600"/>
              <a:gd name="connsiteX2" fmla="*/ 2547937 w 4748035"/>
              <a:gd name="connsiteY2" fmla="*/ 117 h 2187600"/>
              <a:gd name="connsiteX3" fmla="*/ 4393405 w 4748035"/>
              <a:gd name="connsiteY3" fmla="*/ 604068 h 2187600"/>
              <a:gd name="connsiteX4" fmla="*/ 4726782 w 4748035"/>
              <a:gd name="connsiteY4" fmla="*/ 1405482 h 2187600"/>
              <a:gd name="connsiteX5" fmla="*/ 4714876 w 4748035"/>
              <a:gd name="connsiteY5" fmla="*/ 2071355 h 2187600"/>
              <a:gd name="connsiteX0" fmla="*/ 0 w 4729379"/>
              <a:gd name="connsiteY0" fmla="*/ 2187600 h 2187600"/>
              <a:gd name="connsiteX1" fmla="*/ 535781 w 4729379"/>
              <a:gd name="connsiteY1" fmla="*/ 569391 h 2187600"/>
              <a:gd name="connsiteX2" fmla="*/ 2547937 w 4729379"/>
              <a:gd name="connsiteY2" fmla="*/ 117 h 2187600"/>
              <a:gd name="connsiteX3" fmla="*/ 4393405 w 4729379"/>
              <a:gd name="connsiteY3" fmla="*/ 604068 h 2187600"/>
              <a:gd name="connsiteX4" fmla="*/ 4726782 w 4729379"/>
              <a:gd name="connsiteY4" fmla="*/ 1405482 h 2187600"/>
              <a:gd name="connsiteX5" fmla="*/ 4714876 w 4729379"/>
              <a:gd name="connsiteY5" fmla="*/ 2071355 h 2187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4729379" h="2187600">
                <a:moveTo>
                  <a:pt x="0" y="2187600"/>
                </a:moveTo>
                <a:cubicBezTo>
                  <a:pt x="52586" y="1542678"/>
                  <a:pt x="111125" y="933972"/>
                  <a:pt x="535781" y="569391"/>
                </a:cubicBezTo>
                <a:cubicBezTo>
                  <a:pt x="960437" y="204810"/>
                  <a:pt x="1905000" y="-5663"/>
                  <a:pt x="2547937" y="117"/>
                </a:cubicBezTo>
                <a:cubicBezTo>
                  <a:pt x="3190874" y="5897"/>
                  <a:pt x="4030264" y="369841"/>
                  <a:pt x="4393405" y="604068"/>
                </a:cubicBezTo>
                <a:cubicBezTo>
                  <a:pt x="4756546" y="838295"/>
                  <a:pt x="4732735" y="1247852"/>
                  <a:pt x="4726782" y="1405482"/>
                </a:cubicBezTo>
                <a:cubicBezTo>
                  <a:pt x="4720829" y="1563112"/>
                  <a:pt x="4715868" y="2209269"/>
                  <a:pt x="4714876" y="2071355"/>
                </a:cubicBezTo>
              </a:path>
            </a:pathLst>
          </a:cu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</xdr:row>
      <xdr:rowOff>38100</xdr:rowOff>
    </xdr:from>
    <xdr:to>
      <xdr:col>8</xdr:col>
      <xdr:colOff>123825</xdr:colOff>
      <xdr:row>15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209550</xdr:colOff>
      <xdr:row>16</xdr:row>
      <xdr:rowOff>133350</xdr:rowOff>
    </xdr:from>
    <xdr:to>
      <xdr:col>15</xdr:col>
      <xdr:colOff>514350</xdr:colOff>
      <xdr:row>31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32</xdr:row>
      <xdr:rowOff>104775</xdr:rowOff>
    </xdr:from>
    <xdr:to>
      <xdr:col>8</xdr:col>
      <xdr:colOff>0</xdr:colOff>
      <xdr:row>46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314325</xdr:colOff>
      <xdr:row>16</xdr:row>
      <xdr:rowOff>95250</xdr:rowOff>
    </xdr:from>
    <xdr:to>
      <xdr:col>8</xdr:col>
      <xdr:colOff>9525</xdr:colOff>
      <xdr:row>30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233362</xdr:colOff>
      <xdr:row>1</xdr:row>
      <xdr:rowOff>47625</xdr:rowOff>
    </xdr:from>
    <xdr:to>
      <xdr:col>23</xdr:col>
      <xdr:colOff>538162</xdr:colOff>
      <xdr:row>15</xdr:row>
      <xdr:rowOff>123825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223837</xdr:colOff>
      <xdr:row>16</xdr:row>
      <xdr:rowOff>142875</xdr:rowOff>
    </xdr:from>
    <xdr:to>
      <xdr:col>23</xdr:col>
      <xdr:colOff>528637</xdr:colOff>
      <xdr:row>31</xdr:row>
      <xdr:rowOff>28575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252412</xdr:colOff>
      <xdr:row>1</xdr:row>
      <xdr:rowOff>47625</xdr:rowOff>
    </xdr:from>
    <xdr:to>
      <xdr:col>15</xdr:col>
      <xdr:colOff>557212</xdr:colOff>
      <xdr:row>15</xdr:row>
      <xdr:rowOff>123825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176212</xdr:colOff>
      <xdr:row>32</xdr:row>
      <xdr:rowOff>123825</xdr:rowOff>
    </xdr:from>
    <xdr:to>
      <xdr:col>15</xdr:col>
      <xdr:colOff>481012</xdr:colOff>
      <xdr:row>47</xdr:row>
      <xdr:rowOff>9525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195262</xdr:colOff>
      <xdr:row>32</xdr:row>
      <xdr:rowOff>133350</xdr:rowOff>
    </xdr:from>
    <xdr:to>
      <xdr:col>23</xdr:col>
      <xdr:colOff>500062</xdr:colOff>
      <xdr:row>47</xdr:row>
      <xdr:rowOff>19050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zoomScale="70" zoomScaleNormal="70" workbookViewId="0">
      <pane ySplit="1" topLeftCell="A2" activePane="bottomLeft" state="frozen"/>
      <selection pane="bottomLeft" activeCell="Q41" sqref="Q41"/>
    </sheetView>
  </sheetViews>
  <sheetFormatPr defaultRowHeight="15" x14ac:dyDescent="0.25"/>
  <cols>
    <col min="1" max="1" width="36.28515625" bestFit="1" customWidth="1"/>
    <col min="2" max="2" width="42" bestFit="1" customWidth="1"/>
    <col min="4" max="4" width="10.85546875" bestFit="1" customWidth="1"/>
    <col min="5" max="5" width="11.7109375" bestFit="1" customWidth="1"/>
    <col min="6" max="6" width="24.28515625" bestFit="1" customWidth="1"/>
    <col min="7" max="7" width="25.5703125" bestFit="1" customWidth="1"/>
    <col min="8" max="8" width="14.28515625" bestFit="1" customWidth="1"/>
    <col min="9" max="9" width="24.85546875" bestFit="1" customWidth="1"/>
    <col min="10" max="10" width="21.7109375" bestFit="1" customWidth="1"/>
    <col min="11" max="11" width="23.140625" bestFit="1" customWidth="1"/>
    <col min="12" max="12" width="20.140625" bestFit="1" customWidth="1"/>
    <col min="13" max="13" width="14.85546875" bestFit="1" customWidth="1"/>
    <col min="14" max="14" width="21.5703125" bestFit="1" customWidth="1"/>
    <col min="15" max="15" width="22" bestFit="1" customWidth="1"/>
    <col min="16" max="16" width="20.28515625" bestFit="1" customWidth="1"/>
    <col min="17" max="17" width="26" bestFit="1" customWidth="1"/>
    <col min="18" max="18" width="32.85546875" bestFit="1" customWidth="1"/>
    <col min="19" max="19" width="20.5703125" bestFit="1" customWidth="1"/>
    <col min="20" max="20" width="19.140625" bestFit="1" customWidth="1"/>
    <col min="21" max="21" width="39.7109375" bestFit="1" customWidth="1"/>
  </cols>
  <sheetData>
    <row r="1" spans="1:21" x14ac:dyDescent="0.25">
      <c r="D1" s="5" t="s">
        <v>37</v>
      </c>
      <c r="E1" s="5" t="s">
        <v>60</v>
      </c>
      <c r="F1" s="5" t="s">
        <v>39</v>
      </c>
      <c r="G1" s="5" t="s">
        <v>38</v>
      </c>
      <c r="H1" s="5" t="s">
        <v>42</v>
      </c>
      <c r="I1" s="5" t="s">
        <v>41</v>
      </c>
      <c r="J1" s="5" t="s">
        <v>43</v>
      </c>
      <c r="K1" s="5" t="s">
        <v>44</v>
      </c>
      <c r="L1" s="5" t="s">
        <v>45</v>
      </c>
      <c r="M1" s="5" t="s">
        <v>57</v>
      </c>
      <c r="N1" s="5" t="s">
        <v>36</v>
      </c>
      <c r="O1" s="5" t="s">
        <v>46</v>
      </c>
      <c r="P1" s="5" t="s">
        <v>47</v>
      </c>
      <c r="Q1" s="5" t="s">
        <v>48</v>
      </c>
      <c r="R1" s="5" t="s">
        <v>49</v>
      </c>
      <c r="S1" s="5" t="s">
        <v>50</v>
      </c>
      <c r="T1" s="5" t="s">
        <v>51</v>
      </c>
      <c r="U1" s="5" t="s">
        <v>58</v>
      </c>
    </row>
    <row r="2" spans="1:21" x14ac:dyDescent="0.25">
      <c r="A2" s="4" t="s">
        <v>52</v>
      </c>
      <c r="B2" s="4"/>
      <c r="D2">
        <v>0</v>
      </c>
      <c r="E2" t="s">
        <v>56</v>
      </c>
      <c r="F2">
        <v>0</v>
      </c>
      <c r="G2">
        <f>F2</f>
        <v>0</v>
      </c>
      <c r="H2">
        <v>5.8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f>(808*9.81)*SIN(L2)</f>
        <v>0</v>
      </c>
      <c r="P2">
        <v>0</v>
      </c>
      <c r="Q2">
        <f>(0.5*0.38*2.35*1.2*M2*M2)</f>
        <v>0</v>
      </c>
      <c r="R2">
        <f>O2+P2+Q2</f>
        <v>0</v>
      </c>
      <c r="S2">
        <f>R2*M2</f>
        <v>0</v>
      </c>
      <c r="T2" s="3">
        <f>125000-S2</f>
        <v>125000</v>
      </c>
      <c r="U2">
        <v>0</v>
      </c>
    </row>
    <row r="3" spans="1:21" x14ac:dyDescent="0.25">
      <c r="A3" t="s">
        <v>3</v>
      </c>
      <c r="B3" t="s">
        <v>0</v>
      </c>
      <c r="D3">
        <v>1</v>
      </c>
      <c r="E3" t="s">
        <v>35</v>
      </c>
      <c r="F3">
        <v>60</v>
      </c>
      <c r="G3">
        <f>G2+F3</f>
        <v>60</v>
      </c>
      <c r="H3">
        <v>0</v>
      </c>
      <c r="I3">
        <f>H3-H2</f>
        <v>-5.8</v>
      </c>
      <c r="J3">
        <v>3</v>
      </c>
      <c r="K3">
        <f>J3+K2</f>
        <v>3</v>
      </c>
      <c r="L3">
        <f>DEGREES(ASIN(I3/F3))</f>
        <v>-5.5472543385520048</v>
      </c>
      <c r="M3">
        <f t="shared" ref="M3:M20" si="0">F3/J3</f>
        <v>20</v>
      </c>
      <c r="N3">
        <f>(M2-M3)/J3</f>
        <v>-6.666666666666667</v>
      </c>
      <c r="O3">
        <f>(808*9.81)*SIN(L3)</f>
        <v>5320.867567996138</v>
      </c>
      <c r="P3">
        <v>0.08</v>
      </c>
      <c r="Q3">
        <f>(0.5*0.38*2.35*1.2*M3*M3)</f>
        <v>214.32</v>
      </c>
      <c r="R3">
        <f t="shared" ref="R3:R20" si="1">O3+P3+Q3</f>
        <v>5535.2675679961376</v>
      </c>
      <c r="S3">
        <f>R3*M3</f>
        <v>110705.35135992276</v>
      </c>
      <c r="T3" s="3">
        <f t="shared" ref="T3:T20" si="2">125000-S3</f>
        <v>14294.648640077241</v>
      </c>
      <c r="U3">
        <f>S3/J3</f>
        <v>36901.783786640917</v>
      </c>
    </row>
    <row r="4" spans="1:21" x14ac:dyDescent="0.25">
      <c r="A4" t="s">
        <v>16</v>
      </c>
      <c r="B4" t="s">
        <v>17</v>
      </c>
      <c r="D4">
        <v>2</v>
      </c>
      <c r="E4" t="s">
        <v>22</v>
      </c>
      <c r="F4">
        <v>50</v>
      </c>
      <c r="G4">
        <f t="shared" ref="G4:G19" si="3">G3+F4</f>
        <v>110</v>
      </c>
      <c r="H4">
        <v>4.4000000000000004</v>
      </c>
      <c r="I4">
        <f t="shared" ref="I4:I20" si="4">H4-H3</f>
        <v>4.4000000000000004</v>
      </c>
      <c r="J4">
        <v>3</v>
      </c>
      <c r="K4">
        <f t="shared" ref="K4:K20" si="5">J4+K3</f>
        <v>6</v>
      </c>
      <c r="L4">
        <f t="shared" ref="L4:L20" si="6">DEGREES(ASIN(I4/F4))</f>
        <v>5.0485589580896777</v>
      </c>
      <c r="M4">
        <f t="shared" si="0"/>
        <v>16.666666666666668</v>
      </c>
      <c r="N4">
        <f>(M3-M4)/J4</f>
        <v>1.1111111111111107</v>
      </c>
      <c r="O4">
        <f t="shared" ref="O4:O20" si="7">(808*9.81)*SIN(L4)</f>
        <v>-7482.7953671670994</v>
      </c>
      <c r="P4">
        <v>0.08</v>
      </c>
      <c r="Q4">
        <f>(0.5*0.38*2.35*1.2*M4*M4)</f>
        <v>148.83333333333334</v>
      </c>
      <c r="R4">
        <f t="shared" si="1"/>
        <v>-7333.8820338337664</v>
      </c>
      <c r="S4">
        <f t="shared" ref="S3:S20" si="8">R4*M4</f>
        <v>-122231.36723056278</v>
      </c>
      <c r="T4" s="3">
        <f t="shared" si="2"/>
        <v>247231.36723056278</v>
      </c>
      <c r="U4">
        <f t="shared" ref="U4:U20" si="9">S4/J4</f>
        <v>-40743.789076854264</v>
      </c>
    </row>
    <row r="5" spans="1:21" x14ac:dyDescent="0.25">
      <c r="A5" t="s">
        <v>18</v>
      </c>
      <c r="B5">
        <v>925</v>
      </c>
      <c r="D5">
        <v>3</v>
      </c>
      <c r="E5" t="s">
        <v>20</v>
      </c>
      <c r="F5">
        <v>15</v>
      </c>
      <c r="G5">
        <f t="shared" si="3"/>
        <v>125</v>
      </c>
      <c r="H5">
        <v>6</v>
      </c>
      <c r="I5">
        <f t="shared" si="4"/>
        <v>1.5999999999999996</v>
      </c>
      <c r="J5">
        <v>2</v>
      </c>
      <c r="K5">
        <f t="shared" si="5"/>
        <v>8</v>
      </c>
      <c r="L5">
        <f t="shared" si="6"/>
        <v>6.1231988662694139</v>
      </c>
      <c r="M5">
        <f t="shared" si="0"/>
        <v>7.5</v>
      </c>
      <c r="N5">
        <f>(M4-M5)/J5</f>
        <v>4.5833333333333339</v>
      </c>
      <c r="O5">
        <f t="shared" si="7"/>
        <v>-1262.7264751519026</v>
      </c>
      <c r="P5">
        <v>0.08</v>
      </c>
      <c r="Q5">
        <f t="shared" ref="Q5:Q20" si="10">(0.5*0.38*2.35*1.2*M5*M5)</f>
        <v>30.138749999999995</v>
      </c>
      <c r="R5">
        <f t="shared" si="1"/>
        <v>-1232.5077251519026</v>
      </c>
      <c r="S5">
        <f t="shared" si="8"/>
        <v>-9243.8079386392692</v>
      </c>
      <c r="T5" s="3">
        <f t="shared" si="2"/>
        <v>134243.80793863928</v>
      </c>
      <c r="U5">
        <f t="shared" si="9"/>
        <v>-4621.9039693196346</v>
      </c>
    </row>
    <row r="6" spans="1:21" x14ac:dyDescent="0.25">
      <c r="A6" t="s">
        <v>12</v>
      </c>
      <c r="B6">
        <v>125</v>
      </c>
      <c r="D6">
        <v>4</v>
      </c>
      <c r="E6" t="s">
        <v>23</v>
      </c>
      <c r="F6">
        <v>60</v>
      </c>
      <c r="G6">
        <f t="shared" si="3"/>
        <v>185</v>
      </c>
      <c r="H6">
        <v>5.8</v>
      </c>
      <c r="I6">
        <f t="shared" si="4"/>
        <v>-0.20000000000000018</v>
      </c>
      <c r="J6">
        <v>3</v>
      </c>
      <c r="K6">
        <f t="shared" si="5"/>
        <v>11</v>
      </c>
      <c r="L6">
        <f t="shared" si="6"/>
        <v>-0.19098628538969428</v>
      </c>
      <c r="M6">
        <f t="shared" si="0"/>
        <v>20</v>
      </c>
      <c r="N6">
        <f t="shared" ref="N4:N20" si="11">(M5-M6)/J6</f>
        <v>-4.166666666666667</v>
      </c>
      <c r="O6">
        <f t="shared" si="7"/>
        <v>-1504.6626091448045</v>
      </c>
      <c r="P6">
        <v>0.08</v>
      </c>
      <c r="Q6">
        <f t="shared" si="10"/>
        <v>214.32</v>
      </c>
      <c r="R6">
        <f t="shared" si="1"/>
        <v>-1290.2626091448046</v>
      </c>
      <c r="S6">
        <f t="shared" si="8"/>
        <v>-25805.252182896093</v>
      </c>
      <c r="T6" s="3">
        <f t="shared" si="2"/>
        <v>150805.2521828961</v>
      </c>
      <c r="U6">
        <f t="shared" si="9"/>
        <v>-8601.7507276320302</v>
      </c>
    </row>
    <row r="7" spans="1:21" x14ac:dyDescent="0.25">
      <c r="A7" t="s">
        <v>4</v>
      </c>
      <c r="B7">
        <v>114</v>
      </c>
      <c r="D7">
        <v>5</v>
      </c>
      <c r="E7" t="s">
        <v>21</v>
      </c>
      <c r="F7">
        <v>25</v>
      </c>
      <c r="G7">
        <f t="shared" si="3"/>
        <v>210</v>
      </c>
      <c r="H7">
        <v>9</v>
      </c>
      <c r="I7">
        <f t="shared" si="4"/>
        <v>3.2</v>
      </c>
      <c r="J7">
        <v>2</v>
      </c>
      <c r="K7">
        <f t="shared" si="5"/>
        <v>13</v>
      </c>
      <c r="L7">
        <f t="shared" si="6"/>
        <v>7.3540352103988331</v>
      </c>
      <c r="M7">
        <f t="shared" si="0"/>
        <v>12.5</v>
      </c>
      <c r="N7">
        <f t="shared" si="11"/>
        <v>3.75</v>
      </c>
      <c r="O7">
        <f t="shared" si="7"/>
        <v>6956.3442140101233</v>
      </c>
      <c r="P7">
        <v>0.08</v>
      </c>
      <c r="Q7">
        <f t="shared" si="10"/>
        <v>83.718749999999986</v>
      </c>
      <c r="R7">
        <f t="shared" si="1"/>
        <v>7040.1429640101233</v>
      </c>
      <c r="S7">
        <f t="shared" si="8"/>
        <v>88001.787050126542</v>
      </c>
      <c r="T7" s="3">
        <f t="shared" si="2"/>
        <v>36998.212949873458</v>
      </c>
      <c r="U7">
        <f t="shared" si="9"/>
        <v>44000.893525063271</v>
      </c>
    </row>
    <row r="8" spans="1:21" x14ac:dyDescent="0.25">
      <c r="A8" t="s">
        <v>5</v>
      </c>
      <c r="B8">
        <v>137</v>
      </c>
      <c r="D8">
        <v>6</v>
      </c>
      <c r="E8" t="s">
        <v>24</v>
      </c>
      <c r="F8">
        <v>65</v>
      </c>
      <c r="G8">
        <f t="shared" si="3"/>
        <v>275</v>
      </c>
      <c r="H8">
        <v>10</v>
      </c>
      <c r="I8">
        <f t="shared" si="4"/>
        <v>1</v>
      </c>
      <c r="J8">
        <v>4</v>
      </c>
      <c r="K8">
        <f t="shared" si="5"/>
        <v>17</v>
      </c>
      <c r="L8">
        <f t="shared" si="6"/>
        <v>0.88150830680595904</v>
      </c>
      <c r="M8">
        <f t="shared" si="0"/>
        <v>16.25</v>
      </c>
      <c r="N8">
        <f t="shared" si="11"/>
        <v>-0.9375</v>
      </c>
      <c r="O8">
        <f t="shared" si="7"/>
        <v>6116.8568578037057</v>
      </c>
      <c r="P8">
        <v>0.08</v>
      </c>
      <c r="Q8">
        <f t="shared" si="10"/>
        <v>141.48468750000001</v>
      </c>
      <c r="R8">
        <f t="shared" si="1"/>
        <v>6258.4215453037059</v>
      </c>
      <c r="S8">
        <f t="shared" si="8"/>
        <v>101699.35011118522</v>
      </c>
      <c r="T8" s="3">
        <f t="shared" si="2"/>
        <v>23300.649888814776</v>
      </c>
      <c r="U8">
        <f t="shared" si="9"/>
        <v>25424.837527796306</v>
      </c>
    </row>
    <row r="9" spans="1:21" x14ac:dyDescent="0.25">
      <c r="A9" t="s">
        <v>6</v>
      </c>
      <c r="B9">
        <v>7.53</v>
      </c>
      <c r="D9">
        <v>7</v>
      </c>
      <c r="E9" t="s">
        <v>25</v>
      </c>
      <c r="F9">
        <v>10</v>
      </c>
      <c r="G9">
        <f t="shared" si="3"/>
        <v>285</v>
      </c>
      <c r="H9">
        <v>11.5</v>
      </c>
      <c r="I9">
        <f t="shared" si="4"/>
        <v>1.5</v>
      </c>
      <c r="J9">
        <v>1</v>
      </c>
      <c r="K9">
        <f t="shared" si="5"/>
        <v>18</v>
      </c>
      <c r="L9">
        <f t="shared" si="6"/>
        <v>8.6269265586786403</v>
      </c>
      <c r="M9">
        <f t="shared" si="0"/>
        <v>10</v>
      </c>
      <c r="N9">
        <f t="shared" si="11"/>
        <v>6.25</v>
      </c>
      <c r="O9">
        <f t="shared" si="7"/>
        <v>5674.2301062299966</v>
      </c>
      <c r="P9">
        <v>0.08</v>
      </c>
      <c r="Q9">
        <f t="shared" si="10"/>
        <v>53.58</v>
      </c>
      <c r="R9">
        <f t="shared" si="1"/>
        <v>5727.8901062299965</v>
      </c>
      <c r="S9">
        <f t="shared" si="8"/>
        <v>57278.901062299963</v>
      </c>
      <c r="T9" s="3">
        <f t="shared" si="2"/>
        <v>67721.098937700037</v>
      </c>
      <c r="U9">
        <f t="shared" si="9"/>
        <v>57278.901062299963</v>
      </c>
    </row>
    <row r="10" spans="1:21" x14ac:dyDescent="0.25">
      <c r="A10" t="s">
        <v>7</v>
      </c>
      <c r="B10" t="s">
        <v>1</v>
      </c>
      <c r="D10">
        <v>8</v>
      </c>
      <c r="E10" t="s">
        <v>25</v>
      </c>
      <c r="F10">
        <v>10</v>
      </c>
      <c r="G10">
        <f t="shared" si="3"/>
        <v>295</v>
      </c>
      <c r="H10">
        <v>13</v>
      </c>
      <c r="I10">
        <f t="shared" si="4"/>
        <v>1.5</v>
      </c>
      <c r="J10">
        <v>1.5</v>
      </c>
      <c r="K10">
        <f t="shared" si="5"/>
        <v>19.5</v>
      </c>
      <c r="L10">
        <f t="shared" si="6"/>
        <v>8.6269265586786403</v>
      </c>
      <c r="M10">
        <f t="shared" si="0"/>
        <v>6.666666666666667</v>
      </c>
      <c r="N10">
        <f t="shared" si="11"/>
        <v>2.2222222222222219</v>
      </c>
      <c r="O10">
        <f t="shared" si="7"/>
        <v>5674.2301062299966</v>
      </c>
      <c r="P10">
        <v>0.08</v>
      </c>
      <c r="Q10">
        <f t="shared" si="10"/>
        <v>23.813333333333333</v>
      </c>
      <c r="R10">
        <f t="shared" si="1"/>
        <v>5698.1234395633301</v>
      </c>
      <c r="S10">
        <f t="shared" si="8"/>
        <v>37987.489597088868</v>
      </c>
      <c r="T10" s="3">
        <f t="shared" si="2"/>
        <v>87012.510402911139</v>
      </c>
      <c r="U10">
        <f t="shared" si="9"/>
        <v>25324.993064725913</v>
      </c>
    </row>
    <row r="11" spans="1:21" x14ac:dyDescent="0.25">
      <c r="A11" t="s">
        <v>8</v>
      </c>
      <c r="B11" t="s">
        <v>9</v>
      </c>
      <c r="D11">
        <v>9</v>
      </c>
      <c r="E11" t="s">
        <v>26</v>
      </c>
      <c r="F11">
        <v>75</v>
      </c>
      <c r="G11">
        <f t="shared" si="3"/>
        <v>370</v>
      </c>
      <c r="H11">
        <v>14</v>
      </c>
      <c r="I11">
        <f t="shared" si="4"/>
        <v>1</v>
      </c>
      <c r="J11">
        <v>5</v>
      </c>
      <c r="K11">
        <f t="shared" si="5"/>
        <v>24.5</v>
      </c>
      <c r="L11">
        <f t="shared" si="6"/>
        <v>0.76396636402180318</v>
      </c>
      <c r="M11">
        <f t="shared" si="0"/>
        <v>15</v>
      </c>
      <c r="N11">
        <f t="shared" si="11"/>
        <v>-1.6666666666666665</v>
      </c>
      <c r="O11">
        <f t="shared" si="7"/>
        <v>5483.4673828694577</v>
      </c>
      <c r="P11">
        <v>0.08</v>
      </c>
      <c r="Q11">
        <f t="shared" si="10"/>
        <v>120.55499999999998</v>
      </c>
      <c r="R11">
        <f t="shared" si="1"/>
        <v>5604.1023828694579</v>
      </c>
      <c r="S11">
        <f t="shared" si="8"/>
        <v>84061.535743041866</v>
      </c>
      <c r="T11" s="3">
        <f t="shared" si="2"/>
        <v>40938.464256958134</v>
      </c>
      <c r="U11">
        <f t="shared" si="9"/>
        <v>16812.307148608372</v>
      </c>
    </row>
    <row r="12" spans="1:21" x14ac:dyDescent="0.25">
      <c r="A12" t="s">
        <v>13</v>
      </c>
      <c r="B12" t="s">
        <v>2</v>
      </c>
      <c r="D12">
        <v>10</v>
      </c>
      <c r="E12" t="s">
        <v>27</v>
      </c>
      <c r="F12">
        <v>55</v>
      </c>
      <c r="G12">
        <f t="shared" si="3"/>
        <v>425</v>
      </c>
      <c r="H12">
        <v>20.3</v>
      </c>
      <c r="I12">
        <f t="shared" si="4"/>
        <v>6.3000000000000007</v>
      </c>
      <c r="J12">
        <v>6</v>
      </c>
      <c r="K12">
        <f t="shared" si="5"/>
        <v>30.5</v>
      </c>
      <c r="L12">
        <f t="shared" si="6"/>
        <v>6.5774082659882929</v>
      </c>
      <c r="M12">
        <f t="shared" si="0"/>
        <v>9.1666666666666661</v>
      </c>
      <c r="N12">
        <f t="shared" si="11"/>
        <v>0.97222222222222232</v>
      </c>
      <c r="O12">
        <f t="shared" si="7"/>
        <v>2298.6497749136674</v>
      </c>
      <c r="P12">
        <v>0.08</v>
      </c>
      <c r="Q12">
        <f t="shared" si="10"/>
        <v>45.022083333333327</v>
      </c>
      <c r="R12">
        <f t="shared" si="1"/>
        <v>2343.7518582470007</v>
      </c>
      <c r="S12">
        <f t="shared" si="8"/>
        <v>21484.392033930839</v>
      </c>
      <c r="T12" s="3">
        <f t="shared" si="2"/>
        <v>103515.60796606916</v>
      </c>
      <c r="U12">
        <f t="shared" si="9"/>
        <v>3580.7320056551398</v>
      </c>
    </row>
    <row r="13" spans="1:21" x14ac:dyDescent="0.25">
      <c r="A13" t="s">
        <v>14</v>
      </c>
      <c r="B13" t="s">
        <v>2</v>
      </c>
      <c r="D13">
        <v>11</v>
      </c>
      <c r="E13" t="s">
        <v>28</v>
      </c>
      <c r="F13">
        <v>35</v>
      </c>
      <c r="G13">
        <f t="shared" si="3"/>
        <v>460</v>
      </c>
      <c r="H13">
        <v>22.2</v>
      </c>
      <c r="I13">
        <f t="shared" si="4"/>
        <v>1.8999999999999986</v>
      </c>
      <c r="J13">
        <v>3</v>
      </c>
      <c r="K13">
        <f t="shared" si="5"/>
        <v>33.5</v>
      </c>
      <c r="L13">
        <f t="shared" si="6"/>
        <v>3.1118720105853059</v>
      </c>
      <c r="M13">
        <f t="shared" si="0"/>
        <v>11.666666666666666</v>
      </c>
      <c r="N13">
        <f t="shared" si="11"/>
        <v>-0.83333333333333337</v>
      </c>
      <c r="O13">
        <f t="shared" si="7"/>
        <v>235.54540192689538</v>
      </c>
      <c r="P13">
        <v>0.08</v>
      </c>
      <c r="Q13">
        <f t="shared" si="10"/>
        <v>72.928333333333327</v>
      </c>
      <c r="R13">
        <f t="shared" si="1"/>
        <v>308.55373526022873</v>
      </c>
      <c r="S13">
        <f t="shared" si="8"/>
        <v>3599.7935780360017</v>
      </c>
      <c r="T13" s="3">
        <f t="shared" si="2"/>
        <v>121400.206421964</v>
      </c>
      <c r="U13">
        <f t="shared" si="9"/>
        <v>1199.9311926786672</v>
      </c>
    </row>
    <row r="14" spans="1:21" x14ac:dyDescent="0.25">
      <c r="A14" t="s">
        <v>10</v>
      </c>
      <c r="B14">
        <v>808</v>
      </c>
      <c r="D14">
        <v>12</v>
      </c>
      <c r="E14" t="s">
        <v>29</v>
      </c>
      <c r="F14">
        <v>40</v>
      </c>
      <c r="G14">
        <f t="shared" si="3"/>
        <v>500</v>
      </c>
      <c r="H14">
        <v>16</v>
      </c>
      <c r="I14">
        <f t="shared" si="4"/>
        <v>-6.1999999999999993</v>
      </c>
      <c r="J14">
        <v>3.5</v>
      </c>
      <c r="K14">
        <f t="shared" si="5"/>
        <v>37</v>
      </c>
      <c r="L14">
        <f t="shared" si="6"/>
        <v>-8.9167962529909541</v>
      </c>
      <c r="M14">
        <f t="shared" si="0"/>
        <v>11.428571428571429</v>
      </c>
      <c r="N14">
        <f t="shared" si="11"/>
        <v>6.8027210884353498E-2</v>
      </c>
      <c r="O14">
        <f t="shared" si="7"/>
        <v>-3855.5571865360894</v>
      </c>
      <c r="P14">
        <v>0.08</v>
      </c>
      <c r="Q14">
        <f t="shared" si="10"/>
        <v>69.982040816326531</v>
      </c>
      <c r="R14">
        <f t="shared" si="1"/>
        <v>-3785.4951457197631</v>
      </c>
      <c r="S14">
        <f t="shared" si="8"/>
        <v>-43262.801665368723</v>
      </c>
      <c r="T14" s="3">
        <f t="shared" si="2"/>
        <v>168262.80166536872</v>
      </c>
      <c r="U14">
        <f t="shared" si="9"/>
        <v>-12360.800475819635</v>
      </c>
    </row>
    <row r="15" spans="1:21" x14ac:dyDescent="0.25">
      <c r="A15" t="s">
        <v>15</v>
      </c>
      <c r="B15">
        <v>4060</v>
      </c>
      <c r="D15">
        <v>13</v>
      </c>
      <c r="E15" t="s">
        <v>30</v>
      </c>
      <c r="F15">
        <v>30</v>
      </c>
      <c r="G15">
        <f>G14+F15</f>
        <v>530</v>
      </c>
      <c r="H15">
        <v>11</v>
      </c>
      <c r="I15">
        <f t="shared" si="4"/>
        <v>-5</v>
      </c>
      <c r="J15">
        <v>3</v>
      </c>
      <c r="K15">
        <f t="shared" si="5"/>
        <v>40</v>
      </c>
      <c r="L15">
        <f t="shared" si="6"/>
        <v>-9.5940682268604611</v>
      </c>
      <c r="M15">
        <f t="shared" si="0"/>
        <v>10</v>
      </c>
      <c r="N15">
        <f t="shared" si="11"/>
        <v>0.47619047619047628</v>
      </c>
      <c r="O15">
        <f t="shared" si="7"/>
        <v>1335.4755729689914</v>
      </c>
      <c r="P15">
        <v>0.08</v>
      </c>
      <c r="Q15">
        <f t="shared" si="10"/>
        <v>53.58</v>
      </c>
      <c r="R15">
        <f t="shared" si="1"/>
        <v>1389.1355729689913</v>
      </c>
      <c r="S15">
        <f t="shared" si="8"/>
        <v>13891.355729689913</v>
      </c>
      <c r="T15" s="3">
        <f t="shared" si="2"/>
        <v>111108.64427031009</v>
      </c>
      <c r="U15">
        <f t="shared" si="9"/>
        <v>4630.4519098966375</v>
      </c>
    </row>
    <row r="16" spans="1:21" x14ac:dyDescent="0.25">
      <c r="A16" t="s">
        <v>40</v>
      </c>
      <c r="B16">
        <v>1.9</v>
      </c>
      <c r="D16">
        <v>14</v>
      </c>
      <c r="E16" t="s">
        <v>31</v>
      </c>
      <c r="F16">
        <v>50</v>
      </c>
      <c r="G16">
        <f>G15+F16</f>
        <v>580</v>
      </c>
      <c r="H16">
        <v>16</v>
      </c>
      <c r="I16">
        <f t="shared" si="4"/>
        <v>5</v>
      </c>
      <c r="J16">
        <v>5</v>
      </c>
      <c r="K16">
        <f t="shared" si="5"/>
        <v>45</v>
      </c>
      <c r="L16">
        <f t="shared" si="6"/>
        <v>5.7391704772667866</v>
      </c>
      <c r="M16">
        <f t="shared" si="0"/>
        <v>10</v>
      </c>
      <c r="N16">
        <f t="shared" si="11"/>
        <v>0</v>
      </c>
      <c r="O16">
        <f t="shared" si="7"/>
        <v>-4102.5510029711768</v>
      </c>
      <c r="P16">
        <v>0.08</v>
      </c>
      <c r="Q16">
        <f t="shared" si="10"/>
        <v>53.58</v>
      </c>
      <c r="R16">
        <f t="shared" si="1"/>
        <v>-4048.8910029711769</v>
      </c>
      <c r="S16">
        <f t="shared" si="8"/>
        <v>-40488.910029711769</v>
      </c>
      <c r="T16" s="3">
        <f t="shared" si="2"/>
        <v>165488.91002971178</v>
      </c>
      <c r="U16">
        <f t="shared" si="9"/>
        <v>-8097.7820059423539</v>
      </c>
    </row>
    <row r="17" spans="1:21" x14ac:dyDescent="0.25">
      <c r="A17" t="s">
        <v>53</v>
      </c>
      <c r="B17">
        <v>1.82</v>
      </c>
      <c r="D17">
        <v>15</v>
      </c>
      <c r="E17" t="s">
        <v>32</v>
      </c>
      <c r="F17">
        <v>20</v>
      </c>
      <c r="G17">
        <f t="shared" si="3"/>
        <v>600</v>
      </c>
      <c r="H17">
        <v>22</v>
      </c>
      <c r="I17">
        <f t="shared" si="4"/>
        <v>6</v>
      </c>
      <c r="J17">
        <v>4</v>
      </c>
      <c r="K17">
        <f t="shared" si="5"/>
        <v>49</v>
      </c>
      <c r="L17">
        <f t="shared" si="6"/>
        <v>17.457603123722095</v>
      </c>
      <c r="M17">
        <f t="shared" si="0"/>
        <v>5</v>
      </c>
      <c r="N17">
        <f t="shared" si="11"/>
        <v>1.25</v>
      </c>
      <c r="O17">
        <f t="shared" si="7"/>
        <v>-7800.0532570899632</v>
      </c>
      <c r="P17">
        <v>0.08</v>
      </c>
      <c r="Q17">
        <f t="shared" si="10"/>
        <v>13.395</v>
      </c>
      <c r="R17">
        <f t="shared" si="1"/>
        <v>-7786.5782570899628</v>
      </c>
      <c r="S17">
        <f t="shared" si="8"/>
        <v>-38932.891285449812</v>
      </c>
      <c r="T17" s="3">
        <f t="shared" si="2"/>
        <v>163932.89128544982</v>
      </c>
      <c r="U17">
        <f t="shared" si="9"/>
        <v>-9733.222821362453</v>
      </c>
    </row>
    <row r="18" spans="1:21" x14ac:dyDescent="0.25">
      <c r="D18">
        <v>16</v>
      </c>
      <c r="E18" t="s">
        <v>33</v>
      </c>
      <c r="F18">
        <v>7.5</v>
      </c>
      <c r="G18">
        <f t="shared" si="3"/>
        <v>607.5</v>
      </c>
      <c r="H18">
        <v>22.3</v>
      </c>
      <c r="I18">
        <f t="shared" si="4"/>
        <v>0.30000000000000071</v>
      </c>
      <c r="J18">
        <v>1</v>
      </c>
      <c r="K18">
        <f t="shared" si="5"/>
        <v>50</v>
      </c>
      <c r="L18">
        <f t="shared" si="6"/>
        <v>2.2924427759558923</v>
      </c>
      <c r="M18">
        <f t="shared" si="0"/>
        <v>7.5</v>
      </c>
      <c r="N18">
        <f t="shared" si="11"/>
        <v>-2.5</v>
      </c>
      <c r="O18">
        <f t="shared" si="7"/>
        <v>5950.5596725414407</v>
      </c>
      <c r="P18">
        <v>0.08</v>
      </c>
      <c r="Q18">
        <f t="shared" si="10"/>
        <v>30.138749999999995</v>
      </c>
      <c r="R18">
        <f t="shared" si="1"/>
        <v>5980.7784225414407</v>
      </c>
      <c r="S18">
        <f t="shared" si="8"/>
        <v>44855.838169060808</v>
      </c>
      <c r="T18" s="3">
        <f t="shared" si="2"/>
        <v>80144.161830939192</v>
      </c>
      <c r="U18">
        <f t="shared" si="9"/>
        <v>44855.838169060808</v>
      </c>
    </row>
    <row r="19" spans="1:21" x14ac:dyDescent="0.25">
      <c r="A19" s="4" t="s">
        <v>59</v>
      </c>
      <c r="B19" s="4"/>
      <c r="D19">
        <v>17</v>
      </c>
      <c r="E19" t="s">
        <v>33</v>
      </c>
      <c r="F19">
        <v>5</v>
      </c>
      <c r="G19">
        <f t="shared" si="3"/>
        <v>612.5</v>
      </c>
      <c r="H19">
        <v>21.5</v>
      </c>
      <c r="I19">
        <f t="shared" si="4"/>
        <v>-0.80000000000000071</v>
      </c>
      <c r="J19">
        <v>0.5</v>
      </c>
      <c r="K19">
        <f t="shared" si="5"/>
        <v>50.5</v>
      </c>
      <c r="L19">
        <f t="shared" si="6"/>
        <v>-9.2068962213459109</v>
      </c>
      <c r="M19">
        <f t="shared" si="0"/>
        <v>10</v>
      </c>
      <c r="N19">
        <f t="shared" si="11"/>
        <v>-5</v>
      </c>
      <c r="O19">
        <f t="shared" si="7"/>
        <v>-1713.4032143684437</v>
      </c>
      <c r="P19">
        <v>0.08</v>
      </c>
      <c r="Q19">
        <f t="shared" si="10"/>
        <v>53.58</v>
      </c>
      <c r="R19">
        <f t="shared" si="1"/>
        <v>-1659.7432143684439</v>
      </c>
      <c r="S19">
        <f t="shared" si="8"/>
        <v>-16597.43214368444</v>
      </c>
      <c r="T19" s="3">
        <f t="shared" si="2"/>
        <v>141597.43214368445</v>
      </c>
      <c r="U19">
        <f t="shared" si="9"/>
        <v>-33194.86428736888</v>
      </c>
    </row>
    <row r="20" spans="1:21" x14ac:dyDescent="0.25">
      <c r="A20" t="s">
        <v>19</v>
      </c>
      <c r="B20">
        <v>0.08</v>
      </c>
      <c r="D20">
        <v>18</v>
      </c>
      <c r="E20" t="s">
        <v>34</v>
      </c>
      <c r="F20">
        <v>160</v>
      </c>
      <c r="G20">
        <f>G19+F20</f>
        <v>772.5</v>
      </c>
      <c r="H20">
        <v>5.8</v>
      </c>
      <c r="I20">
        <f t="shared" si="4"/>
        <v>-15.7</v>
      </c>
      <c r="J20">
        <v>7</v>
      </c>
      <c r="K20">
        <f t="shared" si="5"/>
        <v>57.5</v>
      </c>
      <c r="L20">
        <f t="shared" si="6"/>
        <v>-5.6312098389643968</v>
      </c>
      <c r="M20">
        <f t="shared" si="0"/>
        <v>22.857142857142858</v>
      </c>
      <c r="N20">
        <f t="shared" si="11"/>
        <v>-1.8367346938775511</v>
      </c>
      <c r="O20">
        <f t="shared" si="7"/>
        <v>4809.4540587143001</v>
      </c>
      <c r="P20">
        <v>0.08</v>
      </c>
      <c r="Q20">
        <f t="shared" si="10"/>
        <v>279.92816326530613</v>
      </c>
      <c r="R20">
        <f t="shared" si="1"/>
        <v>5089.4622219796065</v>
      </c>
      <c r="S20">
        <f t="shared" si="8"/>
        <v>116330.56507381958</v>
      </c>
      <c r="T20" s="3">
        <f t="shared" si="2"/>
        <v>8669.4349261804164</v>
      </c>
      <c r="U20">
        <f t="shared" si="9"/>
        <v>16618.652153402796</v>
      </c>
    </row>
    <row r="21" spans="1:21" x14ac:dyDescent="0.25">
      <c r="A21" t="s">
        <v>54</v>
      </c>
      <c r="B21">
        <v>0.38</v>
      </c>
    </row>
    <row r="22" spans="1:21" x14ac:dyDescent="0.25">
      <c r="A22" t="s">
        <v>55</v>
      </c>
      <c r="B22">
        <v>1.2</v>
      </c>
    </row>
    <row r="39" spans="19:20" x14ac:dyDescent="0.25">
      <c r="S39" s="1"/>
    </row>
    <row r="40" spans="19:20" x14ac:dyDescent="0.25">
      <c r="S40" s="2"/>
    </row>
    <row r="41" spans="19:20" x14ac:dyDescent="0.25">
      <c r="S41" s="1"/>
    </row>
    <row r="42" spans="19:20" x14ac:dyDescent="0.25">
      <c r="S42" s="1"/>
    </row>
    <row r="44" spans="19:20" x14ac:dyDescent="0.25">
      <c r="T44" t="s">
        <v>11</v>
      </c>
    </row>
  </sheetData>
  <mergeCells count="2">
    <mergeCell ref="A2:B2"/>
    <mergeCell ref="A19:B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1" workbookViewId="0">
      <selection activeCell="P53" sqref="P5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Graphs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Coney (1703189)</dc:creator>
  <cp:lastModifiedBy>Benjamin Coney (1703189)</cp:lastModifiedBy>
  <dcterms:created xsi:type="dcterms:W3CDTF">2019-11-28T14:52:58Z</dcterms:created>
  <dcterms:modified xsi:type="dcterms:W3CDTF">2019-12-02T06:27:08Z</dcterms:modified>
</cp:coreProperties>
</file>