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uowtsd-my.sharepoint.com/personal/stephen_mosey_uwtsd_ac_uk/Documents/Teaching/ACDA 4002 - EE Principles/"/>
    </mc:Choice>
  </mc:AlternateContent>
  <bookViews>
    <workbookView xWindow="0" yWindow="0" windowWidth="22500" windowHeight="107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K27" i="1"/>
  <c r="K30" i="1" s="1"/>
  <c r="J21" i="1"/>
  <c r="J22" i="1" s="1"/>
  <c r="K28" i="1"/>
  <c r="G32" i="1"/>
  <c r="G31" i="1"/>
  <c r="G27" i="1"/>
  <c r="G26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9" i="1"/>
  <c r="D8" i="1"/>
</calcChain>
</file>

<file path=xl/sharedStrings.xml><?xml version="1.0" encoding="utf-8"?>
<sst xmlns="http://schemas.openxmlformats.org/spreadsheetml/2006/main" count="29" uniqueCount="20">
  <si>
    <t>C</t>
  </si>
  <si>
    <t>Fres</t>
  </si>
  <si>
    <t>Frequency</t>
  </si>
  <si>
    <t>Vin</t>
  </si>
  <si>
    <t>VLC</t>
  </si>
  <si>
    <t>dB</t>
  </si>
  <si>
    <t>-3dB line</t>
  </si>
  <si>
    <t>X</t>
  </si>
  <si>
    <t>Y</t>
  </si>
  <si>
    <t>FL line</t>
  </si>
  <si>
    <t>FH line</t>
  </si>
  <si>
    <t>FH</t>
  </si>
  <si>
    <t>FL</t>
  </si>
  <si>
    <t>Bandwidth</t>
  </si>
  <si>
    <t>Hz</t>
  </si>
  <si>
    <t>Centre</t>
  </si>
  <si>
    <t>Q Factor</t>
  </si>
  <si>
    <t>Fres Line</t>
  </si>
  <si>
    <t>R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</si>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</sst>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1" fontId="0" fillId="0" borderId="0" xfId="0" applyNumberFormat="1"/>
    <xf numFmtId="0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 of capacitor / inductor voltage vs frequency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Sheet1!$D$7</c:f>
              <c:strCache>
                <c:ptCount val="1"/>
                <c:pt idx="0">
                  <c:v>VLC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Sheet1!$B$8:$B$24</c:f>
              <c:numCache>
                <c:formatCode>General</c:formatCode>
                <c:ptCount val="17"/>
                <c:pt idx="0">
                  <c:v>100</c:v>
                </c:pt>
                <c:pt idx="1">
                  <c:v>200</c:v>
                </c:pt>
                <c:pt idx="2">
                  <c:v>500</c:v>
                </c:pt>
                <c:pt idx="3">
                  <c:v>1000</c:v>
                </c:pt>
                <c:pt idx="4">
                  <c:v>1500</c:v>
                </c:pt>
                <c:pt idx="5">
                  <c:v>2000</c:v>
                </c:pt>
                <c:pt idx="6">
                  <c:v>2300</c:v>
                </c:pt>
                <c:pt idx="7">
                  <c:v>2600</c:v>
                </c:pt>
                <c:pt idx="8">
                  <c:v>3000</c:v>
                </c:pt>
                <c:pt idx="9">
                  <c:v>3500</c:v>
                </c:pt>
                <c:pt idx="10">
                  <c:v>4000</c:v>
                </c:pt>
                <c:pt idx="11">
                  <c:v>4500</c:v>
                </c:pt>
                <c:pt idx="12">
                  <c:v>5000</c:v>
                </c:pt>
                <c:pt idx="13">
                  <c:v>6000</c:v>
                </c:pt>
                <c:pt idx="14">
                  <c:v>8000</c:v>
                </c:pt>
                <c:pt idx="15">
                  <c:v>10000</c:v>
                </c:pt>
                <c:pt idx="16">
                  <c:v>20000</c:v>
                </c:pt>
              </c:numCache>
            </c:numRef>
          </c:xVal>
          <c:yVal>
            <c:numRef>
              <c:f>Sheet1!$D$8:$D$24</c:f>
              <c:numCache>
                <c:formatCode>General</c:formatCode>
                <c:ptCount val="17"/>
                <c:pt idx="0">
                  <c:v>1.2800000000000001E-2</c:v>
                </c:pt>
                <c:pt idx="1">
                  <c:v>2.5600000000000001E-2</c:v>
                </c:pt>
                <c:pt idx="2">
                  <c:v>6.6000000000000003E-2</c:v>
                </c:pt>
                <c:pt idx="3">
                  <c:v>0.157</c:v>
                </c:pt>
                <c:pt idx="4">
                  <c:v>0.32800000000000001</c:v>
                </c:pt>
                <c:pt idx="5">
                  <c:v>0.94</c:v>
                </c:pt>
                <c:pt idx="6">
                  <c:v>1.92</c:v>
                </c:pt>
                <c:pt idx="7">
                  <c:v>0.97</c:v>
                </c:pt>
                <c:pt idx="8">
                  <c:v>0.51</c:v>
                </c:pt>
                <c:pt idx="9">
                  <c:v>0.32600000000000001</c:v>
                </c:pt>
                <c:pt idx="10">
                  <c:v>0.24399999999999999</c:v>
                </c:pt>
                <c:pt idx="11">
                  <c:v>0.19800000000000001</c:v>
                </c:pt>
                <c:pt idx="12">
                  <c:v>0.16800000000000001</c:v>
                </c:pt>
                <c:pt idx="13">
                  <c:v>0.129</c:v>
                </c:pt>
                <c:pt idx="14">
                  <c:v>9.0999999999999998E-2</c:v>
                </c:pt>
                <c:pt idx="15">
                  <c:v>7.0499999999999993E-2</c:v>
                </c:pt>
                <c:pt idx="16">
                  <c:v>3.3799999999999997E-2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6A0-456C-9533-C7E7ED6AD0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960704"/>
        <c:axId val="430961688"/>
      </c:scatterChart>
      <c:valAx>
        <c:axId val="430960704"/>
        <c:scaling>
          <c:logBase val="10"/>
          <c:orientation val="minMax"/>
          <c:max val="20000"/>
          <c:min val="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Frequency (Hz)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61688"/>
        <c:crosses val="autoZero"/>
        <c:crossBetween val="midCat"/>
      </c:valAx>
      <c:valAx>
        <c:axId val="430961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Peak to Peak Voltage (V)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607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 of attenuation vs frequency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Sheet1!$E$7</c:f>
              <c:strCache>
                <c:ptCount val="1"/>
                <c:pt idx="0">
                  <c:v>dB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Sheet1!$B$8:$B$24</c:f>
              <c:numCache>
                <c:formatCode>General</c:formatCode>
                <c:ptCount val="17"/>
                <c:pt idx="0">
                  <c:v>100</c:v>
                </c:pt>
                <c:pt idx="1">
                  <c:v>200</c:v>
                </c:pt>
                <c:pt idx="2">
                  <c:v>500</c:v>
                </c:pt>
                <c:pt idx="3">
                  <c:v>1000</c:v>
                </c:pt>
                <c:pt idx="4">
                  <c:v>1500</c:v>
                </c:pt>
                <c:pt idx="5">
                  <c:v>2000</c:v>
                </c:pt>
                <c:pt idx="6">
                  <c:v>2300</c:v>
                </c:pt>
                <c:pt idx="7">
                  <c:v>2600</c:v>
                </c:pt>
                <c:pt idx="8">
                  <c:v>3000</c:v>
                </c:pt>
                <c:pt idx="9">
                  <c:v>3500</c:v>
                </c:pt>
                <c:pt idx="10">
                  <c:v>4000</c:v>
                </c:pt>
                <c:pt idx="11">
                  <c:v>4500</c:v>
                </c:pt>
                <c:pt idx="12">
                  <c:v>5000</c:v>
                </c:pt>
                <c:pt idx="13">
                  <c:v>6000</c:v>
                </c:pt>
                <c:pt idx="14">
                  <c:v>8000</c:v>
                </c:pt>
                <c:pt idx="15">
                  <c:v>10000</c:v>
                </c:pt>
                <c:pt idx="16">
                  <c:v>20000</c:v>
                </c:pt>
              </c:numCache>
            </c:numRef>
          </c:xVal>
          <c:yVal>
            <c:numRef>
              <c:f>Sheet1!$E$8:$E$24</c:f>
              <c:numCache>
                <c:formatCode>General</c:formatCode>
                <c:ptCount val="17"/>
                <c:pt idx="0">
                  <c:v>-43.876400520322257</c:v>
                </c:pt>
                <c:pt idx="1">
                  <c:v>-37.855800607042632</c:v>
                </c:pt>
                <c:pt idx="2">
                  <c:v>-29.629721202442248</c:v>
                </c:pt>
                <c:pt idx="3">
                  <c:v>-22.102606865094948</c:v>
                </c:pt>
                <c:pt idx="4">
                  <c:v>-15.703123039046043</c:v>
                </c:pt>
                <c:pt idx="5">
                  <c:v>-6.5580428412856513</c:v>
                </c:pt>
                <c:pt idx="6">
                  <c:v>-0.35457533920863205</c:v>
                </c:pt>
                <c:pt idx="7">
                  <c:v>-6.2851652279547281</c:v>
                </c:pt>
                <c:pt idx="8">
                  <c:v>-11.869196391320898</c:v>
                </c:pt>
                <c:pt idx="9">
                  <c:v>-15.756247911920845</c:v>
                </c:pt>
                <c:pt idx="10">
                  <c:v>-18.272803386505036</c:v>
                </c:pt>
                <c:pt idx="11">
                  <c:v>-20.087296108049003</c:v>
                </c:pt>
                <c:pt idx="12">
                  <c:v>-21.514414278762366</c:v>
                </c:pt>
                <c:pt idx="13">
                  <c:v>-23.808805707294646</c:v>
                </c:pt>
                <c:pt idx="14">
                  <c:v>-26.839772066857751</c:v>
                </c:pt>
                <c:pt idx="15">
                  <c:v>-29.056817573451653</c:v>
                </c:pt>
                <c:pt idx="16">
                  <c:v>-35.442265907726529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293-48FB-8EA5-E8A116F950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0992528"/>
        <c:axId val="950995480"/>
      </c:scatterChart>
      <c:valAx>
        <c:axId val="950992528"/>
        <c:scaling>
          <c:logBase val="10"/>
          <c:orientation val="minMax"/>
          <c:max val="20000"/>
          <c:min val="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Frequency (Hz)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0995480"/>
        <c:crossesAt val="-50"/>
        <c:crossBetween val="midCat"/>
      </c:valAx>
      <c:valAx>
        <c:axId val="950995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Attenuation (dB)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09925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 of attenuation vs frequency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Sheet1!$E$7</c:f>
              <c:strCache>
                <c:ptCount val="1"/>
                <c:pt idx="0">
                  <c:v>dB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Sheet1!$B$8:$B$24</c:f>
              <c:numCache>
                <c:formatCode>General</c:formatCode>
                <c:ptCount val="17"/>
                <c:pt idx="0">
                  <c:v>100</c:v>
                </c:pt>
                <c:pt idx="1">
                  <c:v>200</c:v>
                </c:pt>
                <c:pt idx="2">
                  <c:v>500</c:v>
                </c:pt>
                <c:pt idx="3">
                  <c:v>1000</c:v>
                </c:pt>
                <c:pt idx="4">
                  <c:v>1500</c:v>
                </c:pt>
                <c:pt idx="5">
                  <c:v>2000</c:v>
                </c:pt>
                <c:pt idx="6">
                  <c:v>2300</c:v>
                </c:pt>
                <c:pt idx="7">
                  <c:v>2600</c:v>
                </c:pt>
                <c:pt idx="8">
                  <c:v>3000</c:v>
                </c:pt>
                <c:pt idx="9">
                  <c:v>3500</c:v>
                </c:pt>
                <c:pt idx="10">
                  <c:v>4000</c:v>
                </c:pt>
                <c:pt idx="11">
                  <c:v>4500</c:v>
                </c:pt>
                <c:pt idx="12">
                  <c:v>5000</c:v>
                </c:pt>
                <c:pt idx="13">
                  <c:v>6000</c:v>
                </c:pt>
                <c:pt idx="14">
                  <c:v>8000</c:v>
                </c:pt>
                <c:pt idx="15">
                  <c:v>10000</c:v>
                </c:pt>
                <c:pt idx="16">
                  <c:v>20000</c:v>
                </c:pt>
              </c:numCache>
            </c:numRef>
          </c:xVal>
          <c:yVal>
            <c:numRef>
              <c:f>Sheet1!$E$8:$E$24</c:f>
              <c:numCache>
                <c:formatCode>General</c:formatCode>
                <c:ptCount val="17"/>
                <c:pt idx="0">
                  <c:v>-43.876400520322257</c:v>
                </c:pt>
                <c:pt idx="1">
                  <c:v>-37.855800607042632</c:v>
                </c:pt>
                <c:pt idx="2">
                  <c:v>-29.629721202442248</c:v>
                </c:pt>
                <c:pt idx="3">
                  <c:v>-22.102606865094948</c:v>
                </c:pt>
                <c:pt idx="4">
                  <c:v>-15.703123039046043</c:v>
                </c:pt>
                <c:pt idx="5">
                  <c:v>-6.5580428412856513</c:v>
                </c:pt>
                <c:pt idx="6">
                  <c:v>-0.35457533920863205</c:v>
                </c:pt>
                <c:pt idx="7">
                  <c:v>-6.2851652279547281</c:v>
                </c:pt>
                <c:pt idx="8">
                  <c:v>-11.869196391320898</c:v>
                </c:pt>
                <c:pt idx="9">
                  <c:v>-15.756247911920845</c:v>
                </c:pt>
                <c:pt idx="10">
                  <c:v>-18.272803386505036</c:v>
                </c:pt>
                <c:pt idx="11">
                  <c:v>-20.087296108049003</c:v>
                </c:pt>
                <c:pt idx="12">
                  <c:v>-21.514414278762366</c:v>
                </c:pt>
                <c:pt idx="13">
                  <c:v>-23.808805707294646</c:v>
                </c:pt>
                <c:pt idx="14">
                  <c:v>-26.839772066857751</c:v>
                </c:pt>
                <c:pt idx="15">
                  <c:v>-29.056817573451653</c:v>
                </c:pt>
                <c:pt idx="16">
                  <c:v>-35.442265907726529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38B-47A7-B4E2-C15A9371DCE5}"/>
            </c:ext>
          </c:extLst>
        </c:ser>
        <c:ser>
          <c:idx val="1"/>
          <c:order val="1"/>
          <c:tx>
            <c:strRef>
              <c:f>Sheet1!$G$19</c:f>
              <c:strCache>
                <c:ptCount val="1"/>
                <c:pt idx="0">
                  <c:v>-3dB line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Sheet1!$G$21:$G$22</c:f>
              <c:numCache>
                <c:formatCode>General</c:formatCode>
                <c:ptCount val="2"/>
                <c:pt idx="0">
                  <c:v>2000</c:v>
                </c:pt>
                <c:pt idx="1">
                  <c:v>2600</c:v>
                </c:pt>
              </c:numCache>
            </c:numRef>
          </c:xVal>
          <c:yVal>
            <c:numRef>
              <c:f>Sheet1!$H$21:$H$22</c:f>
              <c:numCache>
                <c:formatCode>General</c:formatCode>
                <c:ptCount val="2"/>
                <c:pt idx="0">
                  <c:v>-3</c:v>
                </c:pt>
                <c:pt idx="1">
                  <c:v>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38B-47A7-B4E2-C15A9371DCE5}"/>
            </c:ext>
          </c:extLst>
        </c:ser>
        <c:ser>
          <c:idx val="2"/>
          <c:order val="2"/>
          <c:tx>
            <c:strRef>
              <c:f>Sheet1!$G$24</c:f>
              <c:strCache>
                <c:ptCount val="1"/>
                <c:pt idx="0">
                  <c:v>FL line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Sheet1!$G$26:$G$27</c:f>
              <c:numCache>
                <c:formatCode>General</c:formatCode>
                <c:ptCount val="2"/>
                <c:pt idx="0">
                  <c:v>2175</c:v>
                </c:pt>
                <c:pt idx="1">
                  <c:v>2175</c:v>
                </c:pt>
              </c:numCache>
            </c:numRef>
          </c:xVal>
          <c:yVal>
            <c:numRef>
              <c:f>Sheet1!$H$26:$H$27</c:f>
              <c:numCache>
                <c:formatCode>General</c:formatCode>
                <c:ptCount val="2"/>
                <c:pt idx="0">
                  <c:v>-1</c:v>
                </c:pt>
                <c:pt idx="1">
                  <c:v>-10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38B-47A7-B4E2-C15A9371DCE5}"/>
            </c:ext>
          </c:extLst>
        </c:ser>
        <c:ser>
          <c:idx val="3"/>
          <c:order val="3"/>
          <c:tx>
            <c:strRef>
              <c:f>Sheet1!$G$29</c:f>
              <c:strCache>
                <c:ptCount val="1"/>
                <c:pt idx="0">
                  <c:v>FH line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Sheet1!$G$31:$G$32</c:f>
              <c:numCache>
                <c:formatCode>General</c:formatCode>
                <c:ptCount val="2"/>
                <c:pt idx="0">
                  <c:v>2435</c:v>
                </c:pt>
                <c:pt idx="1">
                  <c:v>2435</c:v>
                </c:pt>
              </c:numCache>
            </c:numRef>
          </c:xVal>
          <c:yVal>
            <c:numRef>
              <c:f>Sheet1!$H$31:$H$32</c:f>
              <c:numCache>
                <c:formatCode>General</c:formatCode>
                <c:ptCount val="2"/>
                <c:pt idx="0">
                  <c:v>-1</c:v>
                </c:pt>
                <c:pt idx="1">
                  <c:v>-10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38B-47A7-B4E2-C15A9371DCE5}"/>
            </c:ext>
          </c:extLst>
        </c:ser>
        <c:ser>
          <c:idx val="4"/>
          <c:order val="4"/>
          <c:tx>
            <c:strRef>
              <c:f>Sheet1!$J$19</c:f>
              <c:strCache>
                <c:ptCount val="1"/>
                <c:pt idx="0">
                  <c:v>Fres Line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Sheet1!$J$21:$J$22</c:f>
              <c:numCache>
                <c:formatCode>General</c:formatCode>
                <c:ptCount val="2"/>
                <c:pt idx="0">
                  <c:v>2321.5134420947206</c:v>
                </c:pt>
                <c:pt idx="1">
                  <c:v>2321.5134420947206</c:v>
                </c:pt>
              </c:numCache>
            </c:numRef>
          </c:xVal>
          <c:yVal>
            <c:numRef>
              <c:f>Sheet1!$K$21:$K$22</c:f>
              <c:numCache>
                <c:formatCode>General</c:formatCode>
                <c:ptCount val="2"/>
                <c:pt idx="0">
                  <c:v>0</c:v>
                </c:pt>
                <c:pt idx="1">
                  <c:v>-10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638B-47A7-B4E2-C15A9371DC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0992528"/>
        <c:axId val="950995480"/>
      </c:scatterChart>
      <c:valAx>
        <c:axId val="950992528"/>
        <c:scaling>
          <c:orientation val="minMax"/>
          <c:max val="2900"/>
          <c:min val="17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Frequency (Hz)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out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0995480"/>
        <c:crossesAt val="-50"/>
        <c:crossBetween val="midCat"/>
      </c:valAx>
      <c:valAx>
        <c:axId val="950995480"/>
        <c:scaling>
          <c:orientation val="minMax"/>
          <c:min val="-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Attenuation (dB)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09925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3.png"/><Relationship Id="rId5" Type="http://schemas.openxmlformats.org/officeDocument/2006/relationships/image" Target="../media/image2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416719</xdr:colOff>
      <xdr:row>1</xdr:row>
      <xdr:rowOff>102393</xdr:rowOff>
    </xdr:from>
    <xdr:to>
      <xdr:col>12</xdr:col>
      <xdr:colOff>454819</xdr:colOff>
      <xdr:row>16</xdr:row>
      <xdr:rowOff>130968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7143</xdr:colOff>
      <xdr:row>1</xdr:row>
      <xdr:rowOff>111918</xdr:rowOff>
    </xdr:from>
    <xdr:to>
      <xdr:col>20</xdr:col>
      <xdr:colOff>45243</xdr:colOff>
      <xdr:row>16</xdr:row>
      <xdr:rowOff>140493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14290</xdr:colOff>
      <xdr:row>17</xdr:row>
      <xdr:rowOff>176211</xdr:rowOff>
    </xdr:from>
    <xdr:to>
      <xdr:col>20</xdr:col>
      <xdr:colOff>52390</xdr:colOff>
      <xdr:row>33</xdr:row>
      <xdr:rowOff>23811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</xdr:col>
      <xdr:colOff>71521</xdr:colOff>
      <xdr:row>33</xdr:row>
      <xdr:rowOff>131612</xdr:rowOff>
    </xdr:from>
    <xdr:to>
      <xdr:col>9</xdr:col>
      <xdr:colOff>118685</xdr:colOff>
      <xdr:row>46</xdr:row>
      <xdr:rowOff>94355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17104" y="6068862"/>
          <a:ext cx="5211831" cy="2301660"/>
        </a:xfrm>
        <a:prstGeom prst="rect">
          <a:avLst/>
        </a:prstGeom>
      </xdr:spPr>
    </xdr:pic>
    <xdr:clientData/>
  </xdr:twoCellAnchor>
  <xdr:twoCellAnchor>
    <xdr:from>
      <xdr:col>18</xdr:col>
      <xdr:colOff>222250</xdr:colOff>
      <xdr:row>22</xdr:row>
      <xdr:rowOff>105832</xdr:rowOff>
    </xdr:from>
    <xdr:to>
      <xdr:col>19</xdr:col>
      <xdr:colOff>47625</xdr:colOff>
      <xdr:row>23</xdr:row>
      <xdr:rowOff>164041</xdr:rowOff>
    </xdr:to>
    <xdr:sp macro="" textlink="">
      <xdr:nvSpPr>
        <xdr:cNvPr id="6" name="TextBox 5"/>
        <xdr:cNvSpPr txBox="1"/>
      </xdr:nvSpPr>
      <xdr:spPr>
        <a:xfrm>
          <a:off x="11842750" y="4063999"/>
          <a:ext cx="470958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-3dB</a:t>
          </a:r>
        </a:p>
      </xdr:txBody>
    </xdr:sp>
    <xdr:clientData/>
  </xdr:twoCellAnchor>
  <xdr:twoCellAnchor>
    <xdr:from>
      <xdr:col>17</xdr:col>
      <xdr:colOff>428625</xdr:colOff>
      <xdr:row>28</xdr:row>
      <xdr:rowOff>79374</xdr:rowOff>
    </xdr:from>
    <xdr:to>
      <xdr:col>18</xdr:col>
      <xdr:colOff>116417</xdr:colOff>
      <xdr:row>29</xdr:row>
      <xdr:rowOff>142875</xdr:rowOff>
    </xdr:to>
    <xdr:sp macro="" textlink="">
      <xdr:nvSpPr>
        <xdr:cNvPr id="7" name="TextBox 6"/>
        <xdr:cNvSpPr txBox="1"/>
      </xdr:nvSpPr>
      <xdr:spPr>
        <a:xfrm>
          <a:off x="11403542" y="5117041"/>
          <a:ext cx="333375" cy="2434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fH</a:t>
          </a:r>
        </a:p>
      </xdr:txBody>
    </xdr:sp>
    <xdr:clientData/>
  </xdr:twoCellAnchor>
  <xdr:twoCellAnchor>
    <xdr:from>
      <xdr:col>15</xdr:col>
      <xdr:colOff>321734</xdr:colOff>
      <xdr:row>28</xdr:row>
      <xdr:rowOff>73024</xdr:rowOff>
    </xdr:from>
    <xdr:to>
      <xdr:col>16</xdr:col>
      <xdr:colOff>9526</xdr:colOff>
      <xdr:row>29</xdr:row>
      <xdr:rowOff>136525</xdr:rowOff>
    </xdr:to>
    <xdr:sp macro="" textlink="">
      <xdr:nvSpPr>
        <xdr:cNvPr id="8" name="TextBox 7"/>
        <xdr:cNvSpPr txBox="1"/>
      </xdr:nvSpPr>
      <xdr:spPr>
        <a:xfrm>
          <a:off x="10005484" y="5110691"/>
          <a:ext cx="333375" cy="2434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fL</a:t>
          </a:r>
        </a:p>
      </xdr:txBody>
    </xdr:sp>
    <xdr:clientData/>
  </xdr:twoCellAnchor>
  <xdr:twoCellAnchor>
    <xdr:from>
      <xdr:col>16</xdr:col>
      <xdr:colOff>349250</xdr:colOff>
      <xdr:row>20</xdr:row>
      <xdr:rowOff>42334</xdr:rowOff>
    </xdr:from>
    <xdr:to>
      <xdr:col>17</xdr:col>
      <xdr:colOff>164041</xdr:colOff>
      <xdr:row>22</xdr:row>
      <xdr:rowOff>31750</xdr:rowOff>
    </xdr:to>
    <xdr:sp macro="" textlink="">
      <xdr:nvSpPr>
        <xdr:cNvPr id="9" name="Oval 8"/>
        <xdr:cNvSpPr/>
      </xdr:nvSpPr>
      <xdr:spPr>
        <a:xfrm>
          <a:off x="10678583" y="3640667"/>
          <a:ext cx="460375" cy="3492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17</xdr:col>
      <xdr:colOff>301626</xdr:colOff>
      <xdr:row>13</xdr:row>
      <xdr:rowOff>142873</xdr:rowOff>
    </xdr:from>
    <xdr:to>
      <xdr:col>20</xdr:col>
      <xdr:colOff>597957</xdr:colOff>
      <xdr:row>20</xdr:row>
      <xdr:rowOff>63498</xdr:rowOff>
    </xdr:to>
    <xdr:grpSp>
      <xdr:nvGrpSpPr>
        <xdr:cNvPr id="12" name="Group 11"/>
        <xdr:cNvGrpSpPr/>
      </xdr:nvGrpSpPr>
      <xdr:grpSpPr>
        <a:xfrm>
          <a:off x="11276543" y="2481790"/>
          <a:ext cx="2233081" cy="1180041"/>
          <a:chOff x="11636377" y="2397124"/>
          <a:chExt cx="2233081" cy="1180041"/>
        </a:xfrm>
      </xdr:grpSpPr>
      <xdr:sp macro="" textlink="">
        <xdr:nvSpPr>
          <xdr:cNvPr id="10" name="Oval Callout 9"/>
          <xdr:cNvSpPr/>
        </xdr:nvSpPr>
        <xdr:spPr>
          <a:xfrm>
            <a:off x="11636377" y="2397124"/>
            <a:ext cx="2233081" cy="1180041"/>
          </a:xfrm>
          <a:prstGeom prst="wedgeEllipseCallout">
            <a:avLst>
              <a:gd name="adj1" fmla="val -63629"/>
              <a:gd name="adj2" fmla="val 63545"/>
            </a:avLst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1" name="TextBox 10"/>
          <xdr:cNvSpPr txBox="1"/>
        </xdr:nvSpPr>
        <xdr:spPr>
          <a:xfrm>
            <a:off x="11779251" y="2566457"/>
            <a:ext cx="2053166" cy="8096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GB" sz="1100"/>
              <a:t>The peak doesn't line up with the resonant frequency</a:t>
            </a:r>
            <a:r>
              <a:rPr lang="en-GB" sz="1100" baseline="0"/>
              <a:t> line </a:t>
            </a:r>
            <a:r>
              <a:rPr lang="en-GB" sz="1100"/>
              <a:t>because there is no sample point at the resonant frequency</a:t>
            </a:r>
          </a:p>
        </xdr:txBody>
      </xdr:sp>
    </xdr:grpSp>
    <xdr:clientData/>
  </xdr:twoCellAnchor>
  <xdr:twoCellAnchor>
    <xdr:from>
      <xdr:col>5</xdr:col>
      <xdr:colOff>386291</xdr:colOff>
      <xdr:row>17</xdr:row>
      <xdr:rowOff>52917</xdr:rowOff>
    </xdr:from>
    <xdr:to>
      <xdr:col>11</xdr:col>
      <xdr:colOff>449791</xdr:colOff>
      <xdr:row>33</xdr:row>
      <xdr:rowOff>95250</xdr:rowOff>
    </xdr:to>
    <xdr:sp macro="" textlink="">
      <xdr:nvSpPr>
        <xdr:cNvPr id="13" name="Rounded Rectangle 12"/>
        <xdr:cNvSpPr/>
      </xdr:nvSpPr>
      <xdr:spPr>
        <a:xfrm>
          <a:off x="3614208" y="3111500"/>
          <a:ext cx="3937000" cy="2921000"/>
        </a:xfrm>
        <a:prstGeom prst="round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338667</xdr:colOff>
      <xdr:row>25</xdr:row>
      <xdr:rowOff>68791</xdr:rowOff>
    </xdr:from>
    <xdr:to>
      <xdr:col>5</xdr:col>
      <xdr:colOff>185208</xdr:colOff>
      <xdr:row>31</xdr:row>
      <xdr:rowOff>169332</xdr:rowOff>
    </xdr:to>
    <xdr:grpSp>
      <xdr:nvGrpSpPr>
        <xdr:cNvPr id="14" name="Group 13"/>
        <xdr:cNvGrpSpPr/>
      </xdr:nvGrpSpPr>
      <xdr:grpSpPr>
        <a:xfrm>
          <a:off x="1629834" y="4566708"/>
          <a:ext cx="1783291" cy="1180041"/>
          <a:chOff x="11636377" y="2397124"/>
          <a:chExt cx="2233081" cy="1180041"/>
        </a:xfrm>
      </xdr:grpSpPr>
      <xdr:sp macro="" textlink="">
        <xdr:nvSpPr>
          <xdr:cNvPr id="15" name="Oval Callout 14"/>
          <xdr:cNvSpPr/>
        </xdr:nvSpPr>
        <xdr:spPr>
          <a:xfrm>
            <a:off x="11636377" y="2397124"/>
            <a:ext cx="2233081" cy="1180041"/>
          </a:xfrm>
          <a:prstGeom prst="wedgeEllipseCallout">
            <a:avLst>
              <a:gd name="adj1" fmla="val 89190"/>
              <a:gd name="adj2" fmla="val -22553"/>
            </a:avLst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" name="TextBox 15"/>
          <xdr:cNvSpPr txBox="1"/>
        </xdr:nvSpPr>
        <xdr:spPr>
          <a:xfrm>
            <a:off x="11794324" y="2566457"/>
            <a:ext cx="1960753" cy="8096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GB" sz="1100"/>
              <a:t>These cells are to draw the lines</a:t>
            </a:r>
            <a:r>
              <a:rPr lang="en-GB" sz="1100" baseline="0"/>
              <a:t> on the graph to allow you to estimate Q factor</a:t>
            </a:r>
            <a:endParaRPr lang="en-GB" sz="1100"/>
          </a:p>
        </xdr:txBody>
      </xdr:sp>
    </xdr:grpSp>
    <xdr:clientData/>
  </xdr:twoCellAnchor>
  <xdr:twoCellAnchor editAs="oneCell">
    <xdr:from>
      <xdr:col>3</xdr:col>
      <xdr:colOff>248709</xdr:colOff>
      <xdr:row>2</xdr:row>
      <xdr:rowOff>15876</xdr:rowOff>
    </xdr:from>
    <xdr:to>
      <xdr:col>5</xdr:col>
      <xdr:colOff>63500</xdr:colOff>
      <xdr:row>5</xdr:row>
      <xdr:rowOff>9589</xdr:rowOff>
    </xdr:to>
    <xdr:pic>
      <xdr:nvPicPr>
        <xdr:cNvPr id="17" name="Picture 16"/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14552" t="33152" r="13794"/>
        <a:stretch/>
      </xdr:blipFill>
      <xdr:spPr>
        <a:xfrm>
          <a:off x="2185459" y="375709"/>
          <a:ext cx="1105958" cy="533463"/>
        </a:xfrm>
        <a:prstGeom prst="rect">
          <a:avLst/>
        </a:prstGeom>
      </xdr:spPr>
    </xdr:pic>
    <xdr:clientData/>
  </xdr:twoCellAnchor>
  <xdr:twoCellAnchor editAs="oneCell">
    <xdr:from>
      <xdr:col>9</xdr:col>
      <xdr:colOff>236695</xdr:colOff>
      <xdr:row>30</xdr:row>
      <xdr:rowOff>10583</xdr:rowOff>
    </xdr:from>
    <xdr:to>
      <xdr:col>10</xdr:col>
      <xdr:colOff>619125</xdr:colOff>
      <xdr:row>33</xdr:row>
      <xdr:rowOff>27280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046945" y="5408083"/>
          <a:ext cx="1028013" cy="556447"/>
        </a:xfrm>
        <a:prstGeom prst="rect">
          <a:avLst/>
        </a:prstGeom>
      </xdr:spPr>
    </xdr:pic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0.45785</cdr:x>
      <cdr:y>0.67663</cdr:y>
    </cdr:from>
    <cdr:to>
      <cdr:x>0.54842</cdr:x>
      <cdr:y>0.77387</cdr:y>
    </cdr:to>
    <cdr:sp macro="" textlink="">
      <cdr:nvSpPr>
        <cdr:cNvPr id="2" name="TextBox 6"/>
        <cdr:cNvSpPr txBox="1"/>
      </cdr:nvSpPr>
      <cdr:spPr>
        <a:xfrm xmlns:a="http://schemas.openxmlformats.org/drawingml/2006/main">
          <a:off x="2086502" y="1844675"/>
          <a:ext cx="412751" cy="265114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/>
            <a:t>fres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36"/>
  <sheetViews>
    <sheetView tabSelected="1" zoomScale="90" zoomScaleNormal="90" workbookViewId="0">
      <selection activeCell="L39" sqref="L39"/>
    </sheetView>
  </sheetViews>
  <sheetFormatPr defaultRowHeight="14.25" x14ac:dyDescent="0.45"/>
  <sheetData>
    <row r="2" spans="2:5" x14ac:dyDescent="0.45">
      <c r="B2" t="s">
        <v>18</v>
      </c>
      <c r="C2">
        <v>100</v>
      </c>
      <c r="D2" t="s">
        <v>1</v>
      </c>
      <c r="E2" s="2">
        <f>1/(2*PI()*SQRT(C4*C3))</f>
        <v>2321.5134420947206</v>
      </c>
    </row>
    <row r="3" spans="2:5" x14ac:dyDescent="0.45">
      <c r="B3" t="s">
        <v>0</v>
      </c>
      <c r="C3" s="1">
        <v>4.6999999999999999E-6</v>
      </c>
    </row>
    <row r="4" spans="2:5" x14ac:dyDescent="0.45">
      <c r="B4" t="s">
        <v>19</v>
      </c>
      <c r="C4" s="1">
        <v>1E-3</v>
      </c>
    </row>
    <row r="7" spans="2:5" x14ac:dyDescent="0.45">
      <c r="B7" t="s">
        <v>2</v>
      </c>
      <c r="C7" t="s">
        <v>3</v>
      </c>
      <c r="D7" t="s">
        <v>4</v>
      </c>
      <c r="E7" t="s">
        <v>5</v>
      </c>
    </row>
    <row r="8" spans="2:5" x14ac:dyDescent="0.45">
      <c r="B8">
        <v>100</v>
      </c>
      <c r="C8">
        <v>2</v>
      </c>
      <c r="D8">
        <f>0.0064*2</f>
        <v>1.2800000000000001E-2</v>
      </c>
      <c r="E8">
        <f>20*LOG10(D8/C8)</f>
        <v>-43.876400520322257</v>
      </c>
    </row>
    <row r="9" spans="2:5" x14ac:dyDescent="0.45">
      <c r="B9">
        <v>200</v>
      </c>
      <c r="C9">
        <v>2</v>
      </c>
      <c r="D9">
        <f>0.0128*2</f>
        <v>2.5600000000000001E-2</v>
      </c>
      <c r="E9">
        <f t="shared" ref="E9:E24" si="0">20*LOG10(D9/C9)</f>
        <v>-37.855800607042632</v>
      </c>
    </row>
    <row r="10" spans="2:5" x14ac:dyDescent="0.45">
      <c r="B10">
        <v>500</v>
      </c>
      <c r="C10">
        <v>2</v>
      </c>
      <c r="D10" s="2">
        <v>6.6000000000000003E-2</v>
      </c>
      <c r="E10">
        <f t="shared" si="0"/>
        <v>-29.629721202442248</v>
      </c>
    </row>
    <row r="11" spans="2:5" x14ac:dyDescent="0.45">
      <c r="B11">
        <v>1000</v>
      </c>
      <c r="C11">
        <v>2</v>
      </c>
      <c r="D11">
        <f>0.0785*2</f>
        <v>0.157</v>
      </c>
      <c r="E11">
        <f t="shared" si="0"/>
        <v>-22.102606865094948</v>
      </c>
    </row>
    <row r="12" spans="2:5" x14ac:dyDescent="0.45">
      <c r="B12">
        <v>1500</v>
      </c>
      <c r="C12">
        <v>2</v>
      </c>
      <c r="D12">
        <f>0.164*2</f>
        <v>0.32800000000000001</v>
      </c>
      <c r="E12">
        <f t="shared" si="0"/>
        <v>-15.703123039046043</v>
      </c>
    </row>
    <row r="13" spans="2:5" x14ac:dyDescent="0.45">
      <c r="B13">
        <v>2000</v>
      </c>
      <c r="C13">
        <v>2</v>
      </c>
      <c r="D13">
        <f>0.47*2</f>
        <v>0.94</v>
      </c>
      <c r="E13">
        <f t="shared" si="0"/>
        <v>-6.5580428412856513</v>
      </c>
    </row>
    <row r="14" spans="2:5" x14ac:dyDescent="0.45">
      <c r="B14">
        <v>2300</v>
      </c>
      <c r="C14">
        <v>2</v>
      </c>
      <c r="D14">
        <f>0.96*2</f>
        <v>1.92</v>
      </c>
      <c r="E14">
        <f t="shared" si="0"/>
        <v>-0.35457533920863205</v>
      </c>
    </row>
    <row r="15" spans="2:5" x14ac:dyDescent="0.45">
      <c r="B15">
        <v>2600</v>
      </c>
      <c r="C15">
        <v>2</v>
      </c>
      <c r="D15">
        <f>0.485*2</f>
        <v>0.97</v>
      </c>
      <c r="E15">
        <f t="shared" si="0"/>
        <v>-6.2851652279547281</v>
      </c>
    </row>
    <row r="16" spans="2:5" x14ac:dyDescent="0.45">
      <c r="B16">
        <v>3000</v>
      </c>
      <c r="C16">
        <v>2</v>
      </c>
      <c r="D16">
        <f>0.255*2</f>
        <v>0.51</v>
      </c>
      <c r="E16">
        <f t="shared" si="0"/>
        <v>-11.869196391320898</v>
      </c>
    </row>
    <row r="17" spans="2:12" x14ac:dyDescent="0.45">
      <c r="B17">
        <v>3500</v>
      </c>
      <c r="C17">
        <v>2</v>
      </c>
      <c r="D17">
        <f>0.163*2</f>
        <v>0.32600000000000001</v>
      </c>
      <c r="E17">
        <f t="shared" si="0"/>
        <v>-15.756247911920845</v>
      </c>
    </row>
    <row r="18" spans="2:12" x14ac:dyDescent="0.45">
      <c r="B18">
        <v>4000</v>
      </c>
      <c r="C18">
        <v>2</v>
      </c>
      <c r="D18">
        <f>0.122*2</f>
        <v>0.24399999999999999</v>
      </c>
      <c r="E18">
        <f t="shared" si="0"/>
        <v>-18.272803386505036</v>
      </c>
    </row>
    <row r="19" spans="2:12" x14ac:dyDescent="0.45">
      <c r="B19">
        <v>4500</v>
      </c>
      <c r="C19">
        <v>2</v>
      </c>
      <c r="D19">
        <f>0.099*2</f>
        <v>0.19800000000000001</v>
      </c>
      <c r="E19">
        <f t="shared" si="0"/>
        <v>-20.087296108049003</v>
      </c>
      <c r="G19" s="3" t="s">
        <v>6</v>
      </c>
      <c r="J19" t="s">
        <v>17</v>
      </c>
    </row>
    <row r="20" spans="2:12" x14ac:dyDescent="0.45">
      <c r="B20">
        <v>5000</v>
      </c>
      <c r="C20">
        <v>2</v>
      </c>
      <c r="D20">
        <f>0.084*2</f>
        <v>0.16800000000000001</v>
      </c>
      <c r="E20">
        <f t="shared" si="0"/>
        <v>-21.514414278762366</v>
      </c>
      <c r="G20" t="s">
        <v>7</v>
      </c>
      <c r="H20" t="s">
        <v>8</v>
      </c>
      <c r="J20" t="s">
        <v>7</v>
      </c>
      <c r="K20" t="s">
        <v>8</v>
      </c>
    </row>
    <row r="21" spans="2:12" x14ac:dyDescent="0.45">
      <c r="B21">
        <v>6000</v>
      </c>
      <c r="C21">
        <v>2</v>
      </c>
      <c r="D21">
        <f>0.0645*2</f>
        <v>0.129</v>
      </c>
      <c r="E21">
        <f t="shared" si="0"/>
        <v>-23.808805707294646</v>
      </c>
      <c r="G21">
        <v>2000</v>
      </c>
      <c r="H21">
        <v>-3</v>
      </c>
      <c r="J21">
        <f>E2</f>
        <v>2321.5134420947206</v>
      </c>
      <c r="K21">
        <v>0</v>
      </c>
    </row>
    <row r="22" spans="2:12" x14ac:dyDescent="0.45">
      <c r="B22">
        <v>8000</v>
      </c>
      <c r="C22">
        <v>2</v>
      </c>
      <c r="D22">
        <f>0.0455*2</f>
        <v>9.0999999999999998E-2</v>
      </c>
      <c r="E22">
        <f t="shared" si="0"/>
        <v>-26.839772066857751</v>
      </c>
      <c r="G22">
        <v>2600</v>
      </c>
      <c r="H22">
        <v>-3</v>
      </c>
      <c r="J22">
        <f>J21</f>
        <v>2321.5134420947206</v>
      </c>
      <c r="K22">
        <v>-10</v>
      </c>
    </row>
    <row r="23" spans="2:12" x14ac:dyDescent="0.45">
      <c r="B23">
        <v>10000</v>
      </c>
      <c r="C23">
        <v>2</v>
      </c>
      <c r="D23">
        <f>0.03525*2</f>
        <v>7.0499999999999993E-2</v>
      </c>
      <c r="E23">
        <f t="shared" si="0"/>
        <v>-29.056817573451653</v>
      </c>
    </row>
    <row r="24" spans="2:12" x14ac:dyDescent="0.45">
      <c r="B24">
        <v>20000</v>
      </c>
      <c r="C24">
        <v>2</v>
      </c>
      <c r="D24">
        <f>0.0169*2</f>
        <v>3.3799999999999997E-2</v>
      </c>
      <c r="E24">
        <f t="shared" si="0"/>
        <v>-35.442265907726529</v>
      </c>
      <c r="G24" t="s">
        <v>9</v>
      </c>
      <c r="J24" t="s">
        <v>11</v>
      </c>
      <c r="K24">
        <v>2435</v>
      </c>
      <c r="L24" t="s">
        <v>14</v>
      </c>
    </row>
    <row r="25" spans="2:12" x14ac:dyDescent="0.45">
      <c r="G25" t="s">
        <v>7</v>
      </c>
      <c r="H25" t="s">
        <v>8</v>
      </c>
      <c r="J25" t="s">
        <v>12</v>
      </c>
      <c r="K25">
        <v>2175</v>
      </c>
      <c r="L25" t="s">
        <v>14</v>
      </c>
    </row>
    <row r="26" spans="2:12" x14ac:dyDescent="0.45">
      <c r="G26">
        <f>K25</f>
        <v>2175</v>
      </c>
      <c r="H26">
        <v>-1</v>
      </c>
    </row>
    <row r="27" spans="2:12" x14ac:dyDescent="0.45">
      <c r="G27">
        <f>K25</f>
        <v>2175</v>
      </c>
      <c r="H27">
        <v>-10</v>
      </c>
      <c r="J27" t="s">
        <v>13</v>
      </c>
      <c r="K27">
        <f>K24-K25</f>
        <v>260</v>
      </c>
      <c r="L27" t="s">
        <v>14</v>
      </c>
    </row>
    <row r="28" spans="2:12" x14ac:dyDescent="0.45">
      <c r="J28" t="s">
        <v>15</v>
      </c>
      <c r="K28">
        <f>E2</f>
        <v>2321.5134420947206</v>
      </c>
      <c r="L28" t="s">
        <v>14</v>
      </c>
    </row>
    <row r="29" spans="2:12" x14ac:dyDescent="0.45">
      <c r="G29" t="s">
        <v>10</v>
      </c>
    </row>
    <row r="30" spans="2:12" x14ac:dyDescent="0.45">
      <c r="G30" t="s">
        <v>7</v>
      </c>
      <c r="H30" t="s">
        <v>8</v>
      </c>
      <c r="J30" t="s">
        <v>16</v>
      </c>
      <c r="K30">
        <f>K28/K27</f>
        <v>8.9288978542104633</v>
      </c>
    </row>
    <row r="31" spans="2:12" x14ac:dyDescent="0.45">
      <c r="G31">
        <f>K24</f>
        <v>2435</v>
      </c>
      <c r="H31">
        <v>-1</v>
      </c>
    </row>
    <row r="32" spans="2:12" x14ac:dyDescent="0.45">
      <c r="G32">
        <f>K24</f>
        <v>2435</v>
      </c>
      <c r="H32">
        <v>-10</v>
      </c>
    </row>
    <row r="36" spans="14:15" x14ac:dyDescent="0.45">
      <c r="N36" s="1"/>
      <c r="O36" s="2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084126275C0F4EA2B226E682B7A175" ma:contentTypeVersion="11" ma:contentTypeDescription="Create a new document." ma:contentTypeScope="" ma:versionID="ec6e44c0ab89a58833fe3f2c84cfa019">
  <xsd:schema xmlns:xsd="http://www.w3.org/2001/XMLSchema" xmlns:xs="http://www.w3.org/2001/XMLSchema" xmlns:p="http://schemas.microsoft.com/office/2006/metadata/properties" xmlns:ns3="a12fe08c-d961-42b5-8243-a968499d8e5e" xmlns:ns4="bc2bc07b-b850-40fa-bc7b-300a8ce20a14" targetNamespace="http://schemas.microsoft.com/office/2006/metadata/properties" ma:root="true" ma:fieldsID="5b3c9d8774cdf4c4ec467278cf2c8435" ns3:_="" ns4:_="">
    <xsd:import namespace="a12fe08c-d961-42b5-8243-a968499d8e5e"/>
    <xsd:import namespace="bc2bc07b-b850-40fa-bc7b-300a8ce20a1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Location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2fe08c-d961-42b5-8243-a968499d8e5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2bc07b-b850-40fa-bc7b-300a8ce20a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4078D6B-A5AC-41D2-AA9C-A7F2EF36D0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2fe08c-d961-42b5-8243-a968499d8e5e"/>
    <ds:schemaRef ds:uri="bc2bc07b-b850-40fa-bc7b-300a8ce20a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6A82AF-AA34-4ADC-96D2-B9F59422F0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E7793B-D66B-4B09-96D6-B9214C50A92B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12fe08c-d961-42b5-8243-a968499d8e5e"/>
    <ds:schemaRef ds:uri="bc2bc07b-b850-40fa-bc7b-300a8ce20a1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Steve Mosey</cp:lastModifiedBy>
  <dcterms:created xsi:type="dcterms:W3CDTF">2019-11-14T19:00:30Z</dcterms:created>
  <dcterms:modified xsi:type="dcterms:W3CDTF">2019-11-14T21:25:22Z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0x010100A0084126275C0F4EA2B226E682B7A175</vt:lpwstr>
  </property>
</Properties>
</file>