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2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4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5.xml" ContentType="application/vnd.openxmlformats-officedocument.themeOverride+xml"/>
  <Override PartName="/xl/drawings/drawing4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milne\Downloads\"/>
    </mc:Choice>
  </mc:AlternateContent>
  <xr:revisionPtr revIDLastSave="0" documentId="8_{9AC1CAE3-2088-41C1-BC88-3709E4858979}" xr6:coauthVersionLast="47" xr6:coauthVersionMax="47" xr10:uidLastSave="{00000000-0000-0000-0000-000000000000}"/>
  <bookViews>
    <workbookView xWindow="-110" yWindow="-110" windowWidth="25820" windowHeight="15500" activeTab="4" xr2:uid="{6418C5E3-73EF-4EE7-9962-BD40FA2B817D}"/>
  </bookViews>
  <sheets>
    <sheet name="data" sheetId="4" r:id="rId1"/>
    <sheet name="flow" sheetId="1" r:id="rId2"/>
    <sheet name="piston" sheetId="3" r:id="rId3"/>
    <sheet name="valves" sheetId="2" r:id="rId4"/>
    <sheet name="Sheet5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5" l="1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6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5" i="5"/>
  <c r="I20" i="4"/>
  <c r="I14" i="4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W158" i="2"/>
  <c r="AW159" i="2"/>
  <c r="AW160" i="2"/>
  <c r="AW161" i="2"/>
  <c r="AW162" i="2"/>
  <c r="AW163" i="2"/>
  <c r="AW164" i="2"/>
  <c r="AW165" i="2"/>
  <c r="AW166" i="2"/>
  <c r="AW167" i="2"/>
  <c r="AW168" i="2"/>
  <c r="AW169" i="2"/>
  <c r="AW170" i="2"/>
  <c r="AW171" i="2"/>
  <c r="AW172" i="2"/>
  <c r="AW173" i="2"/>
  <c r="AW174" i="2"/>
  <c r="AW175" i="2"/>
  <c r="AW176" i="2"/>
  <c r="AW177" i="2"/>
  <c r="AW178" i="2"/>
  <c r="AW179" i="2"/>
  <c r="AW180" i="2"/>
  <c r="AW181" i="2"/>
  <c r="AW182" i="2"/>
  <c r="AW183" i="2"/>
  <c r="AW184" i="2"/>
  <c r="AW185" i="2"/>
  <c r="AW186" i="2"/>
  <c r="AW187" i="2"/>
  <c r="AW188" i="2"/>
  <c r="AW189" i="2"/>
  <c r="AW190" i="2"/>
  <c r="AW191" i="2"/>
  <c r="AW192" i="2"/>
  <c r="AW193" i="2"/>
  <c r="AW194" i="2"/>
  <c r="AW195" i="2"/>
  <c r="AW196" i="2"/>
  <c r="AW197" i="2"/>
  <c r="AW198" i="2"/>
  <c r="AW199" i="2"/>
  <c r="AW200" i="2"/>
  <c r="AW201" i="2"/>
  <c r="AW202" i="2"/>
  <c r="AW203" i="2"/>
  <c r="AW204" i="2"/>
  <c r="AW205" i="2"/>
  <c r="AW206" i="2"/>
  <c r="AW207" i="2"/>
  <c r="AW208" i="2"/>
  <c r="AW209" i="2"/>
  <c r="AW210" i="2"/>
  <c r="AW211" i="2"/>
  <c r="AW212" i="2"/>
  <c r="AW213" i="2"/>
  <c r="AW214" i="2"/>
  <c r="AW215" i="2"/>
  <c r="AW216" i="2"/>
  <c r="AW217" i="2"/>
  <c r="AW218" i="2"/>
  <c r="AW219" i="2"/>
  <c r="AW220" i="2"/>
  <c r="AW221" i="2"/>
  <c r="AW222" i="2"/>
  <c r="AW223" i="2"/>
  <c r="AW224" i="2"/>
  <c r="AW225" i="2"/>
  <c r="AW226" i="2"/>
  <c r="AW227" i="2"/>
  <c r="AW228" i="2"/>
  <c r="AW229" i="2"/>
  <c r="AW230" i="2"/>
  <c r="AW231" i="2"/>
  <c r="AW232" i="2"/>
  <c r="AW233" i="2"/>
  <c r="AW234" i="2"/>
  <c r="AW235" i="2"/>
  <c r="AW236" i="2"/>
  <c r="AW237" i="2"/>
  <c r="AW238" i="2"/>
  <c r="AW239" i="2"/>
  <c r="AW240" i="2"/>
  <c r="AW241" i="2"/>
  <c r="AW242" i="2"/>
  <c r="AW243" i="2"/>
  <c r="AW244" i="2"/>
  <c r="AW245" i="2"/>
  <c r="AW246" i="2"/>
  <c r="AW247" i="2"/>
  <c r="AW248" i="2"/>
  <c r="AW249" i="2"/>
  <c r="AW250" i="2"/>
  <c r="AW251" i="2"/>
  <c r="AW252" i="2"/>
  <c r="AW253" i="2"/>
  <c r="AW254" i="2"/>
  <c r="AW255" i="2"/>
  <c r="AW256" i="2"/>
  <c r="AW257" i="2"/>
  <c r="AW258" i="2"/>
  <c r="AW259" i="2"/>
  <c r="AW260" i="2"/>
  <c r="AW261" i="2"/>
  <c r="AW262" i="2"/>
  <c r="AW263" i="2"/>
  <c r="AW264" i="2"/>
  <c r="AW265" i="2"/>
  <c r="AW266" i="2"/>
  <c r="AW267" i="2"/>
  <c r="AW268" i="2"/>
  <c r="AW269" i="2"/>
  <c r="AW270" i="2"/>
  <c r="AW271" i="2"/>
  <c r="AW272" i="2"/>
  <c r="AW273" i="2"/>
  <c r="AW274" i="2"/>
  <c r="AW275" i="2"/>
  <c r="AW276" i="2"/>
  <c r="AW277" i="2"/>
  <c r="AW278" i="2"/>
  <c r="AW279" i="2"/>
  <c r="AW280" i="2"/>
  <c r="AW281" i="2"/>
  <c r="AW282" i="2"/>
  <c r="AW283" i="2"/>
  <c r="AW284" i="2"/>
  <c r="AW285" i="2"/>
  <c r="AW286" i="2"/>
  <c r="AW287" i="2"/>
  <c r="AW288" i="2"/>
  <c r="AW289" i="2"/>
  <c r="AW290" i="2"/>
  <c r="AW291" i="2"/>
  <c r="AW292" i="2"/>
  <c r="AW293" i="2"/>
  <c r="AW294" i="2"/>
  <c r="AW295" i="2"/>
  <c r="AW296" i="2"/>
  <c r="AW297" i="2"/>
  <c r="AW298" i="2"/>
  <c r="AW299" i="2"/>
  <c r="AW300" i="2"/>
  <c r="AW301" i="2"/>
  <c r="AW302" i="2"/>
  <c r="AW303" i="2"/>
  <c r="AW304" i="2"/>
  <c r="AW305" i="2"/>
  <c r="AW306" i="2"/>
  <c r="AW307" i="2"/>
  <c r="AW308" i="2"/>
  <c r="AW309" i="2"/>
  <c r="AW310" i="2"/>
  <c r="AW311" i="2"/>
  <c r="AW312" i="2"/>
  <c r="AW313" i="2"/>
  <c r="AW314" i="2"/>
  <c r="AW315" i="2"/>
  <c r="AW316" i="2"/>
  <c r="AW317" i="2"/>
  <c r="AW318" i="2"/>
  <c r="AW319" i="2"/>
  <c r="AW320" i="2"/>
  <c r="AW321" i="2"/>
  <c r="AW322" i="2"/>
  <c r="AW323" i="2"/>
  <c r="AW324" i="2"/>
  <c r="AW325" i="2"/>
  <c r="AW326" i="2"/>
  <c r="AW327" i="2"/>
  <c r="AW328" i="2"/>
  <c r="AW329" i="2"/>
  <c r="AW330" i="2"/>
  <c r="AW331" i="2"/>
  <c r="AW332" i="2"/>
  <c r="AW333" i="2"/>
  <c r="AW334" i="2"/>
  <c r="AW335" i="2"/>
  <c r="AW336" i="2"/>
  <c r="AW337" i="2"/>
  <c r="AW338" i="2"/>
  <c r="AW339" i="2"/>
  <c r="AW340" i="2"/>
  <c r="AW341" i="2"/>
  <c r="AW342" i="2"/>
  <c r="AW343" i="2"/>
  <c r="AW344" i="2"/>
  <c r="AW345" i="2"/>
  <c r="AW346" i="2"/>
  <c r="AW347" i="2"/>
  <c r="AW348" i="2"/>
  <c r="AW349" i="2"/>
  <c r="AW350" i="2"/>
  <c r="AW351" i="2"/>
  <c r="AW352" i="2"/>
  <c r="AW353" i="2"/>
  <c r="AW354" i="2"/>
  <c r="AW355" i="2"/>
  <c r="AW356" i="2"/>
  <c r="AW357" i="2"/>
  <c r="AW358" i="2"/>
  <c r="AW359" i="2"/>
  <c r="AW360" i="2"/>
  <c r="AW361" i="2"/>
  <c r="AW362" i="2"/>
  <c r="AW363" i="2"/>
  <c r="AW364" i="2"/>
  <c r="AW5" i="2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E234" i="5" s="1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E354" i="5" s="1"/>
  <c r="C355" i="5"/>
  <c r="C356" i="5"/>
  <c r="C357" i="5"/>
  <c r="C358" i="5"/>
  <c r="C359" i="5"/>
  <c r="C360" i="5"/>
  <c r="C361" i="5"/>
  <c r="C362" i="5"/>
  <c r="C363" i="5"/>
  <c r="C364" i="5"/>
  <c r="C365" i="5"/>
  <c r="C179" i="5"/>
  <c r="C180" i="5"/>
  <c r="C181" i="5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I6" i="3"/>
  <c r="J6" i="3"/>
  <c r="K6" i="3"/>
  <c r="L6" i="3"/>
  <c r="M6" i="3"/>
  <c r="N6" i="3"/>
  <c r="O6" i="3"/>
  <c r="P6" i="3"/>
  <c r="I7" i="3"/>
  <c r="J7" i="3"/>
  <c r="K7" i="3"/>
  <c r="L7" i="3"/>
  <c r="M7" i="3"/>
  <c r="N7" i="3"/>
  <c r="O7" i="3"/>
  <c r="P7" i="3"/>
  <c r="I8" i="3"/>
  <c r="J8" i="3"/>
  <c r="K8" i="3"/>
  <c r="L8" i="3"/>
  <c r="M8" i="3"/>
  <c r="N8" i="3"/>
  <c r="O8" i="3"/>
  <c r="P8" i="3"/>
  <c r="I9" i="3"/>
  <c r="J9" i="3"/>
  <c r="K9" i="3"/>
  <c r="L9" i="3"/>
  <c r="M9" i="3"/>
  <c r="N9" i="3"/>
  <c r="O9" i="3"/>
  <c r="P9" i="3"/>
  <c r="I10" i="3"/>
  <c r="J10" i="3"/>
  <c r="K10" i="3"/>
  <c r="L10" i="3"/>
  <c r="M10" i="3"/>
  <c r="N10" i="3"/>
  <c r="O10" i="3"/>
  <c r="P10" i="3"/>
  <c r="I11" i="3"/>
  <c r="J11" i="3"/>
  <c r="K11" i="3"/>
  <c r="L11" i="3"/>
  <c r="M11" i="3"/>
  <c r="N11" i="3"/>
  <c r="O11" i="3"/>
  <c r="P11" i="3"/>
  <c r="I12" i="3"/>
  <c r="J12" i="3"/>
  <c r="K12" i="3"/>
  <c r="L12" i="3"/>
  <c r="M12" i="3"/>
  <c r="N12" i="3"/>
  <c r="O12" i="3"/>
  <c r="P12" i="3"/>
  <c r="I13" i="3"/>
  <c r="J13" i="3"/>
  <c r="K13" i="3"/>
  <c r="L13" i="3"/>
  <c r="M13" i="3"/>
  <c r="N13" i="3"/>
  <c r="O13" i="3"/>
  <c r="P13" i="3"/>
  <c r="I14" i="3"/>
  <c r="J14" i="3"/>
  <c r="K14" i="3"/>
  <c r="L14" i="3"/>
  <c r="M14" i="3"/>
  <c r="N14" i="3"/>
  <c r="O14" i="3"/>
  <c r="P14" i="3"/>
  <c r="I15" i="3"/>
  <c r="J15" i="3"/>
  <c r="K15" i="3"/>
  <c r="L15" i="3"/>
  <c r="M15" i="3"/>
  <c r="N15" i="3"/>
  <c r="O15" i="3"/>
  <c r="P15" i="3"/>
  <c r="I16" i="3"/>
  <c r="J16" i="3"/>
  <c r="K16" i="3"/>
  <c r="L16" i="3"/>
  <c r="M16" i="3"/>
  <c r="N16" i="3"/>
  <c r="O16" i="3"/>
  <c r="P16" i="3"/>
  <c r="I17" i="3"/>
  <c r="J17" i="3"/>
  <c r="K17" i="3"/>
  <c r="L17" i="3"/>
  <c r="M17" i="3"/>
  <c r="N17" i="3"/>
  <c r="O17" i="3"/>
  <c r="P17" i="3"/>
  <c r="I18" i="3"/>
  <c r="J18" i="3"/>
  <c r="K18" i="3"/>
  <c r="L18" i="3"/>
  <c r="M18" i="3"/>
  <c r="N18" i="3"/>
  <c r="O18" i="3"/>
  <c r="P18" i="3"/>
  <c r="I19" i="3"/>
  <c r="J19" i="3"/>
  <c r="K19" i="3"/>
  <c r="L19" i="3"/>
  <c r="M19" i="3"/>
  <c r="N19" i="3"/>
  <c r="O19" i="3"/>
  <c r="P19" i="3"/>
  <c r="I20" i="3"/>
  <c r="J20" i="3"/>
  <c r="K20" i="3"/>
  <c r="L20" i="3"/>
  <c r="M20" i="3"/>
  <c r="N20" i="3"/>
  <c r="O20" i="3"/>
  <c r="P20" i="3"/>
  <c r="I21" i="3"/>
  <c r="J21" i="3"/>
  <c r="K21" i="3"/>
  <c r="L21" i="3"/>
  <c r="M21" i="3"/>
  <c r="N21" i="3"/>
  <c r="O21" i="3"/>
  <c r="P21" i="3"/>
  <c r="I22" i="3"/>
  <c r="J22" i="3"/>
  <c r="K22" i="3"/>
  <c r="L22" i="3"/>
  <c r="M22" i="3"/>
  <c r="N22" i="3"/>
  <c r="O22" i="3"/>
  <c r="P22" i="3"/>
  <c r="I23" i="3"/>
  <c r="J23" i="3"/>
  <c r="K23" i="3"/>
  <c r="L23" i="3"/>
  <c r="M23" i="3"/>
  <c r="N23" i="3"/>
  <c r="O23" i="3"/>
  <c r="P23" i="3"/>
  <c r="I24" i="3"/>
  <c r="J24" i="3"/>
  <c r="K24" i="3"/>
  <c r="L24" i="3"/>
  <c r="M24" i="3"/>
  <c r="N24" i="3"/>
  <c r="O24" i="3"/>
  <c r="P24" i="3"/>
  <c r="I25" i="3"/>
  <c r="J25" i="3"/>
  <c r="K25" i="3"/>
  <c r="L25" i="3"/>
  <c r="M25" i="3"/>
  <c r="N25" i="3"/>
  <c r="O25" i="3"/>
  <c r="P25" i="3"/>
  <c r="I26" i="3"/>
  <c r="J26" i="3"/>
  <c r="K26" i="3"/>
  <c r="L26" i="3"/>
  <c r="M26" i="3"/>
  <c r="N26" i="3"/>
  <c r="O26" i="3"/>
  <c r="P26" i="3"/>
  <c r="I27" i="3"/>
  <c r="J27" i="3"/>
  <c r="K27" i="3"/>
  <c r="L27" i="3"/>
  <c r="M27" i="3"/>
  <c r="N27" i="3"/>
  <c r="O27" i="3"/>
  <c r="P27" i="3"/>
  <c r="I28" i="3"/>
  <c r="J28" i="3"/>
  <c r="K28" i="3"/>
  <c r="L28" i="3"/>
  <c r="M28" i="3"/>
  <c r="N28" i="3"/>
  <c r="O28" i="3"/>
  <c r="P28" i="3"/>
  <c r="I29" i="3"/>
  <c r="J29" i="3"/>
  <c r="K29" i="3"/>
  <c r="L29" i="3"/>
  <c r="M29" i="3"/>
  <c r="N29" i="3"/>
  <c r="O29" i="3"/>
  <c r="P29" i="3"/>
  <c r="I30" i="3"/>
  <c r="J30" i="3"/>
  <c r="K30" i="3"/>
  <c r="L30" i="3"/>
  <c r="M30" i="3"/>
  <c r="N30" i="3"/>
  <c r="O30" i="3"/>
  <c r="P30" i="3"/>
  <c r="I31" i="3"/>
  <c r="J31" i="3"/>
  <c r="K31" i="3"/>
  <c r="L31" i="3"/>
  <c r="M31" i="3"/>
  <c r="N31" i="3"/>
  <c r="O31" i="3"/>
  <c r="P31" i="3"/>
  <c r="I32" i="3"/>
  <c r="J32" i="3"/>
  <c r="K32" i="3"/>
  <c r="L32" i="3"/>
  <c r="M32" i="3"/>
  <c r="N32" i="3"/>
  <c r="O32" i="3"/>
  <c r="P32" i="3"/>
  <c r="I33" i="3"/>
  <c r="J33" i="3"/>
  <c r="K33" i="3"/>
  <c r="L33" i="3"/>
  <c r="M33" i="3"/>
  <c r="N33" i="3"/>
  <c r="O33" i="3"/>
  <c r="P33" i="3"/>
  <c r="I34" i="3"/>
  <c r="J34" i="3"/>
  <c r="K34" i="3"/>
  <c r="L34" i="3"/>
  <c r="M34" i="3"/>
  <c r="N34" i="3"/>
  <c r="O34" i="3"/>
  <c r="P34" i="3"/>
  <c r="I35" i="3"/>
  <c r="J35" i="3"/>
  <c r="K35" i="3"/>
  <c r="L35" i="3"/>
  <c r="M35" i="3"/>
  <c r="N35" i="3"/>
  <c r="O35" i="3"/>
  <c r="P35" i="3"/>
  <c r="I36" i="3"/>
  <c r="J36" i="3"/>
  <c r="K36" i="3"/>
  <c r="L36" i="3"/>
  <c r="M36" i="3"/>
  <c r="N36" i="3"/>
  <c r="O36" i="3"/>
  <c r="P36" i="3"/>
  <c r="I37" i="3"/>
  <c r="J37" i="3"/>
  <c r="K37" i="3"/>
  <c r="L37" i="3"/>
  <c r="M37" i="3"/>
  <c r="N37" i="3"/>
  <c r="O37" i="3"/>
  <c r="P37" i="3"/>
  <c r="I38" i="3"/>
  <c r="J38" i="3"/>
  <c r="K38" i="3"/>
  <c r="L38" i="3"/>
  <c r="M38" i="3"/>
  <c r="N38" i="3"/>
  <c r="O38" i="3"/>
  <c r="P38" i="3"/>
  <c r="I39" i="3"/>
  <c r="J39" i="3"/>
  <c r="K39" i="3"/>
  <c r="L39" i="3"/>
  <c r="M39" i="3"/>
  <c r="N39" i="3"/>
  <c r="O39" i="3"/>
  <c r="P39" i="3"/>
  <c r="I40" i="3"/>
  <c r="J40" i="3"/>
  <c r="K40" i="3"/>
  <c r="L40" i="3"/>
  <c r="M40" i="3"/>
  <c r="N40" i="3"/>
  <c r="O40" i="3"/>
  <c r="P40" i="3"/>
  <c r="I41" i="3"/>
  <c r="J41" i="3"/>
  <c r="K41" i="3"/>
  <c r="L41" i="3"/>
  <c r="M41" i="3"/>
  <c r="N41" i="3"/>
  <c r="O41" i="3"/>
  <c r="P41" i="3"/>
  <c r="I42" i="3"/>
  <c r="J42" i="3"/>
  <c r="K42" i="3"/>
  <c r="L42" i="3"/>
  <c r="M42" i="3"/>
  <c r="N42" i="3"/>
  <c r="O42" i="3"/>
  <c r="P42" i="3"/>
  <c r="I43" i="3"/>
  <c r="J43" i="3"/>
  <c r="K43" i="3"/>
  <c r="L43" i="3"/>
  <c r="M43" i="3"/>
  <c r="N43" i="3"/>
  <c r="O43" i="3"/>
  <c r="P43" i="3"/>
  <c r="I44" i="3"/>
  <c r="J44" i="3"/>
  <c r="K44" i="3"/>
  <c r="L44" i="3"/>
  <c r="M44" i="3"/>
  <c r="N44" i="3"/>
  <c r="O44" i="3"/>
  <c r="P44" i="3"/>
  <c r="I45" i="3"/>
  <c r="J45" i="3"/>
  <c r="K45" i="3"/>
  <c r="L45" i="3"/>
  <c r="M45" i="3"/>
  <c r="N45" i="3"/>
  <c r="O45" i="3"/>
  <c r="P45" i="3"/>
  <c r="I46" i="3"/>
  <c r="J46" i="3"/>
  <c r="K46" i="3"/>
  <c r="L46" i="3"/>
  <c r="M46" i="3"/>
  <c r="N46" i="3"/>
  <c r="O46" i="3"/>
  <c r="P46" i="3"/>
  <c r="I47" i="3"/>
  <c r="J47" i="3"/>
  <c r="K47" i="3"/>
  <c r="L47" i="3"/>
  <c r="M47" i="3"/>
  <c r="N47" i="3"/>
  <c r="O47" i="3"/>
  <c r="P47" i="3"/>
  <c r="I48" i="3"/>
  <c r="J48" i="3"/>
  <c r="K48" i="3"/>
  <c r="L48" i="3"/>
  <c r="M48" i="3"/>
  <c r="N48" i="3"/>
  <c r="O48" i="3"/>
  <c r="P48" i="3"/>
  <c r="I49" i="3"/>
  <c r="J49" i="3"/>
  <c r="K49" i="3"/>
  <c r="L49" i="3"/>
  <c r="M49" i="3"/>
  <c r="N49" i="3"/>
  <c r="O49" i="3"/>
  <c r="P49" i="3"/>
  <c r="I50" i="3"/>
  <c r="J50" i="3"/>
  <c r="K50" i="3"/>
  <c r="L50" i="3"/>
  <c r="M50" i="3"/>
  <c r="N50" i="3"/>
  <c r="O50" i="3"/>
  <c r="P50" i="3"/>
  <c r="I51" i="3"/>
  <c r="J51" i="3"/>
  <c r="K51" i="3"/>
  <c r="L51" i="3"/>
  <c r="M51" i="3"/>
  <c r="N51" i="3"/>
  <c r="O51" i="3"/>
  <c r="P51" i="3"/>
  <c r="I52" i="3"/>
  <c r="J52" i="3"/>
  <c r="K52" i="3"/>
  <c r="L52" i="3"/>
  <c r="M52" i="3"/>
  <c r="N52" i="3"/>
  <c r="O52" i="3"/>
  <c r="P52" i="3"/>
  <c r="I53" i="3"/>
  <c r="J53" i="3"/>
  <c r="K53" i="3"/>
  <c r="L53" i="3"/>
  <c r="M53" i="3"/>
  <c r="N53" i="3"/>
  <c r="O53" i="3"/>
  <c r="P53" i="3"/>
  <c r="I54" i="3"/>
  <c r="J54" i="3"/>
  <c r="K54" i="3"/>
  <c r="L54" i="3"/>
  <c r="M54" i="3"/>
  <c r="N54" i="3"/>
  <c r="O54" i="3"/>
  <c r="P54" i="3"/>
  <c r="I55" i="3"/>
  <c r="J55" i="3"/>
  <c r="K55" i="3"/>
  <c r="L55" i="3"/>
  <c r="M55" i="3"/>
  <c r="N55" i="3"/>
  <c r="O55" i="3"/>
  <c r="P55" i="3"/>
  <c r="I56" i="3"/>
  <c r="J56" i="3"/>
  <c r="K56" i="3"/>
  <c r="L56" i="3"/>
  <c r="M56" i="3"/>
  <c r="N56" i="3"/>
  <c r="O56" i="3"/>
  <c r="P56" i="3"/>
  <c r="I57" i="3"/>
  <c r="J57" i="3"/>
  <c r="K57" i="3"/>
  <c r="L57" i="3"/>
  <c r="M57" i="3"/>
  <c r="N57" i="3"/>
  <c r="O57" i="3"/>
  <c r="P57" i="3"/>
  <c r="I58" i="3"/>
  <c r="J58" i="3"/>
  <c r="K58" i="3"/>
  <c r="L58" i="3"/>
  <c r="M58" i="3"/>
  <c r="N58" i="3"/>
  <c r="O58" i="3"/>
  <c r="P58" i="3"/>
  <c r="I59" i="3"/>
  <c r="J59" i="3"/>
  <c r="K59" i="3"/>
  <c r="L59" i="3"/>
  <c r="M59" i="3"/>
  <c r="N59" i="3"/>
  <c r="O59" i="3"/>
  <c r="P59" i="3"/>
  <c r="I60" i="3"/>
  <c r="J60" i="3"/>
  <c r="K60" i="3"/>
  <c r="L60" i="3"/>
  <c r="M60" i="3"/>
  <c r="N60" i="3"/>
  <c r="O60" i="3"/>
  <c r="P60" i="3"/>
  <c r="I61" i="3"/>
  <c r="J61" i="3"/>
  <c r="K61" i="3"/>
  <c r="L61" i="3"/>
  <c r="M61" i="3"/>
  <c r="N61" i="3"/>
  <c r="O61" i="3"/>
  <c r="P61" i="3"/>
  <c r="I62" i="3"/>
  <c r="J62" i="3"/>
  <c r="K62" i="3"/>
  <c r="L62" i="3"/>
  <c r="M62" i="3"/>
  <c r="N62" i="3"/>
  <c r="O62" i="3"/>
  <c r="P62" i="3"/>
  <c r="I63" i="3"/>
  <c r="J63" i="3"/>
  <c r="K63" i="3"/>
  <c r="L63" i="3"/>
  <c r="M63" i="3"/>
  <c r="N63" i="3"/>
  <c r="O63" i="3"/>
  <c r="P63" i="3"/>
  <c r="I64" i="3"/>
  <c r="J64" i="3"/>
  <c r="K64" i="3"/>
  <c r="L64" i="3"/>
  <c r="M64" i="3"/>
  <c r="N64" i="3"/>
  <c r="O64" i="3"/>
  <c r="P64" i="3"/>
  <c r="I65" i="3"/>
  <c r="J65" i="3"/>
  <c r="K65" i="3"/>
  <c r="L65" i="3"/>
  <c r="M65" i="3"/>
  <c r="N65" i="3"/>
  <c r="O65" i="3"/>
  <c r="P65" i="3"/>
  <c r="I66" i="3"/>
  <c r="J66" i="3"/>
  <c r="K66" i="3"/>
  <c r="L66" i="3"/>
  <c r="M66" i="3"/>
  <c r="N66" i="3"/>
  <c r="O66" i="3"/>
  <c r="P66" i="3"/>
  <c r="I67" i="3"/>
  <c r="J67" i="3"/>
  <c r="K67" i="3"/>
  <c r="L67" i="3"/>
  <c r="M67" i="3"/>
  <c r="N67" i="3"/>
  <c r="O67" i="3"/>
  <c r="P67" i="3"/>
  <c r="I68" i="3"/>
  <c r="J68" i="3"/>
  <c r="K68" i="3"/>
  <c r="L68" i="3"/>
  <c r="M68" i="3"/>
  <c r="N68" i="3"/>
  <c r="O68" i="3"/>
  <c r="P68" i="3"/>
  <c r="I69" i="3"/>
  <c r="J69" i="3"/>
  <c r="K69" i="3"/>
  <c r="L69" i="3"/>
  <c r="M69" i="3"/>
  <c r="N69" i="3"/>
  <c r="O69" i="3"/>
  <c r="P69" i="3"/>
  <c r="I70" i="3"/>
  <c r="J70" i="3"/>
  <c r="K70" i="3"/>
  <c r="L70" i="3"/>
  <c r="M70" i="3"/>
  <c r="N70" i="3"/>
  <c r="O70" i="3"/>
  <c r="P70" i="3"/>
  <c r="I71" i="3"/>
  <c r="J71" i="3"/>
  <c r="K71" i="3"/>
  <c r="L71" i="3"/>
  <c r="M71" i="3"/>
  <c r="N71" i="3"/>
  <c r="O71" i="3"/>
  <c r="P71" i="3"/>
  <c r="I72" i="3"/>
  <c r="J72" i="3"/>
  <c r="K72" i="3"/>
  <c r="L72" i="3"/>
  <c r="M72" i="3"/>
  <c r="N72" i="3"/>
  <c r="O72" i="3"/>
  <c r="P72" i="3"/>
  <c r="I73" i="3"/>
  <c r="J73" i="3"/>
  <c r="K73" i="3"/>
  <c r="L73" i="3"/>
  <c r="M73" i="3"/>
  <c r="N73" i="3"/>
  <c r="O73" i="3"/>
  <c r="P73" i="3"/>
  <c r="I74" i="3"/>
  <c r="J74" i="3"/>
  <c r="K74" i="3"/>
  <c r="L74" i="3"/>
  <c r="M74" i="3"/>
  <c r="N74" i="3"/>
  <c r="O74" i="3"/>
  <c r="P74" i="3"/>
  <c r="I75" i="3"/>
  <c r="J75" i="3"/>
  <c r="K75" i="3"/>
  <c r="L75" i="3"/>
  <c r="M75" i="3"/>
  <c r="N75" i="3"/>
  <c r="O75" i="3"/>
  <c r="P75" i="3"/>
  <c r="I76" i="3"/>
  <c r="J76" i="3"/>
  <c r="K76" i="3"/>
  <c r="L76" i="3"/>
  <c r="M76" i="3"/>
  <c r="N76" i="3"/>
  <c r="O76" i="3"/>
  <c r="P76" i="3"/>
  <c r="I77" i="3"/>
  <c r="J77" i="3"/>
  <c r="K77" i="3"/>
  <c r="L77" i="3"/>
  <c r="M77" i="3"/>
  <c r="N77" i="3"/>
  <c r="O77" i="3"/>
  <c r="P77" i="3"/>
  <c r="I78" i="3"/>
  <c r="J78" i="3"/>
  <c r="K78" i="3"/>
  <c r="L78" i="3"/>
  <c r="M78" i="3"/>
  <c r="N78" i="3"/>
  <c r="O78" i="3"/>
  <c r="P78" i="3"/>
  <c r="I79" i="3"/>
  <c r="J79" i="3"/>
  <c r="K79" i="3"/>
  <c r="L79" i="3"/>
  <c r="M79" i="3"/>
  <c r="N79" i="3"/>
  <c r="O79" i="3"/>
  <c r="P79" i="3"/>
  <c r="I80" i="3"/>
  <c r="J80" i="3"/>
  <c r="K80" i="3"/>
  <c r="L80" i="3"/>
  <c r="M80" i="3"/>
  <c r="N80" i="3"/>
  <c r="O80" i="3"/>
  <c r="P80" i="3"/>
  <c r="I81" i="3"/>
  <c r="J81" i="3"/>
  <c r="K81" i="3"/>
  <c r="L81" i="3"/>
  <c r="M81" i="3"/>
  <c r="N81" i="3"/>
  <c r="O81" i="3"/>
  <c r="P81" i="3"/>
  <c r="I82" i="3"/>
  <c r="J82" i="3"/>
  <c r="K82" i="3"/>
  <c r="L82" i="3"/>
  <c r="M82" i="3"/>
  <c r="N82" i="3"/>
  <c r="O82" i="3"/>
  <c r="P82" i="3"/>
  <c r="I83" i="3"/>
  <c r="J83" i="3"/>
  <c r="K83" i="3"/>
  <c r="L83" i="3"/>
  <c r="M83" i="3"/>
  <c r="N83" i="3"/>
  <c r="O83" i="3"/>
  <c r="P83" i="3"/>
  <c r="I84" i="3"/>
  <c r="J84" i="3"/>
  <c r="K84" i="3"/>
  <c r="L84" i="3"/>
  <c r="M84" i="3"/>
  <c r="N84" i="3"/>
  <c r="O84" i="3"/>
  <c r="P84" i="3"/>
  <c r="I85" i="3"/>
  <c r="J85" i="3"/>
  <c r="K85" i="3"/>
  <c r="L85" i="3"/>
  <c r="M85" i="3"/>
  <c r="N85" i="3"/>
  <c r="O85" i="3"/>
  <c r="P85" i="3"/>
  <c r="I86" i="3"/>
  <c r="J86" i="3"/>
  <c r="K86" i="3"/>
  <c r="L86" i="3"/>
  <c r="M86" i="3"/>
  <c r="N86" i="3"/>
  <c r="O86" i="3"/>
  <c r="P86" i="3"/>
  <c r="I87" i="3"/>
  <c r="J87" i="3"/>
  <c r="K87" i="3"/>
  <c r="L87" i="3"/>
  <c r="M87" i="3"/>
  <c r="N87" i="3"/>
  <c r="O87" i="3"/>
  <c r="P87" i="3"/>
  <c r="I88" i="3"/>
  <c r="J88" i="3"/>
  <c r="K88" i="3"/>
  <c r="L88" i="3"/>
  <c r="M88" i="3"/>
  <c r="N88" i="3"/>
  <c r="O88" i="3"/>
  <c r="P88" i="3"/>
  <c r="I89" i="3"/>
  <c r="J89" i="3"/>
  <c r="K89" i="3"/>
  <c r="L89" i="3"/>
  <c r="M89" i="3"/>
  <c r="N89" i="3"/>
  <c r="O89" i="3"/>
  <c r="P89" i="3"/>
  <c r="I90" i="3"/>
  <c r="J90" i="3"/>
  <c r="K90" i="3"/>
  <c r="L90" i="3"/>
  <c r="M90" i="3"/>
  <c r="N90" i="3"/>
  <c r="O90" i="3"/>
  <c r="P90" i="3"/>
  <c r="I91" i="3"/>
  <c r="J91" i="3"/>
  <c r="K91" i="3"/>
  <c r="L91" i="3"/>
  <c r="M91" i="3"/>
  <c r="N91" i="3"/>
  <c r="O91" i="3"/>
  <c r="P91" i="3"/>
  <c r="I92" i="3"/>
  <c r="J92" i="3"/>
  <c r="K92" i="3"/>
  <c r="L92" i="3"/>
  <c r="M92" i="3"/>
  <c r="N92" i="3"/>
  <c r="O92" i="3"/>
  <c r="P92" i="3"/>
  <c r="I93" i="3"/>
  <c r="J93" i="3"/>
  <c r="K93" i="3"/>
  <c r="L93" i="3"/>
  <c r="M93" i="3"/>
  <c r="N93" i="3"/>
  <c r="O93" i="3"/>
  <c r="P93" i="3"/>
  <c r="I94" i="3"/>
  <c r="J94" i="3"/>
  <c r="K94" i="3"/>
  <c r="L94" i="3"/>
  <c r="M94" i="3"/>
  <c r="N94" i="3"/>
  <c r="O94" i="3"/>
  <c r="P94" i="3"/>
  <c r="I95" i="3"/>
  <c r="J95" i="3"/>
  <c r="K95" i="3"/>
  <c r="L95" i="3"/>
  <c r="M95" i="3"/>
  <c r="N95" i="3"/>
  <c r="O95" i="3"/>
  <c r="P95" i="3"/>
  <c r="I96" i="3"/>
  <c r="J96" i="3"/>
  <c r="K96" i="3"/>
  <c r="L96" i="3"/>
  <c r="M96" i="3"/>
  <c r="N96" i="3"/>
  <c r="O96" i="3"/>
  <c r="P96" i="3"/>
  <c r="I97" i="3"/>
  <c r="J97" i="3"/>
  <c r="K97" i="3"/>
  <c r="L97" i="3"/>
  <c r="M97" i="3"/>
  <c r="N97" i="3"/>
  <c r="O97" i="3"/>
  <c r="P97" i="3"/>
  <c r="I98" i="3"/>
  <c r="J98" i="3"/>
  <c r="K98" i="3"/>
  <c r="L98" i="3"/>
  <c r="M98" i="3"/>
  <c r="N98" i="3"/>
  <c r="O98" i="3"/>
  <c r="P98" i="3"/>
  <c r="I99" i="3"/>
  <c r="J99" i="3"/>
  <c r="K99" i="3"/>
  <c r="L99" i="3"/>
  <c r="M99" i="3"/>
  <c r="N99" i="3"/>
  <c r="O99" i="3"/>
  <c r="P99" i="3"/>
  <c r="I100" i="3"/>
  <c r="J100" i="3"/>
  <c r="K100" i="3"/>
  <c r="L100" i="3"/>
  <c r="M100" i="3"/>
  <c r="N100" i="3"/>
  <c r="O100" i="3"/>
  <c r="P100" i="3"/>
  <c r="I101" i="3"/>
  <c r="J101" i="3"/>
  <c r="K101" i="3"/>
  <c r="L101" i="3"/>
  <c r="M101" i="3"/>
  <c r="N101" i="3"/>
  <c r="O101" i="3"/>
  <c r="P101" i="3"/>
  <c r="I102" i="3"/>
  <c r="J102" i="3"/>
  <c r="K102" i="3"/>
  <c r="L102" i="3"/>
  <c r="M102" i="3"/>
  <c r="N102" i="3"/>
  <c r="O102" i="3"/>
  <c r="P102" i="3"/>
  <c r="I103" i="3"/>
  <c r="J103" i="3"/>
  <c r="K103" i="3"/>
  <c r="L103" i="3"/>
  <c r="M103" i="3"/>
  <c r="N103" i="3"/>
  <c r="O103" i="3"/>
  <c r="P103" i="3"/>
  <c r="I104" i="3"/>
  <c r="J104" i="3"/>
  <c r="K104" i="3"/>
  <c r="L104" i="3"/>
  <c r="M104" i="3"/>
  <c r="N104" i="3"/>
  <c r="O104" i="3"/>
  <c r="P104" i="3"/>
  <c r="I105" i="3"/>
  <c r="J105" i="3"/>
  <c r="K105" i="3"/>
  <c r="L105" i="3"/>
  <c r="M105" i="3"/>
  <c r="N105" i="3"/>
  <c r="O105" i="3"/>
  <c r="P105" i="3"/>
  <c r="I106" i="3"/>
  <c r="J106" i="3"/>
  <c r="K106" i="3"/>
  <c r="L106" i="3"/>
  <c r="M106" i="3"/>
  <c r="N106" i="3"/>
  <c r="O106" i="3"/>
  <c r="P106" i="3"/>
  <c r="I107" i="3"/>
  <c r="J107" i="3"/>
  <c r="K107" i="3"/>
  <c r="L107" i="3"/>
  <c r="M107" i="3"/>
  <c r="N107" i="3"/>
  <c r="O107" i="3"/>
  <c r="P107" i="3"/>
  <c r="I108" i="3"/>
  <c r="J108" i="3"/>
  <c r="K108" i="3"/>
  <c r="L108" i="3"/>
  <c r="M108" i="3"/>
  <c r="N108" i="3"/>
  <c r="O108" i="3"/>
  <c r="P108" i="3"/>
  <c r="I109" i="3"/>
  <c r="J109" i="3"/>
  <c r="K109" i="3"/>
  <c r="L109" i="3"/>
  <c r="M109" i="3"/>
  <c r="N109" i="3"/>
  <c r="O109" i="3"/>
  <c r="P109" i="3"/>
  <c r="I110" i="3"/>
  <c r="J110" i="3"/>
  <c r="K110" i="3"/>
  <c r="L110" i="3"/>
  <c r="M110" i="3"/>
  <c r="N110" i="3"/>
  <c r="O110" i="3"/>
  <c r="P110" i="3"/>
  <c r="I111" i="3"/>
  <c r="J111" i="3"/>
  <c r="K111" i="3"/>
  <c r="L111" i="3"/>
  <c r="M111" i="3"/>
  <c r="N111" i="3"/>
  <c r="O111" i="3"/>
  <c r="P111" i="3"/>
  <c r="I112" i="3"/>
  <c r="J112" i="3"/>
  <c r="K112" i="3"/>
  <c r="L112" i="3"/>
  <c r="M112" i="3"/>
  <c r="N112" i="3"/>
  <c r="O112" i="3"/>
  <c r="P112" i="3"/>
  <c r="I113" i="3"/>
  <c r="J113" i="3"/>
  <c r="K113" i="3"/>
  <c r="L113" i="3"/>
  <c r="M113" i="3"/>
  <c r="N113" i="3"/>
  <c r="O113" i="3"/>
  <c r="P113" i="3"/>
  <c r="I114" i="3"/>
  <c r="J114" i="3"/>
  <c r="K114" i="3"/>
  <c r="L114" i="3"/>
  <c r="M114" i="3"/>
  <c r="N114" i="3"/>
  <c r="O114" i="3"/>
  <c r="P114" i="3"/>
  <c r="I115" i="3"/>
  <c r="J115" i="3"/>
  <c r="K115" i="3"/>
  <c r="L115" i="3"/>
  <c r="M115" i="3"/>
  <c r="N115" i="3"/>
  <c r="O115" i="3"/>
  <c r="P115" i="3"/>
  <c r="I116" i="3"/>
  <c r="J116" i="3"/>
  <c r="K116" i="3"/>
  <c r="L116" i="3"/>
  <c r="M116" i="3"/>
  <c r="N116" i="3"/>
  <c r="O116" i="3"/>
  <c r="P116" i="3"/>
  <c r="I117" i="3"/>
  <c r="J117" i="3"/>
  <c r="K117" i="3"/>
  <c r="L117" i="3"/>
  <c r="M117" i="3"/>
  <c r="N117" i="3"/>
  <c r="O117" i="3"/>
  <c r="P117" i="3"/>
  <c r="I118" i="3"/>
  <c r="J118" i="3"/>
  <c r="K118" i="3"/>
  <c r="L118" i="3"/>
  <c r="M118" i="3"/>
  <c r="N118" i="3"/>
  <c r="O118" i="3"/>
  <c r="P118" i="3"/>
  <c r="I119" i="3"/>
  <c r="J119" i="3"/>
  <c r="K119" i="3"/>
  <c r="L119" i="3"/>
  <c r="M119" i="3"/>
  <c r="N119" i="3"/>
  <c r="O119" i="3"/>
  <c r="P119" i="3"/>
  <c r="I120" i="3"/>
  <c r="J120" i="3"/>
  <c r="K120" i="3"/>
  <c r="L120" i="3"/>
  <c r="M120" i="3"/>
  <c r="N120" i="3"/>
  <c r="O120" i="3"/>
  <c r="P120" i="3"/>
  <c r="I121" i="3"/>
  <c r="J121" i="3"/>
  <c r="K121" i="3"/>
  <c r="L121" i="3"/>
  <c r="M121" i="3"/>
  <c r="N121" i="3"/>
  <c r="O121" i="3"/>
  <c r="P121" i="3"/>
  <c r="I122" i="3"/>
  <c r="J122" i="3"/>
  <c r="K122" i="3"/>
  <c r="L122" i="3"/>
  <c r="M122" i="3"/>
  <c r="N122" i="3"/>
  <c r="O122" i="3"/>
  <c r="P122" i="3"/>
  <c r="I123" i="3"/>
  <c r="J123" i="3"/>
  <c r="K123" i="3"/>
  <c r="L123" i="3"/>
  <c r="M123" i="3"/>
  <c r="N123" i="3"/>
  <c r="O123" i="3"/>
  <c r="P123" i="3"/>
  <c r="I124" i="3"/>
  <c r="J124" i="3"/>
  <c r="K124" i="3"/>
  <c r="L124" i="3"/>
  <c r="M124" i="3"/>
  <c r="N124" i="3"/>
  <c r="O124" i="3"/>
  <c r="P124" i="3"/>
  <c r="I125" i="3"/>
  <c r="J125" i="3"/>
  <c r="K125" i="3"/>
  <c r="L125" i="3"/>
  <c r="M125" i="3"/>
  <c r="N125" i="3"/>
  <c r="O125" i="3"/>
  <c r="P125" i="3"/>
  <c r="I126" i="3"/>
  <c r="J126" i="3"/>
  <c r="K126" i="3"/>
  <c r="L126" i="3"/>
  <c r="M126" i="3"/>
  <c r="N126" i="3"/>
  <c r="O126" i="3"/>
  <c r="P126" i="3"/>
  <c r="I127" i="3"/>
  <c r="J127" i="3"/>
  <c r="K127" i="3"/>
  <c r="L127" i="3"/>
  <c r="M127" i="3"/>
  <c r="N127" i="3"/>
  <c r="O127" i="3"/>
  <c r="P127" i="3"/>
  <c r="I128" i="3"/>
  <c r="J128" i="3"/>
  <c r="K128" i="3"/>
  <c r="L128" i="3"/>
  <c r="M128" i="3"/>
  <c r="N128" i="3"/>
  <c r="O128" i="3"/>
  <c r="P128" i="3"/>
  <c r="I129" i="3"/>
  <c r="J129" i="3"/>
  <c r="K129" i="3"/>
  <c r="L129" i="3"/>
  <c r="M129" i="3"/>
  <c r="N129" i="3"/>
  <c r="O129" i="3"/>
  <c r="P129" i="3"/>
  <c r="I130" i="3"/>
  <c r="J130" i="3"/>
  <c r="K130" i="3"/>
  <c r="L130" i="3"/>
  <c r="M130" i="3"/>
  <c r="N130" i="3"/>
  <c r="O130" i="3"/>
  <c r="P130" i="3"/>
  <c r="I131" i="3"/>
  <c r="J131" i="3"/>
  <c r="K131" i="3"/>
  <c r="L131" i="3"/>
  <c r="M131" i="3"/>
  <c r="N131" i="3"/>
  <c r="O131" i="3"/>
  <c r="P131" i="3"/>
  <c r="I132" i="3"/>
  <c r="J132" i="3"/>
  <c r="K132" i="3"/>
  <c r="L132" i="3"/>
  <c r="M132" i="3"/>
  <c r="N132" i="3"/>
  <c r="O132" i="3"/>
  <c r="P132" i="3"/>
  <c r="I133" i="3"/>
  <c r="J133" i="3"/>
  <c r="K133" i="3"/>
  <c r="L133" i="3"/>
  <c r="M133" i="3"/>
  <c r="N133" i="3"/>
  <c r="O133" i="3"/>
  <c r="P133" i="3"/>
  <c r="I134" i="3"/>
  <c r="J134" i="3"/>
  <c r="K134" i="3"/>
  <c r="L134" i="3"/>
  <c r="M134" i="3"/>
  <c r="N134" i="3"/>
  <c r="O134" i="3"/>
  <c r="P134" i="3"/>
  <c r="I135" i="3"/>
  <c r="J135" i="3"/>
  <c r="K135" i="3"/>
  <c r="L135" i="3"/>
  <c r="M135" i="3"/>
  <c r="N135" i="3"/>
  <c r="O135" i="3"/>
  <c r="P135" i="3"/>
  <c r="I136" i="3"/>
  <c r="J136" i="3"/>
  <c r="K136" i="3"/>
  <c r="L136" i="3"/>
  <c r="M136" i="3"/>
  <c r="N136" i="3"/>
  <c r="O136" i="3"/>
  <c r="P136" i="3"/>
  <c r="I137" i="3"/>
  <c r="J137" i="3"/>
  <c r="K137" i="3"/>
  <c r="L137" i="3"/>
  <c r="M137" i="3"/>
  <c r="N137" i="3"/>
  <c r="O137" i="3"/>
  <c r="P137" i="3"/>
  <c r="I138" i="3"/>
  <c r="J138" i="3"/>
  <c r="K138" i="3"/>
  <c r="L138" i="3"/>
  <c r="M138" i="3"/>
  <c r="N138" i="3"/>
  <c r="O138" i="3"/>
  <c r="P138" i="3"/>
  <c r="I139" i="3"/>
  <c r="J139" i="3"/>
  <c r="K139" i="3"/>
  <c r="L139" i="3"/>
  <c r="M139" i="3"/>
  <c r="N139" i="3"/>
  <c r="O139" i="3"/>
  <c r="P139" i="3"/>
  <c r="I140" i="3"/>
  <c r="J140" i="3"/>
  <c r="K140" i="3"/>
  <c r="L140" i="3"/>
  <c r="M140" i="3"/>
  <c r="N140" i="3"/>
  <c r="O140" i="3"/>
  <c r="P140" i="3"/>
  <c r="I141" i="3"/>
  <c r="J141" i="3"/>
  <c r="K141" i="3"/>
  <c r="L141" i="3"/>
  <c r="M141" i="3"/>
  <c r="N141" i="3"/>
  <c r="O141" i="3"/>
  <c r="P141" i="3"/>
  <c r="I142" i="3"/>
  <c r="J142" i="3"/>
  <c r="K142" i="3"/>
  <c r="L142" i="3"/>
  <c r="M142" i="3"/>
  <c r="N142" i="3"/>
  <c r="O142" i="3"/>
  <c r="P142" i="3"/>
  <c r="I143" i="3"/>
  <c r="J143" i="3"/>
  <c r="K143" i="3"/>
  <c r="L143" i="3"/>
  <c r="M143" i="3"/>
  <c r="N143" i="3"/>
  <c r="O143" i="3"/>
  <c r="P143" i="3"/>
  <c r="I144" i="3"/>
  <c r="J144" i="3"/>
  <c r="K144" i="3"/>
  <c r="L144" i="3"/>
  <c r="M144" i="3"/>
  <c r="N144" i="3"/>
  <c r="O144" i="3"/>
  <c r="P144" i="3"/>
  <c r="I145" i="3"/>
  <c r="J145" i="3"/>
  <c r="K145" i="3"/>
  <c r="L145" i="3"/>
  <c r="M145" i="3"/>
  <c r="N145" i="3"/>
  <c r="O145" i="3"/>
  <c r="P145" i="3"/>
  <c r="I146" i="3"/>
  <c r="J146" i="3"/>
  <c r="K146" i="3"/>
  <c r="L146" i="3"/>
  <c r="M146" i="3"/>
  <c r="N146" i="3"/>
  <c r="O146" i="3"/>
  <c r="P146" i="3"/>
  <c r="I147" i="3"/>
  <c r="J147" i="3"/>
  <c r="K147" i="3"/>
  <c r="L147" i="3"/>
  <c r="M147" i="3"/>
  <c r="N147" i="3"/>
  <c r="O147" i="3"/>
  <c r="P147" i="3"/>
  <c r="I148" i="3"/>
  <c r="J148" i="3"/>
  <c r="K148" i="3"/>
  <c r="L148" i="3"/>
  <c r="M148" i="3"/>
  <c r="N148" i="3"/>
  <c r="O148" i="3"/>
  <c r="P148" i="3"/>
  <c r="I149" i="3"/>
  <c r="J149" i="3"/>
  <c r="K149" i="3"/>
  <c r="L149" i="3"/>
  <c r="M149" i="3"/>
  <c r="N149" i="3"/>
  <c r="O149" i="3"/>
  <c r="P149" i="3"/>
  <c r="I150" i="3"/>
  <c r="J150" i="3"/>
  <c r="K150" i="3"/>
  <c r="L150" i="3"/>
  <c r="M150" i="3"/>
  <c r="N150" i="3"/>
  <c r="O150" i="3"/>
  <c r="P150" i="3"/>
  <c r="I151" i="3"/>
  <c r="J151" i="3"/>
  <c r="K151" i="3"/>
  <c r="L151" i="3"/>
  <c r="M151" i="3"/>
  <c r="N151" i="3"/>
  <c r="O151" i="3"/>
  <c r="P151" i="3"/>
  <c r="I152" i="3"/>
  <c r="J152" i="3"/>
  <c r="K152" i="3"/>
  <c r="L152" i="3"/>
  <c r="M152" i="3"/>
  <c r="N152" i="3"/>
  <c r="O152" i="3"/>
  <c r="P152" i="3"/>
  <c r="I153" i="3"/>
  <c r="J153" i="3"/>
  <c r="K153" i="3"/>
  <c r="L153" i="3"/>
  <c r="M153" i="3"/>
  <c r="N153" i="3"/>
  <c r="O153" i="3"/>
  <c r="P153" i="3"/>
  <c r="I154" i="3"/>
  <c r="J154" i="3"/>
  <c r="K154" i="3"/>
  <c r="L154" i="3"/>
  <c r="M154" i="3"/>
  <c r="N154" i="3"/>
  <c r="O154" i="3"/>
  <c r="P154" i="3"/>
  <c r="I155" i="3"/>
  <c r="J155" i="3"/>
  <c r="K155" i="3"/>
  <c r="L155" i="3"/>
  <c r="M155" i="3"/>
  <c r="N155" i="3"/>
  <c r="O155" i="3"/>
  <c r="P155" i="3"/>
  <c r="I156" i="3"/>
  <c r="J156" i="3"/>
  <c r="K156" i="3"/>
  <c r="L156" i="3"/>
  <c r="M156" i="3"/>
  <c r="N156" i="3"/>
  <c r="O156" i="3"/>
  <c r="P156" i="3"/>
  <c r="I157" i="3"/>
  <c r="J157" i="3"/>
  <c r="K157" i="3"/>
  <c r="L157" i="3"/>
  <c r="M157" i="3"/>
  <c r="N157" i="3"/>
  <c r="O157" i="3"/>
  <c r="P157" i="3"/>
  <c r="I158" i="3"/>
  <c r="J158" i="3"/>
  <c r="K158" i="3"/>
  <c r="L158" i="3"/>
  <c r="M158" i="3"/>
  <c r="N158" i="3"/>
  <c r="O158" i="3"/>
  <c r="P158" i="3"/>
  <c r="I159" i="3"/>
  <c r="J159" i="3"/>
  <c r="K159" i="3"/>
  <c r="L159" i="3"/>
  <c r="M159" i="3"/>
  <c r="N159" i="3"/>
  <c r="O159" i="3"/>
  <c r="P159" i="3"/>
  <c r="I160" i="3"/>
  <c r="J160" i="3"/>
  <c r="K160" i="3"/>
  <c r="L160" i="3"/>
  <c r="M160" i="3"/>
  <c r="N160" i="3"/>
  <c r="O160" i="3"/>
  <c r="P160" i="3"/>
  <c r="I161" i="3"/>
  <c r="J161" i="3"/>
  <c r="K161" i="3"/>
  <c r="L161" i="3"/>
  <c r="M161" i="3"/>
  <c r="N161" i="3"/>
  <c r="O161" i="3"/>
  <c r="P161" i="3"/>
  <c r="I162" i="3"/>
  <c r="J162" i="3"/>
  <c r="K162" i="3"/>
  <c r="L162" i="3"/>
  <c r="M162" i="3"/>
  <c r="N162" i="3"/>
  <c r="O162" i="3"/>
  <c r="P162" i="3"/>
  <c r="I163" i="3"/>
  <c r="J163" i="3"/>
  <c r="K163" i="3"/>
  <c r="L163" i="3"/>
  <c r="M163" i="3"/>
  <c r="N163" i="3"/>
  <c r="O163" i="3"/>
  <c r="P163" i="3"/>
  <c r="I164" i="3"/>
  <c r="J164" i="3"/>
  <c r="K164" i="3"/>
  <c r="L164" i="3"/>
  <c r="M164" i="3"/>
  <c r="N164" i="3"/>
  <c r="O164" i="3"/>
  <c r="P164" i="3"/>
  <c r="I165" i="3"/>
  <c r="J165" i="3"/>
  <c r="K165" i="3"/>
  <c r="L165" i="3"/>
  <c r="M165" i="3"/>
  <c r="N165" i="3"/>
  <c r="O165" i="3"/>
  <c r="P165" i="3"/>
  <c r="I166" i="3"/>
  <c r="J166" i="3"/>
  <c r="K166" i="3"/>
  <c r="L166" i="3"/>
  <c r="M166" i="3"/>
  <c r="N166" i="3"/>
  <c r="O166" i="3"/>
  <c r="P166" i="3"/>
  <c r="I167" i="3"/>
  <c r="J167" i="3"/>
  <c r="K167" i="3"/>
  <c r="L167" i="3"/>
  <c r="M167" i="3"/>
  <c r="N167" i="3"/>
  <c r="O167" i="3"/>
  <c r="P167" i="3"/>
  <c r="I168" i="3"/>
  <c r="J168" i="3"/>
  <c r="K168" i="3"/>
  <c r="L168" i="3"/>
  <c r="M168" i="3"/>
  <c r="N168" i="3"/>
  <c r="O168" i="3"/>
  <c r="P168" i="3"/>
  <c r="I169" i="3"/>
  <c r="J169" i="3"/>
  <c r="K169" i="3"/>
  <c r="L169" i="3"/>
  <c r="M169" i="3"/>
  <c r="N169" i="3"/>
  <c r="O169" i="3"/>
  <c r="P169" i="3"/>
  <c r="I170" i="3"/>
  <c r="J170" i="3"/>
  <c r="K170" i="3"/>
  <c r="L170" i="3"/>
  <c r="M170" i="3"/>
  <c r="N170" i="3"/>
  <c r="O170" i="3"/>
  <c r="P170" i="3"/>
  <c r="I171" i="3"/>
  <c r="J171" i="3"/>
  <c r="K171" i="3"/>
  <c r="L171" i="3"/>
  <c r="M171" i="3"/>
  <c r="N171" i="3"/>
  <c r="O171" i="3"/>
  <c r="P171" i="3"/>
  <c r="I172" i="3"/>
  <c r="J172" i="3"/>
  <c r="K172" i="3"/>
  <c r="L172" i="3"/>
  <c r="M172" i="3"/>
  <c r="N172" i="3"/>
  <c r="O172" i="3"/>
  <c r="P172" i="3"/>
  <c r="I173" i="3"/>
  <c r="J173" i="3"/>
  <c r="K173" i="3"/>
  <c r="L173" i="3"/>
  <c r="M173" i="3"/>
  <c r="N173" i="3"/>
  <c r="O173" i="3"/>
  <c r="P173" i="3"/>
  <c r="I174" i="3"/>
  <c r="J174" i="3"/>
  <c r="K174" i="3"/>
  <c r="L174" i="3"/>
  <c r="M174" i="3"/>
  <c r="N174" i="3"/>
  <c r="O174" i="3"/>
  <c r="P174" i="3"/>
  <c r="I175" i="3"/>
  <c r="J175" i="3"/>
  <c r="K175" i="3"/>
  <c r="L175" i="3"/>
  <c r="M175" i="3"/>
  <c r="N175" i="3"/>
  <c r="O175" i="3"/>
  <c r="P175" i="3"/>
  <c r="I176" i="3"/>
  <c r="J176" i="3"/>
  <c r="K176" i="3"/>
  <c r="L176" i="3"/>
  <c r="M176" i="3"/>
  <c r="N176" i="3"/>
  <c r="O176" i="3"/>
  <c r="P176" i="3"/>
  <c r="I177" i="3"/>
  <c r="J177" i="3"/>
  <c r="K177" i="3"/>
  <c r="L177" i="3"/>
  <c r="M177" i="3"/>
  <c r="N177" i="3"/>
  <c r="O177" i="3"/>
  <c r="P177" i="3"/>
  <c r="I178" i="3"/>
  <c r="J178" i="3"/>
  <c r="K178" i="3"/>
  <c r="L178" i="3"/>
  <c r="M178" i="3"/>
  <c r="N178" i="3"/>
  <c r="O178" i="3"/>
  <c r="P178" i="3"/>
  <c r="I179" i="3"/>
  <c r="J179" i="3"/>
  <c r="K179" i="3"/>
  <c r="L179" i="3"/>
  <c r="M179" i="3"/>
  <c r="N179" i="3"/>
  <c r="O179" i="3"/>
  <c r="P179" i="3"/>
  <c r="I180" i="3"/>
  <c r="J180" i="3"/>
  <c r="K180" i="3"/>
  <c r="L180" i="3"/>
  <c r="M180" i="3"/>
  <c r="N180" i="3"/>
  <c r="O180" i="3"/>
  <c r="P180" i="3"/>
  <c r="I181" i="3"/>
  <c r="J181" i="3"/>
  <c r="K181" i="3"/>
  <c r="L181" i="3"/>
  <c r="M181" i="3"/>
  <c r="N181" i="3"/>
  <c r="O181" i="3"/>
  <c r="P181" i="3"/>
  <c r="I182" i="3"/>
  <c r="J182" i="3"/>
  <c r="K182" i="3"/>
  <c r="L182" i="3"/>
  <c r="M182" i="3"/>
  <c r="N182" i="3"/>
  <c r="O182" i="3"/>
  <c r="P182" i="3"/>
  <c r="I183" i="3"/>
  <c r="J183" i="3"/>
  <c r="K183" i="3"/>
  <c r="L183" i="3"/>
  <c r="M183" i="3"/>
  <c r="N183" i="3"/>
  <c r="O183" i="3"/>
  <c r="P183" i="3"/>
  <c r="I184" i="3"/>
  <c r="J184" i="3"/>
  <c r="K184" i="3"/>
  <c r="L184" i="3"/>
  <c r="M184" i="3"/>
  <c r="N184" i="3"/>
  <c r="O184" i="3"/>
  <c r="P184" i="3"/>
  <c r="J5" i="3"/>
  <c r="K5" i="3"/>
  <c r="L5" i="3"/>
  <c r="M5" i="3"/>
  <c r="N5" i="3"/>
  <c r="O5" i="3"/>
  <c r="P5" i="3"/>
  <c r="I5" i="3"/>
  <c r="O3" i="3"/>
  <c r="P3" i="3"/>
  <c r="N3" i="3"/>
  <c r="S4" i="3"/>
  <c r="T4" i="3" s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E134" i="5" s="1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E154" i="5" s="1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C5" i="5"/>
  <c r="R5" i="2"/>
  <c r="R6" i="2"/>
  <c r="R7" i="2"/>
  <c r="R8" i="2"/>
  <c r="R9" i="2"/>
  <c r="R10" i="2"/>
  <c r="R11" i="2"/>
  <c r="R4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8" i="2"/>
  <c r="G57" i="2"/>
  <c r="B6" i="5"/>
  <c r="C185" i="3"/>
  <c r="C4" i="3"/>
  <c r="B5" i="3"/>
  <c r="Q184" i="2"/>
  <c r="Q4" i="2"/>
  <c r="F184" i="2"/>
  <c r="G184" i="2" s="1"/>
  <c r="A184" i="2"/>
  <c r="F185" i="2" s="1"/>
  <c r="G185" i="2" s="1"/>
  <c r="F4" i="2"/>
  <c r="B5" i="2"/>
  <c r="E352" i="5" l="1"/>
  <c r="AM5" i="2"/>
  <c r="AT5" i="2"/>
  <c r="AV5" i="2" s="1"/>
  <c r="AT6" i="2"/>
  <c r="AV6" i="2" s="1"/>
  <c r="AM6" i="2"/>
  <c r="E334" i="5"/>
  <c r="E152" i="5"/>
  <c r="E112" i="5"/>
  <c r="AO5" i="2"/>
  <c r="E332" i="5"/>
  <c r="E312" i="5"/>
  <c r="E232" i="5"/>
  <c r="E172" i="5"/>
  <c r="E32" i="5"/>
  <c r="E252" i="5"/>
  <c r="L252" i="5" s="1"/>
  <c r="I32" i="5"/>
  <c r="E92" i="5"/>
  <c r="H152" i="5"/>
  <c r="E348" i="5"/>
  <c r="E328" i="5"/>
  <c r="E308" i="5"/>
  <c r="E288" i="5"/>
  <c r="E268" i="5"/>
  <c r="E248" i="5"/>
  <c r="E228" i="5"/>
  <c r="E208" i="5"/>
  <c r="E188" i="5"/>
  <c r="E148" i="5"/>
  <c r="E128" i="5"/>
  <c r="E108" i="5"/>
  <c r="E88" i="5"/>
  <c r="E68" i="5"/>
  <c r="E48" i="5"/>
  <c r="E28" i="5"/>
  <c r="E8" i="5"/>
  <c r="E363" i="5"/>
  <c r="E343" i="5"/>
  <c r="E323" i="5"/>
  <c r="E303" i="5"/>
  <c r="E283" i="5"/>
  <c r="E263" i="5"/>
  <c r="E243" i="5"/>
  <c r="E223" i="5"/>
  <c r="E183" i="5"/>
  <c r="E163" i="5"/>
  <c r="E143" i="5"/>
  <c r="E123" i="5"/>
  <c r="E103" i="5"/>
  <c r="E83" i="5"/>
  <c r="E63" i="5"/>
  <c r="E43" i="5"/>
  <c r="E23" i="5"/>
  <c r="E356" i="5"/>
  <c r="E336" i="5"/>
  <c r="E316" i="5"/>
  <c r="E296" i="5"/>
  <c r="E276" i="5"/>
  <c r="E256" i="5"/>
  <c r="E236" i="5"/>
  <c r="E216" i="5"/>
  <c r="E196" i="5"/>
  <c r="E176" i="5"/>
  <c r="E156" i="5"/>
  <c r="E136" i="5"/>
  <c r="E116" i="5"/>
  <c r="E96" i="5"/>
  <c r="E76" i="5"/>
  <c r="E56" i="5"/>
  <c r="E36" i="5"/>
  <c r="E16" i="5"/>
  <c r="E360" i="5"/>
  <c r="E340" i="5"/>
  <c r="E320" i="5"/>
  <c r="E300" i="5"/>
  <c r="E280" i="5"/>
  <c r="E260" i="5"/>
  <c r="E240" i="5"/>
  <c r="E220" i="5"/>
  <c r="E200" i="5"/>
  <c r="E180" i="5"/>
  <c r="E160" i="5"/>
  <c r="E140" i="5"/>
  <c r="E120" i="5"/>
  <c r="E100" i="5"/>
  <c r="E80" i="5"/>
  <c r="E60" i="5"/>
  <c r="E40" i="5"/>
  <c r="E20" i="5"/>
  <c r="E287" i="5"/>
  <c r="E247" i="5"/>
  <c r="E331" i="5"/>
  <c r="E231" i="5"/>
  <c r="E361" i="5"/>
  <c r="E341" i="5"/>
  <c r="E321" i="5"/>
  <c r="E301" i="5"/>
  <c r="E281" i="5"/>
  <c r="E261" i="5"/>
  <c r="E241" i="5"/>
  <c r="E221" i="5"/>
  <c r="E201" i="5"/>
  <c r="E181" i="5"/>
  <c r="E161" i="5"/>
  <c r="E141" i="5"/>
  <c r="E121" i="5"/>
  <c r="E101" i="5"/>
  <c r="E81" i="5"/>
  <c r="E61" i="5"/>
  <c r="E41" i="5"/>
  <c r="E21" i="5"/>
  <c r="E355" i="5"/>
  <c r="E335" i="5"/>
  <c r="E315" i="5"/>
  <c r="E295" i="5"/>
  <c r="E275" i="5"/>
  <c r="E255" i="5"/>
  <c r="E235" i="5"/>
  <c r="E215" i="5"/>
  <c r="E195" i="5"/>
  <c r="E175" i="5"/>
  <c r="E155" i="5"/>
  <c r="E135" i="5"/>
  <c r="E115" i="5"/>
  <c r="E95" i="5"/>
  <c r="E75" i="5"/>
  <c r="E55" i="5"/>
  <c r="E35" i="5"/>
  <c r="E15" i="5"/>
  <c r="E353" i="5"/>
  <c r="E333" i="5"/>
  <c r="E313" i="5"/>
  <c r="E293" i="5"/>
  <c r="E273" i="5"/>
  <c r="E253" i="5"/>
  <c r="E233" i="5"/>
  <c r="E213" i="5"/>
  <c r="E193" i="5"/>
  <c r="E173" i="5"/>
  <c r="E153" i="5"/>
  <c r="E133" i="5"/>
  <c r="E113" i="5"/>
  <c r="E93" i="5"/>
  <c r="E73" i="5"/>
  <c r="E53" i="5"/>
  <c r="E33" i="5"/>
  <c r="E330" i="5"/>
  <c r="E310" i="5"/>
  <c r="E230" i="5"/>
  <c r="E190" i="5"/>
  <c r="E130" i="5"/>
  <c r="E110" i="5"/>
  <c r="E30" i="5"/>
  <c r="E257" i="5"/>
  <c r="E137" i="5"/>
  <c r="E131" i="5"/>
  <c r="E31" i="5"/>
  <c r="E327" i="5"/>
  <c r="E307" i="5"/>
  <c r="E167" i="5"/>
  <c r="E127" i="5"/>
  <c r="E107" i="5"/>
  <c r="E27" i="5"/>
  <c r="E309" i="5"/>
  <c r="E189" i="5"/>
  <c r="E6" i="5"/>
  <c r="E259" i="5"/>
  <c r="E39" i="5"/>
  <c r="E338" i="5"/>
  <c r="E318" i="5"/>
  <c r="E298" i="5"/>
  <c r="E278" i="5"/>
  <c r="E258" i="5"/>
  <c r="E238" i="5"/>
  <c r="E218" i="5"/>
  <c r="E198" i="5"/>
  <c r="E178" i="5"/>
  <c r="E158" i="5"/>
  <c r="E138" i="5"/>
  <c r="E118" i="5"/>
  <c r="E98" i="5"/>
  <c r="E78" i="5"/>
  <c r="E58" i="5"/>
  <c r="E38" i="5"/>
  <c r="E18" i="5"/>
  <c r="E197" i="5"/>
  <c r="E314" i="5"/>
  <c r="E294" i="5"/>
  <c r="E274" i="5"/>
  <c r="E254" i="5"/>
  <c r="E214" i="5"/>
  <c r="E194" i="5"/>
  <c r="E174" i="5"/>
  <c r="E114" i="5"/>
  <c r="E94" i="5"/>
  <c r="E74" i="5"/>
  <c r="E54" i="5"/>
  <c r="E34" i="5"/>
  <c r="E13" i="5"/>
  <c r="E7" i="5"/>
  <c r="E14" i="5"/>
  <c r="E347" i="5"/>
  <c r="E267" i="5"/>
  <c r="E227" i="5"/>
  <c r="E207" i="5"/>
  <c r="E187" i="5"/>
  <c r="E147" i="5"/>
  <c r="E87" i="5"/>
  <c r="E67" i="5"/>
  <c r="E47" i="5"/>
  <c r="E109" i="5"/>
  <c r="E168" i="5"/>
  <c r="E169" i="5"/>
  <c r="E29" i="5"/>
  <c r="E292" i="5"/>
  <c r="E272" i="5"/>
  <c r="E212" i="5"/>
  <c r="E192" i="5"/>
  <c r="E132" i="5"/>
  <c r="E72" i="5"/>
  <c r="E52" i="5"/>
  <c r="E12" i="5"/>
  <c r="E266" i="5"/>
  <c r="E203" i="5"/>
  <c r="E204" i="5"/>
  <c r="E362" i="5"/>
  <c r="E342" i="5"/>
  <c r="E322" i="5"/>
  <c r="E302" i="5"/>
  <c r="E282" i="5"/>
  <c r="E262" i="5"/>
  <c r="E242" i="5"/>
  <c r="E222" i="5"/>
  <c r="E202" i="5"/>
  <c r="E182" i="5"/>
  <c r="E162" i="5"/>
  <c r="E142" i="5"/>
  <c r="E122" i="5"/>
  <c r="E102" i="5"/>
  <c r="E82" i="5"/>
  <c r="E62" i="5"/>
  <c r="E42" i="5"/>
  <c r="E22" i="5"/>
  <c r="E299" i="5"/>
  <c r="E251" i="5"/>
  <c r="E151" i="5"/>
  <c r="E11" i="5"/>
  <c r="E349" i="5"/>
  <c r="E329" i="5"/>
  <c r="E289" i="5"/>
  <c r="E269" i="5"/>
  <c r="E249" i="5"/>
  <c r="E229" i="5"/>
  <c r="E209" i="5"/>
  <c r="E149" i="5"/>
  <c r="E129" i="5"/>
  <c r="E89" i="5"/>
  <c r="E69" i="5"/>
  <c r="E49" i="5"/>
  <c r="E9" i="5"/>
  <c r="E191" i="5"/>
  <c r="E111" i="5"/>
  <c r="E51" i="5"/>
  <c r="E50" i="5"/>
  <c r="AN5" i="2"/>
  <c r="E358" i="5"/>
  <c r="E359" i="5"/>
  <c r="E351" i="5"/>
  <c r="E350" i="5"/>
  <c r="E311" i="5"/>
  <c r="E211" i="5"/>
  <c r="E210" i="5"/>
  <c r="E171" i="5"/>
  <c r="E99" i="5"/>
  <c r="E339" i="5"/>
  <c r="E319" i="5"/>
  <c r="E279" i="5"/>
  <c r="E239" i="5"/>
  <c r="E219" i="5"/>
  <c r="E199" i="5"/>
  <c r="E179" i="5"/>
  <c r="E159" i="5"/>
  <c r="E139" i="5"/>
  <c r="E119" i="5"/>
  <c r="E79" i="5"/>
  <c r="E59" i="5"/>
  <c r="E19" i="5"/>
  <c r="E357" i="5"/>
  <c r="E337" i="5"/>
  <c r="E317" i="5"/>
  <c r="E297" i="5"/>
  <c r="E277" i="5"/>
  <c r="E237" i="5"/>
  <c r="E217" i="5"/>
  <c r="E177" i="5"/>
  <c r="E157" i="5"/>
  <c r="E117" i="5"/>
  <c r="E97" i="5"/>
  <c r="E77" i="5"/>
  <c r="E57" i="5"/>
  <c r="E37" i="5"/>
  <c r="E17" i="5"/>
  <c r="E365" i="5"/>
  <c r="E125" i="5"/>
  <c r="E65" i="5"/>
  <c r="E364" i="5"/>
  <c r="E344" i="5"/>
  <c r="E324" i="5"/>
  <c r="E304" i="5"/>
  <c r="E284" i="5"/>
  <c r="E264" i="5"/>
  <c r="E244" i="5"/>
  <c r="E224" i="5"/>
  <c r="E184" i="5"/>
  <c r="E164" i="5"/>
  <c r="E144" i="5"/>
  <c r="E124" i="5"/>
  <c r="E104" i="5"/>
  <c r="E84" i="5"/>
  <c r="E64" i="5"/>
  <c r="E44" i="5"/>
  <c r="E24" i="5"/>
  <c r="E25" i="5"/>
  <c r="E26" i="5"/>
  <c r="I134" i="5"/>
  <c r="E66" i="5"/>
  <c r="E345" i="5"/>
  <c r="E346" i="5"/>
  <c r="E325" i="5"/>
  <c r="E326" i="5"/>
  <c r="E306" i="5"/>
  <c r="E305" i="5"/>
  <c r="E285" i="5"/>
  <c r="E286" i="5"/>
  <c r="E245" i="5"/>
  <c r="E246" i="5"/>
  <c r="E225" i="5"/>
  <c r="E226" i="5"/>
  <c r="E205" i="5"/>
  <c r="E206" i="5"/>
  <c r="E185" i="5"/>
  <c r="E186" i="5"/>
  <c r="E165" i="5"/>
  <c r="E166" i="5"/>
  <c r="E145" i="5"/>
  <c r="E146" i="5"/>
  <c r="E106" i="5"/>
  <c r="E105" i="5"/>
  <c r="E85" i="5"/>
  <c r="E86" i="5"/>
  <c r="E45" i="5"/>
  <c r="E46" i="5"/>
  <c r="E126" i="5"/>
  <c r="E265" i="5"/>
  <c r="E250" i="5"/>
  <c r="E150" i="5"/>
  <c r="E290" i="5"/>
  <c r="E291" i="5"/>
  <c r="E270" i="5"/>
  <c r="E271" i="5"/>
  <c r="E90" i="5"/>
  <c r="E91" i="5"/>
  <c r="E70" i="5"/>
  <c r="E71" i="5"/>
  <c r="E10" i="5"/>
  <c r="E170" i="5"/>
  <c r="H3" i="5"/>
  <c r="H354" i="5" s="1"/>
  <c r="V3" i="5"/>
  <c r="U3" i="5"/>
  <c r="U352" i="5" s="1"/>
  <c r="S3" i="5"/>
  <c r="S134" i="5" s="1"/>
  <c r="R3" i="5"/>
  <c r="T3" i="5"/>
  <c r="T154" i="5" s="1"/>
  <c r="Q3" i="5"/>
  <c r="P3" i="5"/>
  <c r="O3" i="5"/>
  <c r="N3" i="5"/>
  <c r="M3" i="5"/>
  <c r="L3" i="5"/>
  <c r="K3" i="5"/>
  <c r="K234" i="5" s="1"/>
  <c r="J3" i="5"/>
  <c r="J352" i="5" s="1"/>
  <c r="I3" i="5"/>
  <c r="I352" i="5" s="1"/>
  <c r="B7" i="5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B336" i="5" s="1"/>
  <c r="B337" i="5" s="1"/>
  <c r="B338" i="5" s="1"/>
  <c r="B339" i="5" s="1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B357" i="5" s="1"/>
  <c r="B358" i="5" s="1"/>
  <c r="B359" i="5" s="1"/>
  <c r="B360" i="5" s="1"/>
  <c r="B361" i="5" s="1"/>
  <c r="B362" i="5" s="1"/>
  <c r="B363" i="5" s="1"/>
  <c r="B364" i="5" s="1"/>
  <c r="B365" i="5" s="1"/>
  <c r="C5" i="3"/>
  <c r="D5" i="3" s="1"/>
  <c r="B6" i="3"/>
  <c r="C6" i="3" s="1"/>
  <c r="B6" i="2"/>
  <c r="Q5" i="2"/>
  <c r="Q185" i="2"/>
  <c r="A185" i="2"/>
  <c r="Q186" i="2" s="1"/>
  <c r="F5" i="2"/>
  <c r="D20" i="1"/>
  <c r="E20" i="1" s="1"/>
  <c r="F47" i="1"/>
  <c r="F48" i="1" s="1"/>
  <c r="F50" i="1" s="1"/>
  <c r="F51" i="1" s="1"/>
  <c r="F52" i="1" s="1"/>
  <c r="G47" i="1"/>
  <c r="G48" i="1" s="1"/>
  <c r="G50" i="1" s="1"/>
  <c r="G51" i="1" s="1"/>
  <c r="G52" i="1" s="1"/>
  <c r="H47" i="1"/>
  <c r="H48" i="1" s="1"/>
  <c r="H50" i="1" s="1"/>
  <c r="H51" i="1" s="1"/>
  <c r="H52" i="1" s="1"/>
  <c r="I47" i="1"/>
  <c r="I48" i="1" s="1"/>
  <c r="I50" i="1" s="1"/>
  <c r="I51" i="1" s="1"/>
  <c r="I52" i="1" s="1"/>
  <c r="J47" i="1"/>
  <c r="J48" i="1" s="1"/>
  <c r="J50" i="1" s="1"/>
  <c r="J51" i="1" s="1"/>
  <c r="J52" i="1" s="1"/>
  <c r="K47" i="1"/>
  <c r="K48" i="1" s="1"/>
  <c r="K50" i="1" s="1"/>
  <c r="K51" i="1" s="1"/>
  <c r="K52" i="1" s="1"/>
  <c r="L47" i="1"/>
  <c r="L48" i="1" s="1"/>
  <c r="L50" i="1" s="1"/>
  <c r="L51" i="1" s="1"/>
  <c r="L52" i="1" s="1"/>
  <c r="E47" i="1"/>
  <c r="E48" i="1" s="1"/>
  <c r="E50" i="1" s="1"/>
  <c r="E51" i="1" s="1"/>
  <c r="E52" i="1" s="1"/>
  <c r="F33" i="1"/>
  <c r="F34" i="1" s="1"/>
  <c r="F36" i="1" s="1"/>
  <c r="F37" i="1" s="1"/>
  <c r="F38" i="1" s="1"/>
  <c r="G33" i="1"/>
  <c r="G34" i="1" s="1"/>
  <c r="G36" i="1" s="1"/>
  <c r="G37" i="1" s="1"/>
  <c r="G38" i="1" s="1"/>
  <c r="H33" i="1"/>
  <c r="H34" i="1" s="1"/>
  <c r="H36" i="1" s="1"/>
  <c r="H37" i="1" s="1"/>
  <c r="H38" i="1" s="1"/>
  <c r="I33" i="1"/>
  <c r="I34" i="1" s="1"/>
  <c r="I36" i="1" s="1"/>
  <c r="I37" i="1" s="1"/>
  <c r="I38" i="1" s="1"/>
  <c r="J33" i="1"/>
  <c r="J34" i="1" s="1"/>
  <c r="J36" i="1" s="1"/>
  <c r="J37" i="1" s="1"/>
  <c r="J38" i="1" s="1"/>
  <c r="K33" i="1"/>
  <c r="K34" i="1" s="1"/>
  <c r="K36" i="1" s="1"/>
  <c r="K37" i="1" s="1"/>
  <c r="K38" i="1" s="1"/>
  <c r="L33" i="1"/>
  <c r="L34" i="1" s="1"/>
  <c r="L36" i="1" s="1"/>
  <c r="L37" i="1" s="1"/>
  <c r="L38" i="1" s="1"/>
  <c r="M33" i="1"/>
  <c r="M34" i="1" s="1"/>
  <c r="M36" i="1" s="1"/>
  <c r="M37" i="1" s="1"/>
  <c r="M38" i="1" s="1"/>
  <c r="E33" i="1"/>
  <c r="E34" i="1" s="1"/>
  <c r="E36" i="1" s="1"/>
  <c r="AU5" i="2" l="1"/>
  <c r="AY5" i="2" s="1"/>
  <c r="AP5" i="2"/>
  <c r="AQ5" i="2"/>
  <c r="AU6" i="2"/>
  <c r="AY6" i="2" s="1"/>
  <c r="H134" i="5"/>
  <c r="H352" i="5"/>
  <c r="I303" i="5"/>
  <c r="Q112" i="5"/>
  <c r="V334" i="5"/>
  <c r="H232" i="5"/>
  <c r="I112" i="5"/>
  <c r="L303" i="5"/>
  <c r="H252" i="5"/>
  <c r="O232" i="5"/>
  <c r="M252" i="5"/>
  <c r="P232" i="5"/>
  <c r="N172" i="5"/>
  <c r="R92" i="5"/>
  <c r="H172" i="5"/>
  <c r="H332" i="5"/>
  <c r="H154" i="5"/>
  <c r="Q32" i="5"/>
  <c r="T92" i="5"/>
  <c r="V134" i="5"/>
  <c r="I154" i="5"/>
  <c r="I234" i="5"/>
  <c r="R352" i="5"/>
  <c r="K154" i="5"/>
  <c r="R32" i="5"/>
  <c r="T332" i="5"/>
  <c r="N32" i="5"/>
  <c r="R134" i="5"/>
  <c r="T112" i="5"/>
  <c r="M334" i="5"/>
  <c r="M32" i="5"/>
  <c r="P32" i="5"/>
  <c r="M234" i="5"/>
  <c r="Q234" i="5"/>
  <c r="M232" i="5"/>
  <c r="M134" i="5"/>
  <c r="P154" i="5"/>
  <c r="N354" i="5"/>
  <c r="O154" i="5"/>
  <c r="M154" i="5"/>
  <c r="T303" i="5"/>
  <c r="M354" i="5"/>
  <c r="R303" i="5"/>
  <c r="R154" i="5"/>
  <c r="P112" i="5"/>
  <c r="Q354" i="5"/>
  <c r="P172" i="5"/>
  <c r="L354" i="5"/>
  <c r="R334" i="5"/>
  <c r="N352" i="5"/>
  <c r="R354" i="5"/>
  <c r="K112" i="5"/>
  <c r="T352" i="5"/>
  <c r="R152" i="5"/>
  <c r="T134" i="5"/>
  <c r="J112" i="5"/>
  <c r="J32" i="5"/>
  <c r="Q332" i="5"/>
  <c r="Q172" i="5"/>
  <c r="U332" i="5"/>
  <c r="S303" i="5"/>
  <c r="U234" i="5"/>
  <c r="S352" i="5"/>
  <c r="S234" i="5"/>
  <c r="S176" i="5"/>
  <c r="S312" i="5"/>
  <c r="U354" i="5"/>
  <c r="V232" i="5"/>
  <c r="N154" i="5"/>
  <c r="V303" i="5"/>
  <c r="S172" i="5"/>
  <c r="U232" i="5"/>
  <c r="U252" i="5"/>
  <c r="K354" i="5"/>
  <c r="S232" i="5"/>
  <c r="S332" i="5"/>
  <c r="R172" i="5"/>
  <c r="S354" i="5"/>
  <c r="R232" i="5"/>
  <c r="R332" i="5"/>
  <c r="V154" i="5"/>
  <c r="T252" i="5"/>
  <c r="U152" i="5"/>
  <c r="K232" i="5"/>
  <c r="I332" i="5"/>
  <c r="Q154" i="5"/>
  <c r="Q352" i="5"/>
  <c r="V112" i="5"/>
  <c r="U134" i="5"/>
  <c r="U112" i="5"/>
  <c r="U303" i="5"/>
  <c r="S252" i="5"/>
  <c r="U154" i="5"/>
  <c r="I252" i="5"/>
  <c r="I92" i="5"/>
  <c r="I354" i="5"/>
  <c r="L134" i="5"/>
  <c r="O334" i="5"/>
  <c r="P352" i="5"/>
  <c r="S112" i="5"/>
  <c r="I232" i="5"/>
  <c r="V234" i="5"/>
  <c r="V252" i="5"/>
  <c r="U172" i="5"/>
  <c r="S154" i="5"/>
  <c r="V352" i="5"/>
  <c r="O352" i="5"/>
  <c r="U92" i="5"/>
  <c r="L334" i="5"/>
  <c r="M152" i="5"/>
  <c r="L172" i="5"/>
  <c r="K152" i="5"/>
  <c r="N134" i="5"/>
  <c r="J172" i="5"/>
  <c r="M352" i="5"/>
  <c r="J154" i="5"/>
  <c r="O354" i="5"/>
  <c r="L92" i="5"/>
  <c r="N332" i="5"/>
  <c r="M172" i="5"/>
  <c r="K92" i="5"/>
  <c r="M332" i="5"/>
  <c r="J234" i="5"/>
  <c r="J152" i="5"/>
  <c r="M312" i="5"/>
  <c r="O112" i="5"/>
  <c r="T172" i="5"/>
  <c r="N152" i="5"/>
  <c r="N92" i="5"/>
  <c r="N232" i="5"/>
  <c r="P303" i="5"/>
  <c r="O234" i="5"/>
  <c r="J134" i="5"/>
  <c r="V312" i="5"/>
  <c r="L352" i="5"/>
  <c r="N112" i="5"/>
  <c r="V332" i="5"/>
  <c r="K172" i="5"/>
  <c r="P354" i="5"/>
  <c r="J92" i="5"/>
  <c r="L232" i="5"/>
  <c r="K303" i="5"/>
  <c r="P332" i="5"/>
  <c r="N234" i="5"/>
  <c r="P312" i="5"/>
  <c r="M112" i="5"/>
  <c r="J252" i="5"/>
  <c r="V92" i="5"/>
  <c r="J232" i="5"/>
  <c r="O332" i="5"/>
  <c r="K134" i="5"/>
  <c r="N312" i="5"/>
  <c r="L112" i="5"/>
  <c r="T312" i="5"/>
  <c r="K352" i="5"/>
  <c r="L332" i="5"/>
  <c r="L234" i="5"/>
  <c r="J332" i="5"/>
  <c r="L154" i="5"/>
  <c r="J354" i="5"/>
  <c r="M92" i="5"/>
  <c r="O172" i="5"/>
  <c r="P234" i="5"/>
  <c r="O92" i="5"/>
  <c r="T232" i="5"/>
  <c r="T234" i="5"/>
  <c r="P134" i="5"/>
  <c r="L312" i="5"/>
  <c r="V172" i="5"/>
  <c r="R252" i="5"/>
  <c r="V354" i="5"/>
  <c r="Q232" i="5"/>
  <c r="O303" i="5"/>
  <c r="K332" i="5"/>
  <c r="R234" i="5"/>
  <c r="O134" i="5"/>
  <c r="O312" i="5"/>
  <c r="R108" i="5"/>
  <c r="R112" i="5"/>
  <c r="P92" i="5"/>
  <c r="Q303" i="5"/>
  <c r="Q134" i="5"/>
  <c r="K312" i="5"/>
  <c r="N252" i="5"/>
  <c r="K252" i="5"/>
  <c r="T354" i="5"/>
  <c r="T334" i="5"/>
  <c r="I172" i="5"/>
  <c r="I152" i="5"/>
  <c r="H92" i="5"/>
  <c r="H234" i="5"/>
  <c r="H112" i="5"/>
  <c r="H32" i="5"/>
  <c r="D6" i="3"/>
  <c r="S334" i="5"/>
  <c r="Q334" i="5"/>
  <c r="K32" i="5"/>
  <c r="P334" i="5"/>
  <c r="U32" i="5"/>
  <c r="K334" i="5"/>
  <c r="J334" i="5"/>
  <c r="Q252" i="5"/>
  <c r="N303" i="5"/>
  <c r="P252" i="5"/>
  <c r="I334" i="5"/>
  <c r="M303" i="5"/>
  <c r="O252" i="5"/>
  <c r="T32" i="5"/>
  <c r="S32" i="5"/>
  <c r="H303" i="5"/>
  <c r="S167" i="5"/>
  <c r="K217" i="5"/>
  <c r="V209" i="5"/>
  <c r="H178" i="5"/>
  <c r="V307" i="5"/>
  <c r="T215" i="5"/>
  <c r="R221" i="5"/>
  <c r="U180" i="5"/>
  <c r="S216" i="5"/>
  <c r="U176" i="5"/>
  <c r="U334" i="5"/>
  <c r="T237" i="5"/>
  <c r="R312" i="5"/>
  <c r="T74" i="5"/>
  <c r="K198" i="5"/>
  <c r="I193" i="5"/>
  <c r="V235" i="5"/>
  <c r="T236" i="5"/>
  <c r="V283" i="5"/>
  <c r="S243" i="5"/>
  <c r="O263" i="5"/>
  <c r="O152" i="5"/>
  <c r="T176" i="5"/>
  <c r="T244" i="5"/>
  <c r="I277" i="5"/>
  <c r="J171" i="5"/>
  <c r="Q312" i="5"/>
  <c r="R94" i="5"/>
  <c r="R255" i="5"/>
  <c r="H256" i="5"/>
  <c r="M138" i="5"/>
  <c r="V223" i="5"/>
  <c r="P177" i="5"/>
  <c r="O62" i="5"/>
  <c r="R317" i="5"/>
  <c r="M211" i="5"/>
  <c r="I289" i="5"/>
  <c r="Q174" i="5"/>
  <c r="K258" i="5"/>
  <c r="P137" i="5"/>
  <c r="H253" i="5"/>
  <c r="I260" i="5"/>
  <c r="R296" i="5"/>
  <c r="V337" i="5"/>
  <c r="Q329" i="5"/>
  <c r="J194" i="5"/>
  <c r="N278" i="5"/>
  <c r="K273" i="5"/>
  <c r="Q315" i="5"/>
  <c r="U316" i="5"/>
  <c r="U357" i="5"/>
  <c r="L349" i="5"/>
  <c r="U202" i="5"/>
  <c r="T132" i="5"/>
  <c r="N214" i="5"/>
  <c r="S298" i="5"/>
  <c r="T30" i="5"/>
  <c r="Q293" i="5"/>
  <c r="P300" i="5"/>
  <c r="V344" i="5"/>
  <c r="Q19" i="5"/>
  <c r="J312" i="5"/>
  <c r="R222" i="5"/>
  <c r="M318" i="5"/>
  <c r="H110" i="5"/>
  <c r="L313" i="5"/>
  <c r="N355" i="5"/>
  <c r="S28" i="5"/>
  <c r="V32" i="5"/>
  <c r="N334" i="5"/>
  <c r="P59" i="5"/>
  <c r="I312" i="5"/>
  <c r="Q130" i="5"/>
  <c r="I333" i="5"/>
  <c r="J231" i="5"/>
  <c r="R340" i="5"/>
  <c r="S48" i="5"/>
  <c r="H334" i="5"/>
  <c r="V127" i="5"/>
  <c r="S157" i="5"/>
  <c r="L133" i="5"/>
  <c r="I129" i="5"/>
  <c r="I175" i="5"/>
  <c r="J268" i="5"/>
  <c r="K339" i="5"/>
  <c r="P158" i="5"/>
  <c r="S201" i="5"/>
  <c r="R323" i="5"/>
  <c r="Q79" i="5"/>
  <c r="J262" i="5"/>
  <c r="S272" i="5"/>
  <c r="U360" i="5"/>
  <c r="N23" i="5"/>
  <c r="R187" i="5"/>
  <c r="V15" i="5"/>
  <c r="T302" i="5"/>
  <c r="H207" i="5"/>
  <c r="P310" i="5"/>
  <c r="P41" i="5"/>
  <c r="P36" i="5"/>
  <c r="U358" i="5"/>
  <c r="T322" i="5"/>
  <c r="M330" i="5"/>
  <c r="N56" i="5"/>
  <c r="V83" i="5"/>
  <c r="H128" i="5"/>
  <c r="P152" i="5"/>
  <c r="I44" i="5"/>
  <c r="I37" i="5"/>
  <c r="O179" i="5"/>
  <c r="H38" i="5"/>
  <c r="H189" i="5"/>
  <c r="L33" i="5"/>
  <c r="T75" i="5"/>
  <c r="R81" i="5"/>
  <c r="R40" i="5"/>
  <c r="J103" i="5"/>
  <c r="H148" i="5"/>
  <c r="S152" i="5"/>
  <c r="Q92" i="5"/>
  <c r="O32" i="5"/>
  <c r="J303" i="5"/>
  <c r="V9" i="5"/>
  <c r="S92" i="5"/>
  <c r="T58" i="5"/>
  <c r="N53" i="5"/>
  <c r="Q95" i="5"/>
  <c r="R101" i="5"/>
  <c r="H60" i="5"/>
  <c r="T152" i="5"/>
  <c r="T13" i="5"/>
  <c r="P195" i="5"/>
  <c r="K297" i="5"/>
  <c r="T114" i="5"/>
  <c r="R276" i="5"/>
  <c r="I331" i="5"/>
  <c r="H247" i="5"/>
  <c r="N63" i="5"/>
  <c r="N219" i="5"/>
  <c r="P121" i="5"/>
  <c r="S143" i="5"/>
  <c r="H312" i="5"/>
  <c r="V210" i="5"/>
  <c r="L233" i="5"/>
  <c r="L294" i="5"/>
  <c r="U68" i="5"/>
  <c r="H292" i="5"/>
  <c r="N230" i="5"/>
  <c r="K365" i="5"/>
  <c r="R197" i="5"/>
  <c r="L287" i="5"/>
  <c r="Q152" i="5"/>
  <c r="S84" i="5"/>
  <c r="S77" i="5"/>
  <c r="I49" i="5"/>
  <c r="Q78" i="5"/>
  <c r="L73" i="5"/>
  <c r="P80" i="5"/>
  <c r="L152" i="5"/>
  <c r="V152" i="5"/>
  <c r="Q97" i="5"/>
  <c r="L239" i="5"/>
  <c r="U312" i="5"/>
  <c r="L204" i="5"/>
  <c r="T168" i="5"/>
  <c r="J27" i="5"/>
  <c r="H93" i="5"/>
  <c r="H135" i="5"/>
  <c r="V141" i="5"/>
  <c r="H136" i="5"/>
  <c r="N163" i="5"/>
  <c r="L32" i="5"/>
  <c r="H124" i="5"/>
  <c r="J117" i="5"/>
  <c r="Q203" i="5"/>
  <c r="N107" i="5"/>
  <c r="K113" i="5"/>
  <c r="R155" i="5"/>
  <c r="N161" i="5"/>
  <c r="S120" i="5"/>
  <c r="T156" i="5"/>
  <c r="Q248" i="5"/>
  <c r="I243" i="5"/>
  <c r="T188" i="5"/>
  <c r="R228" i="5"/>
  <c r="M343" i="5"/>
  <c r="L343" i="5"/>
  <c r="K343" i="5"/>
  <c r="N343" i="5"/>
  <c r="Q343" i="5"/>
  <c r="V343" i="5"/>
  <c r="J343" i="5"/>
  <c r="P343" i="5"/>
  <c r="I343" i="5"/>
  <c r="O343" i="5"/>
  <c r="S343" i="5"/>
  <c r="T343" i="5"/>
  <c r="H343" i="5"/>
  <c r="T335" i="5"/>
  <c r="I335" i="5"/>
  <c r="Q335" i="5"/>
  <c r="R335" i="5"/>
  <c r="H300" i="5"/>
  <c r="U343" i="5"/>
  <c r="R343" i="5"/>
  <c r="S108" i="5"/>
  <c r="H108" i="5"/>
  <c r="I108" i="5"/>
  <c r="K108" i="5"/>
  <c r="L108" i="5"/>
  <c r="U108" i="5"/>
  <c r="Q108" i="5"/>
  <c r="J108" i="5"/>
  <c r="T108" i="5"/>
  <c r="O108" i="5"/>
  <c r="N108" i="5"/>
  <c r="M108" i="5"/>
  <c r="V108" i="5"/>
  <c r="Q301" i="5"/>
  <c r="T301" i="5"/>
  <c r="U301" i="5"/>
  <c r="S336" i="5"/>
  <c r="O336" i="5"/>
  <c r="T336" i="5"/>
  <c r="I336" i="5"/>
  <c r="N336" i="5"/>
  <c r="L336" i="5"/>
  <c r="V336" i="5"/>
  <c r="M336" i="5"/>
  <c r="P108" i="5"/>
  <c r="P336" i="5"/>
  <c r="H335" i="5"/>
  <c r="J223" i="5"/>
  <c r="Q336" i="5"/>
  <c r="J240" i="5"/>
  <c r="U240" i="5"/>
  <c r="Q240" i="5"/>
  <c r="V240" i="5"/>
  <c r="U323" i="5"/>
  <c r="R295" i="5"/>
  <c r="Q295" i="5"/>
  <c r="H176" i="5"/>
  <c r="R176" i="5"/>
  <c r="K336" i="5"/>
  <c r="N240" i="5"/>
  <c r="H336" i="5"/>
  <c r="R336" i="5"/>
  <c r="J336" i="5"/>
  <c r="U336" i="5"/>
  <c r="H243" i="5"/>
  <c r="T263" i="5"/>
  <c r="Q176" i="5"/>
  <c r="N176" i="5"/>
  <c r="K176" i="5"/>
  <c r="V176" i="5"/>
  <c r="L176" i="5"/>
  <c r="M176" i="5"/>
  <c r="P240" i="5"/>
  <c r="O240" i="5"/>
  <c r="S295" i="5"/>
  <c r="K240" i="5"/>
  <c r="L240" i="5"/>
  <c r="T240" i="5"/>
  <c r="I240" i="5"/>
  <c r="M240" i="5"/>
  <c r="O216" i="5"/>
  <c r="H240" i="5"/>
  <c r="P176" i="5"/>
  <c r="J176" i="5"/>
  <c r="P156" i="5"/>
  <c r="O136" i="5"/>
  <c r="I176" i="5"/>
  <c r="O176" i="5"/>
  <c r="P301" i="5"/>
  <c r="V301" i="5"/>
  <c r="O140" i="5"/>
  <c r="P233" i="5"/>
  <c r="J335" i="5"/>
  <c r="L60" i="5"/>
  <c r="R240" i="5"/>
  <c r="Q60" i="5"/>
  <c r="L140" i="5"/>
  <c r="S240" i="5"/>
  <c r="K335" i="5"/>
  <c r="J60" i="5"/>
  <c r="M335" i="5"/>
  <c r="O295" i="5"/>
  <c r="N335" i="5"/>
  <c r="L301" i="5"/>
  <c r="L295" i="5"/>
  <c r="I301" i="5"/>
  <c r="I295" i="5"/>
  <c r="V101" i="5"/>
  <c r="S301" i="5"/>
  <c r="H301" i="5"/>
  <c r="I110" i="5"/>
  <c r="M301" i="5"/>
  <c r="T61" i="5"/>
  <c r="K301" i="5"/>
  <c r="J301" i="5"/>
  <c r="P61" i="5"/>
  <c r="O301" i="5"/>
  <c r="R301" i="5"/>
  <c r="S335" i="5"/>
  <c r="N301" i="5"/>
  <c r="O101" i="5"/>
  <c r="J101" i="5"/>
  <c r="U101" i="5"/>
  <c r="N81" i="5"/>
  <c r="P101" i="5"/>
  <c r="Q101" i="5"/>
  <c r="M101" i="5"/>
  <c r="L101" i="5"/>
  <c r="K101" i="5"/>
  <c r="V121" i="5"/>
  <c r="S101" i="5"/>
  <c r="P335" i="5"/>
  <c r="U130" i="5"/>
  <c r="M333" i="5"/>
  <c r="V335" i="5"/>
  <c r="L335" i="5"/>
  <c r="N295" i="5"/>
  <c r="N75" i="5"/>
  <c r="M295" i="5"/>
  <c r="K75" i="5"/>
  <c r="U75" i="5"/>
  <c r="J75" i="5"/>
  <c r="J295" i="5"/>
  <c r="T173" i="5"/>
  <c r="V295" i="5"/>
  <c r="O335" i="5"/>
  <c r="T307" i="5"/>
  <c r="U295" i="5"/>
  <c r="U335" i="5"/>
  <c r="K295" i="5"/>
  <c r="P295" i="5"/>
  <c r="H35" i="5"/>
  <c r="U35" i="5"/>
  <c r="V35" i="5"/>
  <c r="N35" i="5"/>
  <c r="S35" i="5"/>
  <c r="M35" i="5"/>
  <c r="T35" i="5"/>
  <c r="I35" i="5"/>
  <c r="P35" i="5"/>
  <c r="K35" i="5"/>
  <c r="S249" i="5"/>
  <c r="H249" i="5"/>
  <c r="U192" i="5"/>
  <c r="M192" i="5"/>
  <c r="V192" i="5"/>
  <c r="T192" i="5"/>
  <c r="N190" i="5"/>
  <c r="J190" i="5"/>
  <c r="I190" i="5"/>
  <c r="S190" i="5"/>
  <c r="K190" i="5"/>
  <c r="V190" i="5"/>
  <c r="Q190" i="5"/>
  <c r="M190" i="5"/>
  <c r="T190" i="5"/>
  <c r="R190" i="5"/>
  <c r="H190" i="5"/>
  <c r="L190" i="5"/>
  <c r="O190" i="5"/>
  <c r="P190" i="5"/>
  <c r="U190" i="5"/>
  <c r="R35" i="5"/>
  <c r="L35" i="5"/>
  <c r="N212" i="5"/>
  <c r="K212" i="5"/>
  <c r="Q212" i="5"/>
  <c r="Q35" i="5"/>
  <c r="P353" i="5"/>
  <c r="I353" i="5"/>
  <c r="V353" i="5"/>
  <c r="K353" i="5"/>
  <c r="N353" i="5"/>
  <c r="U353" i="5"/>
  <c r="J353" i="5"/>
  <c r="R353" i="5"/>
  <c r="Q353" i="5"/>
  <c r="S353" i="5"/>
  <c r="H353" i="5"/>
  <c r="O353" i="5"/>
  <c r="T353" i="5"/>
  <c r="L353" i="5"/>
  <c r="M353" i="5"/>
  <c r="J35" i="5"/>
  <c r="O35" i="5"/>
  <c r="H295" i="5"/>
  <c r="Q275" i="5"/>
  <c r="T295" i="5"/>
  <c r="J333" i="5"/>
  <c r="O333" i="5"/>
  <c r="O309" i="5"/>
  <c r="K309" i="5"/>
  <c r="J104" i="5"/>
  <c r="P104" i="5"/>
  <c r="N309" i="5"/>
  <c r="J189" i="5"/>
  <c r="I189" i="5"/>
  <c r="S309" i="5"/>
  <c r="L309" i="5"/>
  <c r="V347" i="5"/>
  <c r="J347" i="5"/>
  <c r="L347" i="5"/>
  <c r="M347" i="5"/>
  <c r="Q347" i="5"/>
  <c r="I347" i="5"/>
  <c r="P111" i="5"/>
  <c r="I111" i="5"/>
  <c r="K111" i="5"/>
  <c r="T111" i="5"/>
  <c r="U111" i="5"/>
  <c r="J309" i="5"/>
  <c r="I309" i="5"/>
  <c r="H309" i="5"/>
  <c r="O189" i="5"/>
  <c r="P169" i="5"/>
  <c r="R169" i="5"/>
  <c r="U309" i="5"/>
  <c r="H347" i="5"/>
  <c r="K168" i="5"/>
  <c r="V309" i="5"/>
  <c r="U347" i="5"/>
  <c r="H111" i="5"/>
  <c r="T149" i="5"/>
  <c r="M149" i="5"/>
  <c r="L149" i="5"/>
  <c r="Q309" i="5"/>
  <c r="P309" i="5"/>
  <c r="M169" i="5"/>
  <c r="T309" i="5"/>
  <c r="I249" i="5"/>
  <c r="V249" i="5"/>
  <c r="M309" i="5"/>
  <c r="J38" i="5"/>
  <c r="R24" i="5"/>
  <c r="L24" i="5"/>
  <c r="M212" i="5"/>
  <c r="T249" i="5"/>
  <c r="R309" i="5"/>
  <c r="U38" i="5"/>
  <c r="N77" i="5"/>
  <c r="J7" i="5"/>
  <c r="P7" i="5"/>
  <c r="R199" i="5"/>
  <c r="O199" i="5"/>
  <c r="J138" i="5"/>
  <c r="S138" i="5"/>
  <c r="K138" i="5"/>
  <c r="T138" i="5"/>
  <c r="P138" i="5"/>
  <c r="K39" i="5"/>
  <c r="R39" i="5"/>
  <c r="I39" i="5"/>
  <c r="J39" i="5"/>
  <c r="S39" i="5"/>
  <c r="M39" i="5"/>
  <c r="H39" i="5"/>
  <c r="N39" i="5"/>
  <c r="O39" i="5"/>
  <c r="V39" i="5"/>
  <c r="P47" i="5"/>
  <c r="J47" i="5"/>
  <c r="N47" i="5"/>
  <c r="O47" i="5"/>
  <c r="S47" i="5"/>
  <c r="T47" i="5"/>
  <c r="I47" i="5"/>
  <c r="I138" i="5"/>
  <c r="S67" i="5"/>
  <c r="H67" i="5"/>
  <c r="V67" i="5"/>
  <c r="O67" i="5"/>
  <c r="K67" i="5"/>
  <c r="Q67" i="5"/>
  <c r="J67" i="5"/>
  <c r="R67" i="5"/>
  <c r="L67" i="5"/>
  <c r="I67" i="5"/>
  <c r="M67" i="5"/>
  <c r="N67" i="5"/>
  <c r="J109" i="5"/>
  <c r="I109" i="5"/>
  <c r="J266" i="5"/>
  <c r="O266" i="5"/>
  <c r="T266" i="5"/>
  <c r="U266" i="5"/>
  <c r="H266" i="5"/>
  <c r="L69" i="5"/>
  <c r="V69" i="5"/>
  <c r="N147" i="5"/>
  <c r="T89" i="5"/>
  <c r="O89" i="5"/>
  <c r="P89" i="5"/>
  <c r="O282" i="5"/>
  <c r="U282" i="5"/>
  <c r="V282" i="5"/>
  <c r="N282" i="5"/>
  <c r="O11" i="5"/>
  <c r="R11" i="5"/>
  <c r="S11" i="5"/>
  <c r="P164" i="5"/>
  <c r="J164" i="5"/>
  <c r="N184" i="5"/>
  <c r="V184" i="5"/>
  <c r="I192" i="5"/>
  <c r="P192" i="5"/>
  <c r="V7" i="5"/>
  <c r="I7" i="5"/>
  <c r="O347" i="5"/>
  <c r="K347" i="5"/>
  <c r="R249" i="5"/>
  <c r="U39" i="5"/>
  <c r="P347" i="5"/>
  <c r="U7" i="5"/>
  <c r="T7" i="5"/>
  <c r="R347" i="5"/>
  <c r="T347" i="5"/>
  <c r="Q39" i="5"/>
  <c r="U47" i="5"/>
  <c r="V47" i="5"/>
  <c r="S7" i="5"/>
  <c r="P39" i="5"/>
  <c r="H47" i="5"/>
  <c r="L39" i="5"/>
  <c r="M47" i="5"/>
  <c r="R7" i="5"/>
  <c r="P210" i="5"/>
  <c r="T39" i="5"/>
  <c r="N78" i="5"/>
  <c r="R47" i="5"/>
  <c r="Q7" i="5"/>
  <c r="O7" i="5"/>
  <c r="N7" i="5"/>
  <c r="M7" i="5"/>
  <c r="L47" i="5"/>
  <c r="Q47" i="5"/>
  <c r="L7" i="5"/>
  <c r="U24" i="5"/>
  <c r="H149" i="5"/>
  <c r="P24" i="5"/>
  <c r="U67" i="5"/>
  <c r="H7" i="5"/>
  <c r="P67" i="5"/>
  <c r="K47" i="5"/>
  <c r="S347" i="5"/>
  <c r="K149" i="5"/>
  <c r="O24" i="5"/>
  <c r="T67" i="5"/>
  <c r="K7" i="5"/>
  <c r="M274" i="5"/>
  <c r="N347" i="5"/>
  <c r="L350" i="5"/>
  <c r="I350" i="5"/>
  <c r="N350" i="5"/>
  <c r="H350" i="5"/>
  <c r="P350" i="5"/>
  <c r="O109" i="5"/>
  <c r="O182" i="5"/>
  <c r="T182" i="5"/>
  <c r="U182" i="5"/>
  <c r="V182" i="5"/>
  <c r="I182" i="5"/>
  <c r="K164" i="5"/>
  <c r="L164" i="5"/>
  <c r="Q164" i="5"/>
  <c r="S164" i="5"/>
  <c r="T164" i="5"/>
  <c r="U164" i="5"/>
  <c r="R109" i="5"/>
  <c r="U277" i="5"/>
  <c r="O184" i="5"/>
  <c r="Q84" i="5"/>
  <c r="M164" i="5"/>
  <c r="U169" i="5"/>
  <c r="S169" i="5"/>
  <c r="K169" i="5"/>
  <c r="Q169" i="5"/>
  <c r="L169" i="5"/>
  <c r="T169" i="5"/>
  <c r="I169" i="5"/>
  <c r="V169" i="5"/>
  <c r="H169" i="5"/>
  <c r="O169" i="5"/>
  <c r="J169" i="5"/>
  <c r="I164" i="5"/>
  <c r="K282" i="5"/>
  <c r="T282" i="5"/>
  <c r="I282" i="5"/>
  <c r="J282" i="5"/>
  <c r="L282" i="5"/>
  <c r="M282" i="5"/>
  <c r="S282" i="5"/>
  <c r="T104" i="5"/>
  <c r="H164" i="5"/>
  <c r="J249" i="5"/>
  <c r="M249" i="5"/>
  <c r="U249" i="5"/>
  <c r="K249" i="5"/>
  <c r="L249" i="5"/>
  <c r="I266" i="5"/>
  <c r="R266" i="5"/>
  <c r="S266" i="5"/>
  <c r="K266" i="5"/>
  <c r="L266" i="5"/>
  <c r="M266" i="5"/>
  <c r="N266" i="5"/>
  <c r="P266" i="5"/>
  <c r="R192" i="5"/>
  <c r="O192" i="5"/>
  <c r="S192" i="5"/>
  <c r="Q192" i="5"/>
  <c r="N192" i="5"/>
  <c r="J192" i="5"/>
  <c r="N109" i="5"/>
  <c r="O350" i="5"/>
  <c r="Q249" i="5"/>
  <c r="R282" i="5"/>
  <c r="S104" i="5"/>
  <c r="V164" i="5"/>
  <c r="M269" i="5"/>
  <c r="I269" i="5"/>
  <c r="L192" i="5"/>
  <c r="K350" i="5"/>
  <c r="O249" i="5"/>
  <c r="Q282" i="5"/>
  <c r="R104" i="5"/>
  <c r="H184" i="5"/>
  <c r="R164" i="5"/>
  <c r="K192" i="5"/>
  <c r="N249" i="5"/>
  <c r="K182" i="5"/>
  <c r="P282" i="5"/>
  <c r="M104" i="5"/>
  <c r="L104" i="5"/>
  <c r="H104" i="5"/>
  <c r="N104" i="5"/>
  <c r="M142" i="5"/>
  <c r="N142" i="5"/>
  <c r="R142" i="5"/>
  <c r="V350" i="5"/>
  <c r="V84" i="5"/>
  <c r="T84" i="5"/>
  <c r="J84" i="5"/>
  <c r="K84" i="5"/>
  <c r="L84" i="5"/>
  <c r="K109" i="5"/>
  <c r="Q109" i="5"/>
  <c r="S109" i="5"/>
  <c r="H109" i="5"/>
  <c r="P109" i="5"/>
  <c r="V109" i="5"/>
  <c r="M350" i="5"/>
  <c r="M182" i="5"/>
  <c r="P84" i="5"/>
  <c r="O164" i="5"/>
  <c r="Q184" i="5"/>
  <c r="S184" i="5"/>
  <c r="J184" i="5"/>
  <c r="P184" i="5"/>
  <c r="K184" i="5"/>
  <c r="L184" i="5"/>
  <c r="M184" i="5"/>
  <c r="N164" i="5"/>
  <c r="O104" i="5"/>
  <c r="I184" i="5"/>
  <c r="Q350" i="5"/>
  <c r="K104" i="5"/>
  <c r="R184" i="5"/>
  <c r="J350" i="5"/>
  <c r="S350" i="5"/>
  <c r="H282" i="5"/>
  <c r="V104" i="5"/>
  <c r="N125" i="5"/>
  <c r="M125" i="5"/>
  <c r="V99" i="5"/>
  <c r="O99" i="5"/>
  <c r="J99" i="5"/>
  <c r="U109" i="5"/>
  <c r="Q266" i="5"/>
  <c r="U104" i="5"/>
  <c r="T109" i="5"/>
  <c r="H192" i="5"/>
  <c r="M109" i="5"/>
  <c r="N169" i="5"/>
  <c r="V266" i="5"/>
  <c r="Q104" i="5"/>
  <c r="L109" i="5"/>
  <c r="I212" i="5"/>
  <c r="O212" i="5"/>
  <c r="P212" i="5"/>
  <c r="H212" i="5"/>
  <c r="S212" i="5"/>
  <c r="R212" i="5"/>
  <c r="L212" i="5"/>
  <c r="J212" i="5"/>
  <c r="U212" i="5"/>
  <c r="T212" i="5"/>
  <c r="V212" i="5"/>
  <c r="V111" i="5"/>
  <c r="L362" i="5"/>
  <c r="J362" i="5"/>
  <c r="Q362" i="5"/>
  <c r="H362" i="5"/>
  <c r="R362" i="5"/>
  <c r="M362" i="5"/>
  <c r="N362" i="5"/>
  <c r="I362" i="5"/>
  <c r="O224" i="5"/>
  <c r="V224" i="5"/>
  <c r="T224" i="5"/>
  <c r="P224" i="5"/>
  <c r="R224" i="5"/>
  <c r="J224" i="5"/>
  <c r="H224" i="5"/>
  <c r="I224" i="5"/>
  <c r="K224" i="5"/>
  <c r="N224" i="5"/>
  <c r="L224" i="5"/>
  <c r="M224" i="5"/>
  <c r="L11" i="5"/>
  <c r="R264" i="5"/>
  <c r="H264" i="5"/>
  <c r="K264" i="5"/>
  <c r="L264" i="5"/>
  <c r="T264" i="5"/>
  <c r="I264" i="5"/>
  <c r="V264" i="5"/>
  <c r="U264" i="5"/>
  <c r="R151" i="5"/>
  <c r="O151" i="5"/>
  <c r="V151" i="5"/>
  <c r="L151" i="5"/>
  <c r="U151" i="5"/>
  <c r="P151" i="5"/>
  <c r="Q151" i="5"/>
  <c r="H151" i="5"/>
  <c r="I151" i="5"/>
  <c r="M151" i="5"/>
  <c r="N151" i="5"/>
  <c r="I11" i="5"/>
  <c r="H11" i="5"/>
  <c r="K284" i="5"/>
  <c r="U284" i="5"/>
  <c r="L284" i="5"/>
  <c r="I284" i="5"/>
  <c r="M284" i="5"/>
  <c r="J284" i="5"/>
  <c r="O284" i="5"/>
  <c r="P284" i="5"/>
  <c r="Q284" i="5"/>
  <c r="N284" i="5"/>
  <c r="R284" i="5"/>
  <c r="H284" i="5"/>
  <c r="M17" i="5"/>
  <c r="L17" i="5"/>
  <c r="I17" i="5"/>
  <c r="J17" i="5"/>
  <c r="N17" i="5"/>
  <c r="O17" i="5"/>
  <c r="T17" i="5"/>
  <c r="S17" i="5"/>
  <c r="V17" i="5"/>
  <c r="H17" i="5"/>
  <c r="K17" i="5"/>
  <c r="U17" i="5"/>
  <c r="R59" i="5"/>
  <c r="V59" i="5"/>
  <c r="U59" i="5"/>
  <c r="Q224" i="5"/>
  <c r="R304" i="5"/>
  <c r="N304" i="5"/>
  <c r="O304" i="5"/>
  <c r="P304" i="5"/>
  <c r="Q304" i="5"/>
  <c r="K304" i="5"/>
  <c r="T304" i="5"/>
  <c r="H42" i="5"/>
  <c r="U42" i="5"/>
  <c r="Q42" i="5"/>
  <c r="J42" i="5"/>
  <c r="I42" i="5"/>
  <c r="K42" i="5"/>
  <c r="O42" i="5"/>
  <c r="R42" i="5"/>
  <c r="S42" i="5"/>
  <c r="H324" i="5"/>
  <c r="J324" i="5"/>
  <c r="O324" i="5"/>
  <c r="P324" i="5"/>
  <c r="M324" i="5"/>
  <c r="N324" i="5"/>
  <c r="U324" i="5"/>
  <c r="V324" i="5"/>
  <c r="P57" i="5"/>
  <c r="H57" i="5"/>
  <c r="R57" i="5"/>
  <c r="S57" i="5"/>
  <c r="U57" i="5"/>
  <c r="N57" i="5"/>
  <c r="O57" i="5"/>
  <c r="J57" i="5"/>
  <c r="T57" i="5"/>
  <c r="I57" i="5"/>
  <c r="L57" i="5"/>
  <c r="M57" i="5"/>
  <c r="T119" i="5"/>
  <c r="K119" i="5"/>
  <c r="V119" i="5"/>
  <c r="L119" i="5"/>
  <c r="J119" i="5"/>
  <c r="P119" i="5"/>
  <c r="S119" i="5"/>
  <c r="Q119" i="5"/>
  <c r="H119" i="5"/>
  <c r="I119" i="5"/>
  <c r="M119" i="5"/>
  <c r="N119" i="5"/>
  <c r="K50" i="5"/>
  <c r="O50" i="5"/>
  <c r="L50" i="5"/>
  <c r="M50" i="5"/>
  <c r="N50" i="5"/>
  <c r="I50" i="5"/>
  <c r="J50" i="5"/>
  <c r="T50" i="5"/>
  <c r="U50" i="5"/>
  <c r="T62" i="5"/>
  <c r="R62" i="5"/>
  <c r="K51" i="5"/>
  <c r="I51" i="5"/>
  <c r="S51" i="5"/>
  <c r="T51" i="5"/>
  <c r="U51" i="5"/>
  <c r="H51" i="5"/>
  <c r="N51" i="5"/>
  <c r="P51" i="5"/>
  <c r="Q51" i="5"/>
  <c r="V51" i="5"/>
  <c r="R364" i="5"/>
  <c r="H364" i="5"/>
  <c r="K364" i="5"/>
  <c r="L364" i="5"/>
  <c r="I364" i="5"/>
  <c r="Q364" i="5"/>
  <c r="T364" i="5"/>
  <c r="J364" i="5"/>
  <c r="M364" i="5"/>
  <c r="N364" i="5"/>
  <c r="O364" i="5"/>
  <c r="P364" i="5"/>
  <c r="S364" i="5"/>
  <c r="I89" i="5"/>
  <c r="J89" i="5"/>
  <c r="K89" i="5"/>
  <c r="H89" i="5"/>
  <c r="R89" i="5"/>
  <c r="V89" i="5"/>
  <c r="M89" i="5"/>
  <c r="U89" i="5"/>
  <c r="S89" i="5"/>
  <c r="L89" i="5"/>
  <c r="Q89" i="5"/>
  <c r="N89" i="5"/>
  <c r="H102" i="5"/>
  <c r="S102" i="5"/>
  <c r="T102" i="5"/>
  <c r="J102" i="5"/>
  <c r="I102" i="5"/>
  <c r="V102" i="5"/>
  <c r="K102" i="5"/>
  <c r="N102" i="5"/>
  <c r="O102" i="5"/>
  <c r="M102" i="5"/>
  <c r="Q102" i="5"/>
  <c r="L102" i="5"/>
  <c r="R102" i="5"/>
  <c r="AO6" i="2"/>
  <c r="AN6" i="2"/>
  <c r="U362" i="5"/>
  <c r="U102" i="5"/>
  <c r="P99" i="5"/>
  <c r="Q99" i="5"/>
  <c r="R99" i="5"/>
  <c r="L99" i="5"/>
  <c r="K99" i="5"/>
  <c r="J149" i="5"/>
  <c r="O149" i="5"/>
  <c r="P149" i="5"/>
  <c r="N149" i="5"/>
  <c r="U149" i="5"/>
  <c r="I149" i="5"/>
  <c r="R149" i="5"/>
  <c r="S149" i="5"/>
  <c r="V149" i="5"/>
  <c r="Q142" i="5"/>
  <c r="U142" i="5"/>
  <c r="V142" i="5"/>
  <c r="T142" i="5"/>
  <c r="P142" i="5"/>
  <c r="J142" i="5"/>
  <c r="L142" i="5"/>
  <c r="I142" i="5"/>
  <c r="H142" i="5"/>
  <c r="O142" i="5"/>
  <c r="K151" i="5"/>
  <c r="V50" i="5"/>
  <c r="L42" i="5"/>
  <c r="U99" i="5"/>
  <c r="U125" i="5"/>
  <c r="S142" i="5"/>
  <c r="V284" i="5"/>
  <c r="T362" i="5"/>
  <c r="P102" i="5"/>
  <c r="O162" i="5"/>
  <c r="R162" i="5"/>
  <c r="P162" i="5"/>
  <c r="H162" i="5"/>
  <c r="Q162" i="5"/>
  <c r="S162" i="5"/>
  <c r="T162" i="5"/>
  <c r="U162" i="5"/>
  <c r="J151" i="5"/>
  <c r="Q50" i="5"/>
  <c r="T99" i="5"/>
  <c r="S125" i="5"/>
  <c r="K142" i="5"/>
  <c r="S284" i="5"/>
  <c r="S362" i="5"/>
  <c r="S264" i="5"/>
  <c r="V162" i="5"/>
  <c r="T324" i="5"/>
  <c r="T151" i="5"/>
  <c r="P50" i="5"/>
  <c r="S99" i="5"/>
  <c r="U119" i="5"/>
  <c r="T284" i="5"/>
  <c r="P362" i="5"/>
  <c r="Q264" i="5"/>
  <c r="N162" i="5"/>
  <c r="S324" i="5"/>
  <c r="S50" i="5"/>
  <c r="N99" i="5"/>
  <c r="V57" i="5"/>
  <c r="O119" i="5"/>
  <c r="V42" i="5"/>
  <c r="J304" i="5"/>
  <c r="O362" i="5"/>
  <c r="P264" i="5"/>
  <c r="I162" i="5"/>
  <c r="Q324" i="5"/>
  <c r="R50" i="5"/>
  <c r="L304" i="5"/>
  <c r="M99" i="5"/>
  <c r="Q57" i="5"/>
  <c r="R119" i="5"/>
  <c r="T42" i="5"/>
  <c r="I304" i="5"/>
  <c r="K362" i="5"/>
  <c r="O264" i="5"/>
  <c r="M162" i="5"/>
  <c r="L324" i="5"/>
  <c r="N111" i="5"/>
  <c r="Q111" i="5"/>
  <c r="J111" i="5"/>
  <c r="O111" i="5"/>
  <c r="L111" i="5"/>
  <c r="M111" i="5"/>
  <c r="R111" i="5"/>
  <c r="S111" i="5"/>
  <c r="H99" i="5"/>
  <c r="R51" i="5"/>
  <c r="P42" i="5"/>
  <c r="L162" i="5"/>
  <c r="R17" i="5"/>
  <c r="K162" i="5"/>
  <c r="O51" i="5"/>
  <c r="V364" i="5"/>
  <c r="P11" i="5"/>
  <c r="N11" i="5"/>
  <c r="J11" i="5"/>
  <c r="Q11" i="5"/>
  <c r="V11" i="5"/>
  <c r="U11" i="5"/>
  <c r="K11" i="5"/>
  <c r="U224" i="5"/>
  <c r="S151" i="5"/>
  <c r="M304" i="5"/>
  <c r="M69" i="5"/>
  <c r="S69" i="5"/>
  <c r="N69" i="5"/>
  <c r="O69" i="5"/>
  <c r="P69" i="5"/>
  <c r="Q69" i="5"/>
  <c r="T69" i="5"/>
  <c r="R69" i="5"/>
  <c r="J69" i="5"/>
  <c r="I69" i="5"/>
  <c r="K69" i="5"/>
  <c r="U69" i="5"/>
  <c r="H69" i="5"/>
  <c r="S224" i="5"/>
  <c r="P79" i="5"/>
  <c r="V362" i="5"/>
  <c r="R65" i="5"/>
  <c r="H50" i="5"/>
  <c r="V304" i="5"/>
  <c r="I125" i="5"/>
  <c r="O125" i="5"/>
  <c r="J125" i="5"/>
  <c r="R125" i="5"/>
  <c r="K125" i="5"/>
  <c r="Q125" i="5"/>
  <c r="V125" i="5"/>
  <c r="T125" i="5"/>
  <c r="L125" i="5"/>
  <c r="P125" i="5"/>
  <c r="H125" i="5"/>
  <c r="N199" i="5"/>
  <c r="P199" i="5"/>
  <c r="V199" i="5"/>
  <c r="S199" i="5"/>
  <c r="T199" i="5"/>
  <c r="M199" i="5"/>
  <c r="I199" i="5"/>
  <c r="Q199" i="5"/>
  <c r="U199" i="5"/>
  <c r="H199" i="5"/>
  <c r="K199" i="5"/>
  <c r="L199" i="5"/>
  <c r="J199" i="5"/>
  <c r="M11" i="5"/>
  <c r="Q17" i="5"/>
  <c r="I99" i="5"/>
  <c r="M51" i="5"/>
  <c r="U304" i="5"/>
  <c r="K57" i="5"/>
  <c r="N42" i="5"/>
  <c r="H304" i="5"/>
  <c r="N264" i="5"/>
  <c r="J162" i="5"/>
  <c r="K324" i="5"/>
  <c r="P17" i="5"/>
  <c r="M264" i="5"/>
  <c r="I324" i="5"/>
  <c r="L51" i="5"/>
  <c r="J264" i="5"/>
  <c r="R324" i="5"/>
  <c r="T11" i="5"/>
  <c r="M42" i="5"/>
  <c r="Q149" i="5"/>
  <c r="J51" i="5"/>
  <c r="S304" i="5"/>
  <c r="O77" i="5"/>
  <c r="U364" i="5"/>
  <c r="T24" i="5"/>
  <c r="M24" i="5"/>
  <c r="I24" i="5"/>
  <c r="N24" i="5"/>
  <c r="J182" i="5"/>
  <c r="N182" i="5"/>
  <c r="H182" i="5"/>
  <c r="L182" i="5"/>
  <c r="P182" i="5"/>
  <c r="Q182" i="5"/>
  <c r="R182" i="5"/>
  <c r="S182" i="5"/>
  <c r="K24" i="5"/>
  <c r="Q24" i="5"/>
  <c r="J24" i="5"/>
  <c r="V24" i="5"/>
  <c r="S24" i="5"/>
  <c r="H24" i="5"/>
  <c r="P249" i="5"/>
  <c r="I104" i="5"/>
  <c r="N269" i="5"/>
  <c r="H269" i="5"/>
  <c r="Q269" i="5"/>
  <c r="U269" i="5"/>
  <c r="V269" i="5"/>
  <c r="O269" i="5"/>
  <c r="P269" i="5"/>
  <c r="R269" i="5"/>
  <c r="S269" i="5"/>
  <c r="T269" i="5"/>
  <c r="U350" i="5"/>
  <c r="T350" i="5"/>
  <c r="R350" i="5"/>
  <c r="L269" i="5"/>
  <c r="K311" i="5"/>
  <c r="K269" i="5"/>
  <c r="J311" i="5"/>
  <c r="I329" i="5"/>
  <c r="P329" i="5"/>
  <c r="J269" i="5"/>
  <c r="T184" i="5"/>
  <c r="U184" i="5"/>
  <c r="I225" i="5"/>
  <c r="M225" i="5"/>
  <c r="R225" i="5"/>
  <c r="K225" i="5"/>
  <c r="L225" i="5"/>
  <c r="Q225" i="5"/>
  <c r="S225" i="5"/>
  <c r="O225" i="5"/>
  <c r="P225" i="5"/>
  <c r="J225" i="5"/>
  <c r="N225" i="5"/>
  <c r="T225" i="5"/>
  <c r="U225" i="5"/>
  <c r="V225" i="5"/>
  <c r="H225" i="5"/>
  <c r="J306" i="5"/>
  <c r="O306" i="5"/>
  <c r="R306" i="5"/>
  <c r="H306" i="5"/>
  <c r="L306" i="5"/>
  <c r="M306" i="5"/>
  <c r="N306" i="5"/>
  <c r="P306" i="5"/>
  <c r="I306" i="5"/>
  <c r="K306" i="5"/>
  <c r="Q306" i="5"/>
  <c r="S306" i="5"/>
  <c r="T306" i="5"/>
  <c r="U306" i="5"/>
  <c r="V306" i="5"/>
  <c r="J71" i="5"/>
  <c r="O71" i="5"/>
  <c r="U71" i="5"/>
  <c r="L71" i="5"/>
  <c r="M71" i="5"/>
  <c r="I71" i="5"/>
  <c r="K71" i="5"/>
  <c r="Q71" i="5"/>
  <c r="R71" i="5"/>
  <c r="S71" i="5"/>
  <c r="T71" i="5"/>
  <c r="V71" i="5"/>
  <c r="N71" i="5"/>
  <c r="P71" i="5"/>
  <c r="H71" i="5"/>
  <c r="J246" i="5"/>
  <c r="O246" i="5"/>
  <c r="M246" i="5"/>
  <c r="N246" i="5"/>
  <c r="T246" i="5"/>
  <c r="U246" i="5"/>
  <c r="P246" i="5"/>
  <c r="Q246" i="5"/>
  <c r="I246" i="5"/>
  <c r="H246" i="5"/>
  <c r="K246" i="5"/>
  <c r="L246" i="5"/>
  <c r="R246" i="5"/>
  <c r="S246" i="5"/>
  <c r="V246" i="5"/>
  <c r="J91" i="5"/>
  <c r="O91" i="5"/>
  <c r="M91" i="5"/>
  <c r="P91" i="5"/>
  <c r="U91" i="5"/>
  <c r="V91" i="5"/>
  <c r="L91" i="5"/>
  <c r="N91" i="5"/>
  <c r="T91" i="5"/>
  <c r="S91" i="5"/>
  <c r="I91" i="5"/>
  <c r="K91" i="5"/>
  <c r="Q91" i="5"/>
  <c r="H91" i="5"/>
  <c r="R91" i="5"/>
  <c r="J346" i="5"/>
  <c r="O346" i="5"/>
  <c r="M346" i="5"/>
  <c r="S346" i="5"/>
  <c r="T346" i="5"/>
  <c r="U346" i="5"/>
  <c r="V346" i="5"/>
  <c r="R346" i="5"/>
  <c r="H346" i="5"/>
  <c r="I346" i="5"/>
  <c r="K346" i="5"/>
  <c r="L346" i="5"/>
  <c r="N346" i="5"/>
  <c r="P346" i="5"/>
  <c r="Q346" i="5"/>
  <c r="I90" i="5"/>
  <c r="U90" i="5"/>
  <c r="K90" i="5"/>
  <c r="L90" i="5"/>
  <c r="O90" i="5"/>
  <c r="P90" i="5"/>
  <c r="J90" i="5"/>
  <c r="M90" i="5"/>
  <c r="N90" i="5"/>
  <c r="Q90" i="5"/>
  <c r="R90" i="5"/>
  <c r="S90" i="5"/>
  <c r="T90" i="5"/>
  <c r="V90" i="5"/>
  <c r="H90" i="5"/>
  <c r="I345" i="5"/>
  <c r="H345" i="5"/>
  <c r="K345" i="5"/>
  <c r="L345" i="5"/>
  <c r="O345" i="5"/>
  <c r="P345" i="5"/>
  <c r="Q345" i="5"/>
  <c r="R345" i="5"/>
  <c r="J345" i="5"/>
  <c r="M345" i="5"/>
  <c r="N345" i="5"/>
  <c r="S345" i="5"/>
  <c r="T345" i="5"/>
  <c r="U345" i="5"/>
  <c r="V345" i="5"/>
  <c r="T66" i="5"/>
  <c r="R66" i="5"/>
  <c r="S66" i="5"/>
  <c r="L66" i="5"/>
  <c r="M66" i="5"/>
  <c r="Q66" i="5"/>
  <c r="U66" i="5"/>
  <c r="P66" i="5"/>
  <c r="I66" i="5"/>
  <c r="J66" i="5"/>
  <c r="K66" i="5"/>
  <c r="N66" i="5"/>
  <c r="O66" i="5"/>
  <c r="V66" i="5"/>
  <c r="H66" i="5"/>
  <c r="T26" i="5"/>
  <c r="L26" i="5"/>
  <c r="K26" i="5"/>
  <c r="M26" i="5"/>
  <c r="Q26" i="5"/>
  <c r="R26" i="5"/>
  <c r="P26" i="5"/>
  <c r="S26" i="5"/>
  <c r="I26" i="5"/>
  <c r="O26" i="5"/>
  <c r="U26" i="5"/>
  <c r="V26" i="5"/>
  <c r="H26" i="5"/>
  <c r="J26" i="5"/>
  <c r="N26" i="5"/>
  <c r="T46" i="5"/>
  <c r="O46" i="5"/>
  <c r="U46" i="5"/>
  <c r="I46" i="5"/>
  <c r="J46" i="5"/>
  <c r="N46" i="5"/>
  <c r="P46" i="5"/>
  <c r="V46" i="5"/>
  <c r="K46" i="5"/>
  <c r="L46" i="5"/>
  <c r="H46" i="5"/>
  <c r="R46" i="5"/>
  <c r="M46" i="5"/>
  <c r="Q46" i="5"/>
  <c r="S46" i="5"/>
  <c r="J146" i="5"/>
  <c r="O146" i="5"/>
  <c r="M146" i="5"/>
  <c r="L146" i="5"/>
  <c r="N146" i="5"/>
  <c r="I146" i="5"/>
  <c r="K146" i="5"/>
  <c r="S146" i="5"/>
  <c r="T146" i="5"/>
  <c r="U146" i="5"/>
  <c r="V146" i="5"/>
  <c r="H146" i="5"/>
  <c r="P146" i="5"/>
  <c r="Q146" i="5"/>
  <c r="R146" i="5"/>
  <c r="N45" i="5"/>
  <c r="S45" i="5"/>
  <c r="L45" i="5"/>
  <c r="Q45" i="5"/>
  <c r="R45" i="5"/>
  <c r="K45" i="5"/>
  <c r="M45" i="5"/>
  <c r="H45" i="5"/>
  <c r="O45" i="5"/>
  <c r="U45" i="5"/>
  <c r="V45" i="5"/>
  <c r="I45" i="5"/>
  <c r="J45" i="5"/>
  <c r="P45" i="5"/>
  <c r="T45" i="5"/>
  <c r="I145" i="5"/>
  <c r="U145" i="5"/>
  <c r="S145" i="5"/>
  <c r="H145" i="5"/>
  <c r="T145" i="5"/>
  <c r="M145" i="5"/>
  <c r="N145" i="5"/>
  <c r="O145" i="5"/>
  <c r="P145" i="5"/>
  <c r="Q145" i="5"/>
  <c r="R145" i="5"/>
  <c r="V145" i="5"/>
  <c r="J145" i="5"/>
  <c r="L145" i="5"/>
  <c r="K145" i="5"/>
  <c r="N150" i="5"/>
  <c r="S150" i="5"/>
  <c r="R150" i="5"/>
  <c r="H150" i="5"/>
  <c r="O150" i="5"/>
  <c r="P150" i="5"/>
  <c r="V150" i="5"/>
  <c r="I150" i="5"/>
  <c r="J150" i="5"/>
  <c r="K150" i="5"/>
  <c r="L150" i="5"/>
  <c r="T150" i="5"/>
  <c r="M150" i="5"/>
  <c r="Q150" i="5"/>
  <c r="U150" i="5"/>
  <c r="T86" i="5"/>
  <c r="K86" i="5"/>
  <c r="P86" i="5"/>
  <c r="J86" i="5"/>
  <c r="Q86" i="5"/>
  <c r="R86" i="5"/>
  <c r="L86" i="5"/>
  <c r="M86" i="5"/>
  <c r="I86" i="5"/>
  <c r="N86" i="5"/>
  <c r="V86" i="5"/>
  <c r="O86" i="5"/>
  <c r="S86" i="5"/>
  <c r="U86" i="5"/>
  <c r="H86" i="5"/>
  <c r="J166" i="5"/>
  <c r="O166" i="5"/>
  <c r="Q166" i="5"/>
  <c r="V166" i="5"/>
  <c r="I166" i="5"/>
  <c r="N166" i="5"/>
  <c r="P166" i="5"/>
  <c r="R166" i="5"/>
  <c r="S166" i="5"/>
  <c r="H166" i="5"/>
  <c r="K166" i="5"/>
  <c r="M166" i="5"/>
  <c r="U166" i="5"/>
  <c r="L166" i="5"/>
  <c r="T166" i="5"/>
  <c r="I10" i="5"/>
  <c r="N10" i="5"/>
  <c r="M10" i="5"/>
  <c r="O10" i="5"/>
  <c r="S10" i="5"/>
  <c r="T10" i="5"/>
  <c r="J10" i="5"/>
  <c r="K10" i="5"/>
  <c r="L10" i="5"/>
  <c r="P10" i="5"/>
  <c r="U10" i="5"/>
  <c r="V10" i="5"/>
  <c r="H10" i="5"/>
  <c r="Q10" i="5"/>
  <c r="R10" i="5"/>
  <c r="N290" i="5"/>
  <c r="S290" i="5"/>
  <c r="T290" i="5"/>
  <c r="U290" i="5"/>
  <c r="V290" i="5"/>
  <c r="I290" i="5"/>
  <c r="J290" i="5"/>
  <c r="K290" i="5"/>
  <c r="H290" i="5"/>
  <c r="L290" i="5"/>
  <c r="M290" i="5"/>
  <c r="O290" i="5"/>
  <c r="P290" i="5"/>
  <c r="Q290" i="5"/>
  <c r="R290" i="5"/>
  <c r="J226" i="5"/>
  <c r="O226" i="5"/>
  <c r="U226" i="5"/>
  <c r="V226" i="5"/>
  <c r="H226" i="5"/>
  <c r="I226" i="5"/>
  <c r="K226" i="5"/>
  <c r="L226" i="5"/>
  <c r="M226" i="5"/>
  <c r="N226" i="5"/>
  <c r="P226" i="5"/>
  <c r="Q226" i="5"/>
  <c r="R226" i="5"/>
  <c r="S226" i="5"/>
  <c r="T226" i="5"/>
  <c r="I305" i="5"/>
  <c r="J305" i="5"/>
  <c r="O305" i="5"/>
  <c r="P305" i="5"/>
  <c r="T305" i="5"/>
  <c r="U305" i="5"/>
  <c r="H305" i="5"/>
  <c r="L305" i="5"/>
  <c r="M305" i="5"/>
  <c r="N305" i="5"/>
  <c r="Q305" i="5"/>
  <c r="R305" i="5"/>
  <c r="S305" i="5"/>
  <c r="V305" i="5"/>
  <c r="K305" i="5"/>
  <c r="N170" i="5"/>
  <c r="S170" i="5"/>
  <c r="J170" i="5"/>
  <c r="P170" i="5"/>
  <c r="Q170" i="5"/>
  <c r="V170" i="5"/>
  <c r="L170" i="5"/>
  <c r="M170" i="5"/>
  <c r="U170" i="5"/>
  <c r="I170" i="5"/>
  <c r="K170" i="5"/>
  <c r="O170" i="5"/>
  <c r="R170" i="5"/>
  <c r="T170" i="5"/>
  <c r="H170" i="5"/>
  <c r="J326" i="5"/>
  <c r="O326" i="5"/>
  <c r="I326" i="5"/>
  <c r="K326" i="5"/>
  <c r="M326" i="5"/>
  <c r="N326" i="5"/>
  <c r="S326" i="5"/>
  <c r="T326" i="5"/>
  <c r="U326" i="5"/>
  <c r="V326" i="5"/>
  <c r="L326" i="5"/>
  <c r="P326" i="5"/>
  <c r="Q326" i="5"/>
  <c r="R326" i="5"/>
  <c r="H326" i="5"/>
  <c r="I70" i="5"/>
  <c r="M70" i="5"/>
  <c r="R70" i="5"/>
  <c r="L70" i="5"/>
  <c r="N70" i="5"/>
  <c r="S70" i="5"/>
  <c r="T70" i="5"/>
  <c r="Q70" i="5"/>
  <c r="U70" i="5"/>
  <c r="H70" i="5"/>
  <c r="P70" i="5"/>
  <c r="V70" i="5"/>
  <c r="J70" i="5"/>
  <c r="O70" i="5"/>
  <c r="K70" i="5"/>
  <c r="I245" i="5"/>
  <c r="U245" i="5"/>
  <c r="J245" i="5"/>
  <c r="K245" i="5"/>
  <c r="L245" i="5"/>
  <c r="M245" i="5"/>
  <c r="N245" i="5"/>
  <c r="O245" i="5"/>
  <c r="P245" i="5"/>
  <c r="Q245" i="5"/>
  <c r="R245" i="5"/>
  <c r="S245" i="5"/>
  <c r="T245" i="5"/>
  <c r="V245" i="5"/>
  <c r="H245" i="5"/>
  <c r="I325" i="5"/>
  <c r="R325" i="5"/>
  <c r="J325" i="5"/>
  <c r="K325" i="5"/>
  <c r="Q325" i="5"/>
  <c r="S325" i="5"/>
  <c r="T325" i="5"/>
  <c r="U325" i="5"/>
  <c r="V325" i="5"/>
  <c r="H325" i="5"/>
  <c r="N325" i="5"/>
  <c r="O325" i="5"/>
  <c r="P325" i="5"/>
  <c r="L325" i="5"/>
  <c r="M325" i="5"/>
  <c r="N250" i="5"/>
  <c r="S250" i="5"/>
  <c r="R250" i="5"/>
  <c r="L250" i="5"/>
  <c r="M250" i="5"/>
  <c r="Q250" i="5"/>
  <c r="T250" i="5"/>
  <c r="H250" i="5"/>
  <c r="I250" i="5"/>
  <c r="J250" i="5"/>
  <c r="K250" i="5"/>
  <c r="O250" i="5"/>
  <c r="P250" i="5"/>
  <c r="U250" i="5"/>
  <c r="V250" i="5"/>
  <c r="I265" i="5"/>
  <c r="N265" i="5"/>
  <c r="S265" i="5"/>
  <c r="T265" i="5"/>
  <c r="L265" i="5"/>
  <c r="M265" i="5"/>
  <c r="O265" i="5"/>
  <c r="P265" i="5"/>
  <c r="H265" i="5"/>
  <c r="K265" i="5"/>
  <c r="Q265" i="5"/>
  <c r="U265" i="5"/>
  <c r="J265" i="5"/>
  <c r="R265" i="5"/>
  <c r="V265" i="5"/>
  <c r="T126" i="5"/>
  <c r="L126" i="5"/>
  <c r="R126" i="5"/>
  <c r="I126" i="5"/>
  <c r="J126" i="5"/>
  <c r="K126" i="5"/>
  <c r="M126" i="5"/>
  <c r="N126" i="5"/>
  <c r="O126" i="5"/>
  <c r="P126" i="5"/>
  <c r="Q126" i="5"/>
  <c r="S126" i="5"/>
  <c r="U126" i="5"/>
  <c r="V126" i="5"/>
  <c r="H126" i="5"/>
  <c r="N25" i="5"/>
  <c r="S25" i="5"/>
  <c r="U25" i="5"/>
  <c r="I25" i="5"/>
  <c r="J25" i="5"/>
  <c r="T25" i="5"/>
  <c r="V25" i="5"/>
  <c r="H25" i="5"/>
  <c r="O25" i="5"/>
  <c r="K25" i="5"/>
  <c r="L25" i="5"/>
  <c r="M25" i="5"/>
  <c r="P25" i="5"/>
  <c r="Q25" i="5"/>
  <c r="R25" i="5"/>
  <c r="N85" i="5"/>
  <c r="S85" i="5"/>
  <c r="R85" i="5"/>
  <c r="T85" i="5"/>
  <c r="H85" i="5"/>
  <c r="L85" i="5"/>
  <c r="I85" i="5"/>
  <c r="J85" i="5"/>
  <c r="K85" i="5"/>
  <c r="P85" i="5"/>
  <c r="Q85" i="5"/>
  <c r="U85" i="5"/>
  <c r="M85" i="5"/>
  <c r="O85" i="5"/>
  <c r="V85" i="5"/>
  <c r="I165" i="5"/>
  <c r="N165" i="5"/>
  <c r="L165" i="5"/>
  <c r="M165" i="5"/>
  <c r="R165" i="5"/>
  <c r="S165" i="5"/>
  <c r="V165" i="5"/>
  <c r="J165" i="5"/>
  <c r="K165" i="5"/>
  <c r="O165" i="5"/>
  <c r="P165" i="5"/>
  <c r="Q165" i="5"/>
  <c r="H165" i="5"/>
  <c r="U165" i="5"/>
  <c r="T165" i="5"/>
  <c r="N105" i="5"/>
  <c r="S105" i="5"/>
  <c r="K105" i="5"/>
  <c r="Q105" i="5"/>
  <c r="P105" i="5"/>
  <c r="I105" i="5"/>
  <c r="J105" i="5"/>
  <c r="L105" i="5"/>
  <c r="M105" i="5"/>
  <c r="O105" i="5"/>
  <c r="R105" i="5"/>
  <c r="T105" i="5"/>
  <c r="U105" i="5"/>
  <c r="V105" i="5"/>
  <c r="H105" i="5"/>
  <c r="J186" i="5"/>
  <c r="O186" i="5"/>
  <c r="N186" i="5"/>
  <c r="P186" i="5"/>
  <c r="T186" i="5"/>
  <c r="U186" i="5"/>
  <c r="L186" i="5"/>
  <c r="M186" i="5"/>
  <c r="Q186" i="5"/>
  <c r="R186" i="5"/>
  <c r="H186" i="5"/>
  <c r="I186" i="5"/>
  <c r="K186" i="5"/>
  <c r="S186" i="5"/>
  <c r="V186" i="5"/>
  <c r="T271" i="5"/>
  <c r="R271" i="5"/>
  <c r="I271" i="5"/>
  <c r="J271" i="5"/>
  <c r="K271" i="5"/>
  <c r="L271" i="5"/>
  <c r="M271" i="5"/>
  <c r="N271" i="5"/>
  <c r="O271" i="5"/>
  <c r="P271" i="5"/>
  <c r="Q271" i="5"/>
  <c r="S271" i="5"/>
  <c r="U271" i="5"/>
  <c r="V271" i="5"/>
  <c r="H271" i="5"/>
  <c r="T106" i="5"/>
  <c r="S106" i="5"/>
  <c r="I106" i="5"/>
  <c r="J106" i="5"/>
  <c r="O106" i="5"/>
  <c r="P106" i="5"/>
  <c r="V106" i="5"/>
  <c r="H106" i="5"/>
  <c r="U106" i="5"/>
  <c r="Q106" i="5"/>
  <c r="K106" i="5"/>
  <c r="L106" i="5"/>
  <c r="M106" i="5"/>
  <c r="N106" i="5"/>
  <c r="R106" i="5"/>
  <c r="I185" i="5"/>
  <c r="Q185" i="5"/>
  <c r="V185" i="5"/>
  <c r="J185" i="5"/>
  <c r="K185" i="5"/>
  <c r="S185" i="5"/>
  <c r="T185" i="5"/>
  <c r="N185" i="5"/>
  <c r="O185" i="5"/>
  <c r="P185" i="5"/>
  <c r="R185" i="5"/>
  <c r="H185" i="5"/>
  <c r="U185" i="5"/>
  <c r="L185" i="5"/>
  <c r="M185" i="5"/>
  <c r="N270" i="5"/>
  <c r="S270" i="5"/>
  <c r="J270" i="5"/>
  <c r="P270" i="5"/>
  <c r="Q270" i="5"/>
  <c r="L270" i="5"/>
  <c r="M270" i="5"/>
  <c r="U270" i="5"/>
  <c r="V270" i="5"/>
  <c r="T270" i="5"/>
  <c r="R270" i="5"/>
  <c r="I270" i="5"/>
  <c r="K270" i="5"/>
  <c r="O270" i="5"/>
  <c r="H270" i="5"/>
  <c r="J206" i="5"/>
  <c r="O206" i="5"/>
  <c r="L206" i="5"/>
  <c r="R206" i="5"/>
  <c r="K206" i="5"/>
  <c r="M206" i="5"/>
  <c r="I206" i="5"/>
  <c r="H206" i="5"/>
  <c r="N206" i="5"/>
  <c r="P206" i="5"/>
  <c r="Q206" i="5"/>
  <c r="S206" i="5"/>
  <c r="T206" i="5"/>
  <c r="U206" i="5"/>
  <c r="V206" i="5"/>
  <c r="J286" i="5"/>
  <c r="O286" i="5"/>
  <c r="N286" i="5"/>
  <c r="P286" i="5"/>
  <c r="H286" i="5"/>
  <c r="T286" i="5"/>
  <c r="U286" i="5"/>
  <c r="V286" i="5"/>
  <c r="I286" i="5"/>
  <c r="K286" i="5"/>
  <c r="L286" i="5"/>
  <c r="M286" i="5"/>
  <c r="Q286" i="5"/>
  <c r="R286" i="5"/>
  <c r="S286" i="5"/>
  <c r="T291" i="5"/>
  <c r="K291" i="5"/>
  <c r="L291" i="5"/>
  <c r="N291" i="5"/>
  <c r="O291" i="5"/>
  <c r="P291" i="5"/>
  <c r="Q291" i="5"/>
  <c r="I291" i="5"/>
  <c r="H291" i="5"/>
  <c r="M291" i="5"/>
  <c r="R291" i="5"/>
  <c r="S291" i="5"/>
  <c r="U291" i="5"/>
  <c r="V291" i="5"/>
  <c r="J291" i="5"/>
  <c r="I205" i="5"/>
  <c r="J205" i="5"/>
  <c r="S205" i="5"/>
  <c r="T205" i="5"/>
  <c r="P205" i="5"/>
  <c r="Q205" i="5"/>
  <c r="K205" i="5"/>
  <c r="L205" i="5"/>
  <c r="M205" i="5"/>
  <c r="N205" i="5"/>
  <c r="O205" i="5"/>
  <c r="R205" i="5"/>
  <c r="U205" i="5"/>
  <c r="V205" i="5"/>
  <c r="H205" i="5"/>
  <c r="I285" i="5"/>
  <c r="V285" i="5"/>
  <c r="H285" i="5"/>
  <c r="M285" i="5"/>
  <c r="N285" i="5"/>
  <c r="R285" i="5"/>
  <c r="S285" i="5"/>
  <c r="T285" i="5"/>
  <c r="U285" i="5"/>
  <c r="J285" i="5"/>
  <c r="K285" i="5"/>
  <c r="L285" i="5"/>
  <c r="O285" i="5"/>
  <c r="P285" i="5"/>
  <c r="Q285" i="5"/>
  <c r="F6" i="2"/>
  <c r="E5" i="3"/>
  <c r="S5" i="3" s="1"/>
  <c r="T5" i="3" s="1"/>
  <c r="E37" i="1"/>
  <c r="E38" i="1" s="1"/>
  <c r="L39" i="1"/>
  <c r="F20" i="1"/>
  <c r="E19" i="1"/>
  <c r="E21" i="1" s="1"/>
  <c r="F44" i="1" s="1"/>
  <c r="F30" i="1"/>
  <c r="D19" i="1"/>
  <c r="D21" i="1" s="1"/>
  <c r="E44" i="1" s="1"/>
  <c r="E30" i="1"/>
  <c r="B7" i="3"/>
  <c r="C7" i="3" s="1"/>
  <c r="D7" i="3" s="1"/>
  <c r="B7" i="2"/>
  <c r="AM7" i="2" s="1"/>
  <c r="Q6" i="2"/>
  <c r="A186" i="2"/>
  <c r="Q187" i="2" s="1"/>
  <c r="F186" i="2"/>
  <c r="G186" i="2" s="1"/>
  <c r="T298" i="5" l="1"/>
  <c r="N121" i="5"/>
  <c r="M30" i="5"/>
  <c r="U156" i="5"/>
  <c r="K30" i="5"/>
  <c r="Q30" i="5"/>
  <c r="J277" i="5"/>
  <c r="V53" i="5"/>
  <c r="T180" i="5"/>
  <c r="S223" i="5"/>
  <c r="O30" i="5"/>
  <c r="U30" i="5"/>
  <c r="P53" i="5"/>
  <c r="N30" i="5"/>
  <c r="Q298" i="5"/>
  <c r="Q53" i="5"/>
  <c r="S23" i="5"/>
  <c r="N143" i="5"/>
  <c r="L121" i="5"/>
  <c r="M298" i="5"/>
  <c r="H177" i="5"/>
  <c r="U210" i="5"/>
  <c r="M177" i="5"/>
  <c r="M194" i="5"/>
  <c r="J107" i="5"/>
  <c r="U121" i="5"/>
  <c r="V216" i="5"/>
  <c r="T243" i="5"/>
  <c r="AX5" i="2"/>
  <c r="H30" i="5"/>
  <c r="AQ6" i="2"/>
  <c r="AP6" i="2"/>
  <c r="AO7" i="2"/>
  <c r="AM8" i="2"/>
  <c r="V30" i="5"/>
  <c r="AX6" i="2"/>
  <c r="T177" i="5"/>
  <c r="K194" i="5"/>
  <c r="I107" i="5"/>
  <c r="V75" i="5"/>
  <c r="O331" i="5"/>
  <c r="N177" i="5"/>
  <c r="V194" i="5"/>
  <c r="R330" i="5"/>
  <c r="O53" i="5"/>
  <c r="T101" i="5"/>
  <c r="S121" i="5"/>
  <c r="I143" i="5"/>
  <c r="AT7" i="2"/>
  <c r="M53" i="5"/>
  <c r="M121" i="5"/>
  <c r="K28" i="5"/>
  <c r="P207" i="5"/>
  <c r="J110" i="5"/>
  <c r="M148" i="5"/>
  <c r="S37" i="5"/>
  <c r="J204" i="5"/>
  <c r="O157" i="5"/>
  <c r="U207" i="5"/>
  <c r="H113" i="5"/>
  <c r="V28" i="5"/>
  <c r="O219" i="5"/>
  <c r="H62" i="5"/>
  <c r="N204" i="5"/>
  <c r="V157" i="5"/>
  <c r="J317" i="5"/>
  <c r="I302" i="5"/>
  <c r="N138" i="5"/>
  <c r="H107" i="5"/>
  <c r="T148" i="5"/>
  <c r="M302" i="5"/>
  <c r="M113" i="5"/>
  <c r="N59" i="5"/>
  <c r="H302" i="5"/>
  <c r="T214" i="5"/>
  <c r="I187" i="5"/>
  <c r="N101" i="5"/>
  <c r="R44" i="5"/>
  <c r="J155" i="5"/>
  <c r="R28" i="5"/>
  <c r="Q302" i="5"/>
  <c r="U28" i="5"/>
  <c r="H214" i="5"/>
  <c r="L219" i="5"/>
  <c r="M214" i="5"/>
  <c r="T204" i="5"/>
  <c r="L107" i="5"/>
  <c r="O171" i="5"/>
  <c r="H219" i="5"/>
  <c r="V239" i="5"/>
  <c r="L138" i="5"/>
  <c r="M219" i="5"/>
  <c r="M329" i="5"/>
  <c r="M107" i="5"/>
  <c r="V177" i="5"/>
  <c r="Q239" i="5"/>
  <c r="U44" i="5"/>
  <c r="O38" i="5"/>
  <c r="H101" i="5"/>
  <c r="P107" i="5"/>
  <c r="I28" i="5"/>
  <c r="P63" i="5"/>
  <c r="L168" i="5"/>
  <c r="P113" i="5"/>
  <c r="Q113" i="5"/>
  <c r="P28" i="5"/>
  <c r="I113" i="5"/>
  <c r="Q110" i="5"/>
  <c r="H28" i="5"/>
  <c r="N113" i="5"/>
  <c r="U138" i="5"/>
  <c r="K107" i="5"/>
  <c r="H239" i="5"/>
  <c r="S177" i="5"/>
  <c r="M38" i="5"/>
  <c r="U113" i="5"/>
  <c r="S127" i="5"/>
  <c r="I101" i="5"/>
  <c r="Q216" i="5"/>
  <c r="S247" i="5"/>
  <c r="Q339" i="5"/>
  <c r="N247" i="5"/>
  <c r="S204" i="5"/>
  <c r="O236" i="5"/>
  <c r="L247" i="5"/>
  <c r="N296" i="5"/>
  <c r="N236" i="5"/>
  <c r="I296" i="5"/>
  <c r="U339" i="5"/>
  <c r="Q260" i="5"/>
  <c r="O277" i="5"/>
  <c r="U219" i="5"/>
  <c r="J219" i="5"/>
  <c r="M204" i="5"/>
  <c r="M187" i="5"/>
  <c r="M294" i="5"/>
  <c r="R247" i="5"/>
  <c r="J340" i="5"/>
  <c r="J339" i="5"/>
  <c r="M296" i="5"/>
  <c r="S260" i="5"/>
  <c r="Q207" i="5"/>
  <c r="R219" i="5"/>
  <c r="I207" i="5"/>
  <c r="U239" i="5"/>
  <c r="V204" i="5"/>
  <c r="L244" i="5"/>
  <c r="T219" i="5"/>
  <c r="Q204" i="5"/>
  <c r="R298" i="5"/>
  <c r="Q187" i="5"/>
  <c r="U260" i="5"/>
  <c r="K340" i="5"/>
  <c r="I256" i="5"/>
  <c r="J331" i="5"/>
  <c r="O207" i="5"/>
  <c r="J239" i="5"/>
  <c r="V219" i="5"/>
  <c r="R204" i="5"/>
  <c r="P222" i="5"/>
  <c r="N339" i="5"/>
  <c r="R349" i="5"/>
  <c r="K294" i="5"/>
  <c r="Q330" i="5"/>
  <c r="K201" i="5"/>
  <c r="P340" i="5"/>
  <c r="P296" i="5"/>
  <c r="N293" i="5"/>
  <c r="O260" i="5"/>
  <c r="P298" i="5"/>
  <c r="R277" i="5"/>
  <c r="H260" i="5"/>
  <c r="Q277" i="5"/>
  <c r="J296" i="5"/>
  <c r="J349" i="5"/>
  <c r="T239" i="5"/>
  <c r="K219" i="5"/>
  <c r="O204" i="5"/>
  <c r="J222" i="5"/>
  <c r="S340" i="5"/>
  <c r="U340" i="5"/>
  <c r="O296" i="5"/>
  <c r="H298" i="5"/>
  <c r="I298" i="5"/>
  <c r="R239" i="5"/>
  <c r="Q340" i="5"/>
  <c r="S239" i="5"/>
  <c r="K222" i="5"/>
  <c r="I236" i="5"/>
  <c r="V139" i="5"/>
  <c r="H139" i="5"/>
  <c r="I139" i="5"/>
  <c r="P132" i="5"/>
  <c r="V132" i="5"/>
  <c r="K132" i="5"/>
  <c r="N132" i="5"/>
  <c r="S132" i="5"/>
  <c r="H281" i="5"/>
  <c r="J281" i="5"/>
  <c r="P261" i="5"/>
  <c r="N261" i="5"/>
  <c r="O132" i="5"/>
  <c r="M22" i="5"/>
  <c r="H22" i="5"/>
  <c r="L22" i="5"/>
  <c r="N22" i="5"/>
  <c r="V22" i="5"/>
  <c r="P361" i="5"/>
  <c r="S361" i="5"/>
  <c r="H361" i="5"/>
  <c r="V361" i="5"/>
  <c r="V137" i="5"/>
  <c r="N349" i="5"/>
  <c r="L132" i="5"/>
  <c r="V261" i="5"/>
  <c r="U279" i="5"/>
  <c r="S279" i="5"/>
  <c r="K279" i="5"/>
  <c r="Q279" i="5"/>
  <c r="K56" i="5"/>
  <c r="T56" i="5"/>
  <c r="O56" i="5"/>
  <c r="K137" i="5"/>
  <c r="R56" i="5"/>
  <c r="O22" i="5"/>
  <c r="H357" i="5"/>
  <c r="R292" i="5"/>
  <c r="Q132" i="5"/>
  <c r="P253" i="5"/>
  <c r="J297" i="5"/>
  <c r="H259" i="5"/>
  <c r="N259" i="5"/>
  <c r="U349" i="5"/>
  <c r="V294" i="5"/>
  <c r="V110" i="5"/>
  <c r="V65" i="5"/>
  <c r="J65" i="5"/>
  <c r="T65" i="5"/>
  <c r="H65" i="5"/>
  <c r="I61" i="5"/>
  <c r="J61" i="5"/>
  <c r="N340" i="5"/>
  <c r="V340" i="5"/>
  <c r="H137" i="5"/>
  <c r="P81" i="5"/>
  <c r="Q81" i="5"/>
  <c r="M81" i="5"/>
  <c r="J81" i="5"/>
  <c r="U129" i="5"/>
  <c r="U139" i="5"/>
  <c r="P237" i="5"/>
  <c r="L187" i="5"/>
  <c r="Q137" i="5"/>
  <c r="I81" i="5"/>
  <c r="J56" i="5"/>
  <c r="P75" i="5"/>
  <c r="O75" i="5"/>
  <c r="H75" i="5"/>
  <c r="Q75" i="5"/>
  <c r="U333" i="5"/>
  <c r="L333" i="5"/>
  <c r="P333" i="5"/>
  <c r="T333" i="5"/>
  <c r="V333" i="5"/>
  <c r="T139" i="5"/>
  <c r="T203" i="5"/>
  <c r="S349" i="5"/>
  <c r="O78" i="5"/>
  <c r="I97" i="5"/>
  <c r="V330" i="5"/>
  <c r="R75" i="5"/>
  <c r="V81" i="5"/>
  <c r="H355" i="5"/>
  <c r="M56" i="5"/>
  <c r="I276" i="5"/>
  <c r="Q128" i="5"/>
  <c r="I75" i="5"/>
  <c r="I18" i="5"/>
  <c r="V18" i="5"/>
  <c r="O153" i="5"/>
  <c r="H153" i="5"/>
  <c r="L153" i="5"/>
  <c r="U124" i="5"/>
  <c r="N129" i="5"/>
  <c r="O139" i="5"/>
  <c r="U203" i="5"/>
  <c r="N297" i="5"/>
  <c r="H349" i="5"/>
  <c r="K277" i="5"/>
  <c r="P13" i="5"/>
  <c r="Q259" i="5"/>
  <c r="T272" i="5"/>
  <c r="I361" i="5"/>
  <c r="K355" i="5"/>
  <c r="S80" i="5"/>
  <c r="L77" i="5"/>
  <c r="U77" i="5"/>
  <c r="V77" i="5"/>
  <c r="Q77" i="5"/>
  <c r="Q129" i="5"/>
  <c r="L139" i="5"/>
  <c r="K203" i="5"/>
  <c r="L202" i="5"/>
  <c r="M78" i="5"/>
  <c r="O138" i="5"/>
  <c r="U13" i="5"/>
  <c r="J53" i="5"/>
  <c r="M133" i="5"/>
  <c r="H81" i="5"/>
  <c r="T110" i="5"/>
  <c r="I340" i="5"/>
  <c r="O203" i="5"/>
  <c r="S139" i="5"/>
  <c r="P129" i="5"/>
  <c r="N97" i="5"/>
  <c r="P203" i="5"/>
  <c r="J124" i="5"/>
  <c r="M84" i="5"/>
  <c r="N187" i="5"/>
  <c r="O81" i="5"/>
  <c r="N361" i="5"/>
  <c r="M137" i="5"/>
  <c r="K148" i="5"/>
  <c r="T129" i="5"/>
  <c r="L97" i="5"/>
  <c r="H157" i="5"/>
  <c r="V203" i="5"/>
  <c r="I132" i="5"/>
  <c r="S277" i="5"/>
  <c r="I124" i="5"/>
  <c r="R78" i="5"/>
  <c r="U107" i="5"/>
  <c r="N215" i="5"/>
  <c r="T81" i="5"/>
  <c r="K81" i="5"/>
  <c r="L110" i="5"/>
  <c r="O137" i="5"/>
  <c r="S148" i="5"/>
  <c r="J279" i="5"/>
  <c r="T22" i="5"/>
  <c r="U132" i="5"/>
  <c r="O361" i="5"/>
  <c r="O276" i="5"/>
  <c r="T294" i="5"/>
  <c r="U294" i="5"/>
  <c r="Q294" i="5"/>
  <c r="O294" i="5"/>
  <c r="O297" i="5"/>
  <c r="V297" i="5"/>
  <c r="Q297" i="5"/>
  <c r="M357" i="5"/>
  <c r="M363" i="5"/>
  <c r="N363" i="5"/>
  <c r="K22" i="5"/>
  <c r="J357" i="5"/>
  <c r="L361" i="5"/>
  <c r="S363" i="5"/>
  <c r="U148" i="5"/>
  <c r="V40" i="5"/>
  <c r="U40" i="5"/>
  <c r="T23" i="5"/>
  <c r="I23" i="5"/>
  <c r="Q229" i="5"/>
  <c r="H229" i="5"/>
  <c r="Q61" i="5"/>
  <c r="M12" i="5"/>
  <c r="S12" i="5"/>
  <c r="L12" i="5"/>
  <c r="J12" i="5"/>
  <c r="K330" i="5"/>
  <c r="I330" i="5"/>
  <c r="I237" i="5"/>
  <c r="U237" i="5"/>
  <c r="H237" i="5"/>
  <c r="M237" i="5"/>
  <c r="I279" i="5"/>
  <c r="V12" i="5"/>
  <c r="K272" i="5"/>
  <c r="U272" i="5"/>
  <c r="O272" i="5"/>
  <c r="I117" i="5"/>
  <c r="N203" i="5"/>
  <c r="N124" i="5"/>
  <c r="J330" i="5"/>
  <c r="R333" i="5"/>
  <c r="L81" i="5"/>
  <c r="T313" i="5"/>
  <c r="I195" i="5"/>
  <c r="T253" i="5"/>
  <c r="R140" i="5"/>
  <c r="Q140" i="5"/>
  <c r="P139" i="5"/>
  <c r="P49" i="5"/>
  <c r="S81" i="5"/>
  <c r="H313" i="5"/>
  <c r="L56" i="5"/>
  <c r="H276" i="5"/>
  <c r="T63" i="5"/>
  <c r="R63" i="5"/>
  <c r="J63" i="5"/>
  <c r="N191" i="5"/>
  <c r="R191" i="5"/>
  <c r="R138" i="5"/>
  <c r="H138" i="5"/>
  <c r="V138" i="5"/>
  <c r="Q138" i="5"/>
  <c r="R357" i="5"/>
  <c r="U117" i="5"/>
  <c r="I22" i="5"/>
  <c r="J49" i="5"/>
  <c r="U78" i="5"/>
  <c r="S58" i="5"/>
  <c r="U313" i="5"/>
  <c r="P130" i="5"/>
  <c r="R313" i="5"/>
  <c r="L68" i="5"/>
  <c r="L155" i="5"/>
  <c r="Q155" i="5"/>
  <c r="I168" i="5"/>
  <c r="M168" i="5"/>
  <c r="Q168" i="5"/>
  <c r="P247" i="5"/>
  <c r="Q247" i="5"/>
  <c r="M247" i="5"/>
  <c r="K247" i="5"/>
  <c r="U247" i="5"/>
  <c r="P339" i="5"/>
  <c r="R339" i="5"/>
  <c r="L339" i="5"/>
  <c r="I30" i="5"/>
  <c r="P30" i="5"/>
  <c r="R30" i="5"/>
  <c r="S337" i="5"/>
  <c r="R337" i="5"/>
  <c r="H222" i="5"/>
  <c r="P117" i="5"/>
  <c r="T77" i="5"/>
  <c r="Q49" i="5"/>
  <c r="H132" i="5"/>
  <c r="O168" i="5"/>
  <c r="S78" i="5"/>
  <c r="H117" i="5"/>
  <c r="L129" i="5"/>
  <c r="I233" i="5"/>
  <c r="R53" i="5"/>
  <c r="Q310" i="5"/>
  <c r="S333" i="5"/>
  <c r="K80" i="5"/>
  <c r="L340" i="5"/>
  <c r="N148" i="5"/>
  <c r="O128" i="5"/>
  <c r="V113" i="5"/>
  <c r="J113" i="5"/>
  <c r="I204" i="5"/>
  <c r="H204" i="5"/>
  <c r="T314" i="5"/>
  <c r="S314" i="5"/>
  <c r="U356" i="5"/>
  <c r="Q356" i="5"/>
  <c r="M203" i="5"/>
  <c r="I203" i="5"/>
  <c r="S203" i="5"/>
  <c r="J97" i="5"/>
  <c r="H97" i="5"/>
  <c r="S97" i="5"/>
  <c r="K97" i="5"/>
  <c r="T97" i="5"/>
  <c r="R97" i="5"/>
  <c r="O97" i="5"/>
  <c r="O292" i="5"/>
  <c r="U292" i="5"/>
  <c r="I292" i="5"/>
  <c r="J320" i="5"/>
  <c r="R320" i="5"/>
  <c r="L137" i="5"/>
  <c r="S137" i="5"/>
  <c r="N137" i="5"/>
  <c r="J137" i="5"/>
  <c r="Q261" i="5"/>
  <c r="Q157" i="5"/>
  <c r="T157" i="5"/>
  <c r="M349" i="5"/>
  <c r="V349" i="5"/>
  <c r="Q349" i="5"/>
  <c r="K349" i="5"/>
  <c r="I349" i="5"/>
  <c r="T349" i="5"/>
  <c r="J132" i="5"/>
  <c r="U137" i="5"/>
  <c r="O148" i="5"/>
  <c r="U110" i="5"/>
  <c r="P110" i="5"/>
  <c r="L157" i="5"/>
  <c r="K187" i="5"/>
  <c r="H187" i="5"/>
  <c r="P187" i="5"/>
  <c r="I137" i="5"/>
  <c r="T340" i="5"/>
  <c r="V228" i="5"/>
  <c r="T228" i="5"/>
  <c r="O228" i="5"/>
  <c r="L13" i="5"/>
  <c r="H13" i="5"/>
  <c r="J13" i="5"/>
  <c r="Q13" i="5"/>
  <c r="H340" i="5"/>
  <c r="M132" i="5"/>
  <c r="N110" i="5"/>
  <c r="P276" i="5"/>
  <c r="H203" i="5"/>
  <c r="U81" i="5"/>
  <c r="T137" i="5"/>
  <c r="R129" i="5"/>
  <c r="R137" i="5"/>
  <c r="Q273" i="5"/>
  <c r="T273" i="5"/>
  <c r="L49" i="5"/>
  <c r="P349" i="5"/>
  <c r="N294" i="5"/>
  <c r="R273" i="5"/>
  <c r="J228" i="5"/>
  <c r="S117" i="5"/>
  <c r="R157" i="5"/>
  <c r="R203" i="5"/>
  <c r="S297" i="5"/>
  <c r="U12" i="5"/>
  <c r="H330" i="5"/>
  <c r="K333" i="5"/>
  <c r="K195" i="5"/>
  <c r="H140" i="5"/>
  <c r="R148" i="5"/>
  <c r="U29" i="5"/>
  <c r="P29" i="5"/>
  <c r="V29" i="5"/>
  <c r="L29" i="5"/>
  <c r="Q58" i="5"/>
  <c r="I58" i="5"/>
  <c r="R173" i="5"/>
  <c r="L173" i="5"/>
  <c r="P77" i="5"/>
  <c r="J203" i="5"/>
  <c r="J18" i="5"/>
  <c r="M140" i="5"/>
  <c r="S237" i="5"/>
  <c r="V97" i="5"/>
  <c r="P22" i="5"/>
  <c r="K12" i="5"/>
  <c r="N168" i="5"/>
  <c r="T277" i="5"/>
  <c r="M297" i="5"/>
  <c r="R259" i="5"/>
  <c r="K129" i="5"/>
  <c r="H58" i="5"/>
  <c r="J293" i="5"/>
  <c r="H173" i="5"/>
  <c r="J294" i="5"/>
  <c r="J361" i="5"/>
  <c r="H40" i="5"/>
  <c r="I363" i="5"/>
  <c r="N189" i="5"/>
  <c r="Q331" i="5"/>
  <c r="R216" i="5"/>
  <c r="M60" i="5"/>
  <c r="L177" i="5"/>
  <c r="V38" i="5"/>
  <c r="V60" i="5"/>
  <c r="P200" i="5"/>
  <c r="H200" i="5"/>
  <c r="S200" i="5"/>
  <c r="P52" i="5"/>
  <c r="T52" i="5"/>
  <c r="R52" i="5"/>
  <c r="N52" i="5"/>
  <c r="I52" i="5"/>
  <c r="H52" i="5"/>
  <c r="J52" i="5"/>
  <c r="L52" i="5"/>
  <c r="S52" i="5"/>
  <c r="S289" i="5"/>
  <c r="O289" i="5"/>
  <c r="U289" i="5"/>
  <c r="Q289" i="5"/>
  <c r="L319" i="5"/>
  <c r="H319" i="5"/>
  <c r="M319" i="5"/>
  <c r="Q319" i="5"/>
  <c r="N54" i="5"/>
  <c r="H54" i="5"/>
  <c r="K54" i="5"/>
  <c r="S54" i="5"/>
  <c r="M54" i="5"/>
  <c r="O54" i="5"/>
  <c r="V52" i="5"/>
  <c r="M231" i="5"/>
  <c r="Q231" i="5"/>
  <c r="K231" i="5"/>
  <c r="U231" i="5"/>
  <c r="V231" i="5"/>
  <c r="R231" i="5"/>
  <c r="I231" i="5"/>
  <c r="O231" i="5"/>
  <c r="H231" i="5"/>
  <c r="O327" i="5"/>
  <c r="V327" i="5"/>
  <c r="I227" i="5"/>
  <c r="M227" i="5"/>
  <c r="U211" i="5"/>
  <c r="Q94" i="5"/>
  <c r="V94" i="5"/>
  <c r="T94" i="5"/>
  <c r="L94" i="5"/>
  <c r="O94" i="5"/>
  <c r="M52" i="5"/>
  <c r="L58" i="5"/>
  <c r="J58" i="5"/>
  <c r="V58" i="5"/>
  <c r="K58" i="5"/>
  <c r="M58" i="5"/>
  <c r="P58" i="5"/>
  <c r="O58" i="5"/>
  <c r="T257" i="5"/>
  <c r="N257" i="5"/>
  <c r="H257" i="5"/>
  <c r="J257" i="5"/>
  <c r="L257" i="5"/>
  <c r="N94" i="5"/>
  <c r="P160" i="5"/>
  <c r="K160" i="5"/>
  <c r="O323" i="5"/>
  <c r="M275" i="5"/>
  <c r="K275" i="5"/>
  <c r="H275" i="5"/>
  <c r="I275" i="5"/>
  <c r="V275" i="5"/>
  <c r="J275" i="5"/>
  <c r="O275" i="5"/>
  <c r="T275" i="5"/>
  <c r="P275" i="5"/>
  <c r="N275" i="5"/>
  <c r="I34" i="5"/>
  <c r="M34" i="5"/>
  <c r="S34" i="5"/>
  <c r="O211" i="5"/>
  <c r="U118" i="5"/>
  <c r="R118" i="5"/>
  <c r="J9" i="5"/>
  <c r="H9" i="5"/>
  <c r="L9" i="5"/>
  <c r="K9" i="5"/>
  <c r="M242" i="5"/>
  <c r="V242" i="5"/>
  <c r="N229" i="5"/>
  <c r="R9" i="5"/>
  <c r="R289" i="5"/>
  <c r="Q287" i="5"/>
  <c r="T276" i="5"/>
  <c r="K276" i="5"/>
  <c r="N276" i="5"/>
  <c r="U276" i="5"/>
  <c r="V276" i="5"/>
  <c r="J276" i="5"/>
  <c r="Q276" i="5"/>
  <c r="S276" i="5"/>
  <c r="O9" i="5"/>
  <c r="U179" i="5"/>
  <c r="I179" i="5"/>
  <c r="R179" i="5"/>
  <c r="N179" i="5"/>
  <c r="H179" i="5"/>
  <c r="S179" i="5"/>
  <c r="K179" i="5"/>
  <c r="L179" i="5"/>
  <c r="M179" i="5"/>
  <c r="U191" i="5"/>
  <c r="I9" i="5"/>
  <c r="H209" i="5"/>
  <c r="I319" i="5"/>
  <c r="S41" i="5"/>
  <c r="M193" i="5"/>
  <c r="H255" i="5"/>
  <c r="L289" i="5"/>
  <c r="J191" i="5"/>
  <c r="S9" i="5"/>
  <c r="P209" i="5"/>
  <c r="T211" i="5"/>
  <c r="P118" i="5"/>
  <c r="V153" i="5"/>
  <c r="J201" i="5"/>
  <c r="K323" i="5"/>
  <c r="Q323" i="5"/>
  <c r="L262" i="5"/>
  <c r="J289" i="5"/>
  <c r="Q9" i="5"/>
  <c r="S262" i="5"/>
  <c r="O34" i="5"/>
  <c r="L231" i="5"/>
  <c r="M276" i="5"/>
  <c r="Q213" i="5"/>
  <c r="L213" i="5"/>
  <c r="Q189" i="5"/>
  <c r="L273" i="5"/>
  <c r="M273" i="5"/>
  <c r="O273" i="5"/>
  <c r="S273" i="5"/>
  <c r="O74" i="5"/>
  <c r="Q74" i="5"/>
  <c r="R74" i="5"/>
  <c r="I74" i="5"/>
  <c r="K74" i="5"/>
  <c r="V74" i="5"/>
  <c r="H74" i="5"/>
  <c r="L74" i="5"/>
  <c r="S74" i="5"/>
  <c r="U74" i="5"/>
  <c r="P74" i="5"/>
  <c r="J74" i="5"/>
  <c r="N211" i="5"/>
  <c r="V322" i="5"/>
  <c r="H274" i="5"/>
  <c r="L274" i="5"/>
  <c r="I274" i="5"/>
  <c r="T274" i="5"/>
  <c r="R274" i="5"/>
  <c r="U52" i="5"/>
  <c r="R159" i="5"/>
  <c r="I159" i="5"/>
  <c r="O159" i="5"/>
  <c r="P159" i="5"/>
  <c r="H159" i="5"/>
  <c r="V159" i="5"/>
  <c r="S159" i="5"/>
  <c r="K167" i="5"/>
  <c r="T167" i="5"/>
  <c r="I54" i="5"/>
  <c r="P342" i="5"/>
  <c r="V342" i="5"/>
  <c r="L194" i="5"/>
  <c r="U194" i="5"/>
  <c r="T194" i="5"/>
  <c r="M74" i="5"/>
  <c r="Q191" i="5"/>
  <c r="K191" i="5"/>
  <c r="O191" i="5"/>
  <c r="L191" i="5"/>
  <c r="T191" i="5"/>
  <c r="L171" i="5"/>
  <c r="V171" i="5"/>
  <c r="S191" i="5"/>
  <c r="R237" i="5"/>
  <c r="N9" i="5"/>
  <c r="I171" i="5"/>
  <c r="P9" i="5"/>
  <c r="K34" i="5"/>
  <c r="J167" i="5"/>
  <c r="V289" i="5"/>
  <c r="P273" i="5"/>
  <c r="M123" i="5"/>
  <c r="Q123" i="5"/>
  <c r="U123" i="5"/>
  <c r="N123" i="5"/>
  <c r="O123" i="5"/>
  <c r="O255" i="5"/>
  <c r="I255" i="5"/>
  <c r="P255" i="5"/>
  <c r="J54" i="5"/>
  <c r="J360" i="5"/>
  <c r="Q360" i="5"/>
  <c r="V360" i="5"/>
  <c r="L360" i="5"/>
  <c r="S318" i="5"/>
  <c r="H318" i="5"/>
  <c r="L318" i="5"/>
  <c r="U318" i="5"/>
  <c r="K318" i="5"/>
  <c r="P235" i="5"/>
  <c r="O235" i="5"/>
  <c r="U235" i="5"/>
  <c r="T82" i="5"/>
  <c r="H82" i="5"/>
  <c r="P82" i="5"/>
  <c r="R82" i="5"/>
  <c r="Q82" i="5"/>
  <c r="U82" i="5"/>
  <c r="V82" i="5"/>
  <c r="N82" i="5"/>
  <c r="L82" i="5"/>
  <c r="J82" i="5"/>
  <c r="K82" i="5"/>
  <c r="I82" i="5"/>
  <c r="M82" i="5"/>
  <c r="Q280" i="5"/>
  <c r="S280" i="5"/>
  <c r="N280" i="5"/>
  <c r="K280" i="5"/>
  <c r="O280" i="5"/>
  <c r="T209" i="5"/>
  <c r="I209" i="5"/>
  <c r="R209" i="5"/>
  <c r="O209" i="5"/>
  <c r="J209" i="5"/>
  <c r="Q209" i="5"/>
  <c r="L209" i="5"/>
  <c r="K209" i="5"/>
  <c r="U209" i="5"/>
  <c r="V287" i="5"/>
  <c r="K287" i="5"/>
  <c r="P287" i="5"/>
  <c r="R287" i="5"/>
  <c r="M287" i="5"/>
  <c r="N287" i="5"/>
  <c r="T287" i="5"/>
  <c r="O287" i="5"/>
  <c r="J321" i="5"/>
  <c r="V321" i="5"/>
  <c r="S321" i="5"/>
  <c r="J31" i="5"/>
  <c r="K31" i="5"/>
  <c r="R31" i="5"/>
  <c r="O31" i="5"/>
  <c r="U218" i="5"/>
  <c r="H218" i="5"/>
  <c r="I218" i="5"/>
  <c r="N289" i="5"/>
  <c r="Q52" i="5"/>
  <c r="U287" i="5"/>
  <c r="P351" i="5"/>
  <c r="U351" i="5"/>
  <c r="I351" i="5"/>
  <c r="L351" i="5"/>
  <c r="Q351" i="5"/>
  <c r="M351" i="5"/>
  <c r="S351" i="5"/>
  <c r="R351" i="5"/>
  <c r="K351" i="5"/>
  <c r="S82" i="5"/>
  <c r="R58" i="5"/>
  <c r="I314" i="5"/>
  <c r="K314" i="5"/>
  <c r="O314" i="5"/>
  <c r="N314" i="5"/>
  <c r="J314" i="5"/>
  <c r="M314" i="5"/>
  <c r="H314" i="5"/>
  <c r="N237" i="5"/>
  <c r="K237" i="5"/>
  <c r="O237" i="5"/>
  <c r="V237" i="5"/>
  <c r="Q237" i="5"/>
  <c r="J237" i="5"/>
  <c r="H34" i="5"/>
  <c r="T54" i="5"/>
  <c r="K321" i="5"/>
  <c r="Q200" i="5"/>
  <c r="J323" i="5"/>
  <c r="I123" i="5"/>
  <c r="L237" i="5"/>
  <c r="S274" i="5"/>
  <c r="I287" i="5"/>
  <c r="U314" i="5"/>
  <c r="P231" i="5"/>
  <c r="Q159" i="5"/>
  <c r="T9" i="5"/>
  <c r="N159" i="5"/>
  <c r="M229" i="5"/>
  <c r="T231" i="5"/>
  <c r="N209" i="5"/>
  <c r="S94" i="5"/>
  <c r="O52" i="5"/>
  <c r="H267" i="5"/>
  <c r="I267" i="5"/>
  <c r="P122" i="5"/>
  <c r="T122" i="5"/>
  <c r="L122" i="5"/>
  <c r="Q122" i="5"/>
  <c r="V122" i="5"/>
  <c r="J122" i="5"/>
  <c r="I122" i="5"/>
  <c r="K122" i="5"/>
  <c r="U122" i="5"/>
  <c r="R122" i="5"/>
  <c r="H122" i="5"/>
  <c r="M122" i="5"/>
  <c r="N122" i="5"/>
  <c r="N74" i="5"/>
  <c r="L275" i="5"/>
  <c r="S310" i="5"/>
  <c r="I310" i="5"/>
  <c r="T310" i="5"/>
  <c r="L242" i="5"/>
  <c r="Q179" i="5"/>
  <c r="T289" i="5"/>
  <c r="L280" i="5"/>
  <c r="P289" i="5"/>
  <c r="T159" i="5"/>
  <c r="K289" i="5"/>
  <c r="U34" i="5"/>
  <c r="H289" i="5"/>
  <c r="V255" i="5"/>
  <c r="M255" i="5"/>
  <c r="S231" i="5"/>
  <c r="T178" i="5"/>
  <c r="O178" i="5"/>
  <c r="R178" i="5"/>
  <c r="M178" i="5"/>
  <c r="L178" i="5"/>
  <c r="Q178" i="5"/>
  <c r="J178" i="5"/>
  <c r="I178" i="5"/>
  <c r="U241" i="5"/>
  <c r="S241" i="5"/>
  <c r="J255" i="5"/>
  <c r="J6" i="5"/>
  <c r="T6" i="5"/>
  <c r="R254" i="5"/>
  <c r="K254" i="5"/>
  <c r="N254" i="5"/>
  <c r="I254" i="5"/>
  <c r="Q254" i="5"/>
  <c r="P254" i="5"/>
  <c r="U254" i="5"/>
  <c r="H254" i="5"/>
  <c r="T193" i="5"/>
  <c r="L193" i="5"/>
  <c r="O193" i="5"/>
  <c r="Q27" i="5"/>
  <c r="K27" i="5"/>
  <c r="T27" i="5"/>
  <c r="N272" i="5"/>
  <c r="I272" i="5"/>
  <c r="V272" i="5"/>
  <c r="Q272" i="5"/>
  <c r="P272" i="5"/>
  <c r="M272" i="5"/>
  <c r="L272" i="5"/>
  <c r="P211" i="5"/>
  <c r="S211" i="5"/>
  <c r="Q211" i="5"/>
  <c r="H211" i="5"/>
  <c r="V211" i="5"/>
  <c r="L211" i="5"/>
  <c r="J211" i="5"/>
  <c r="R211" i="5"/>
  <c r="K211" i="5"/>
  <c r="I211" i="5"/>
  <c r="M217" i="5"/>
  <c r="P217" i="5"/>
  <c r="T217" i="5"/>
  <c r="V217" i="5"/>
  <c r="R217" i="5"/>
  <c r="N217" i="5"/>
  <c r="R272" i="5"/>
  <c r="M98" i="5"/>
  <c r="L98" i="5"/>
  <c r="I98" i="5"/>
  <c r="S98" i="5"/>
  <c r="U98" i="5"/>
  <c r="T98" i="5"/>
  <c r="O98" i="5"/>
  <c r="P98" i="5"/>
  <c r="H98" i="5"/>
  <c r="V98" i="5"/>
  <c r="J98" i="5"/>
  <c r="K98" i="5"/>
  <c r="S95" i="5"/>
  <c r="K95" i="5"/>
  <c r="M95" i="5"/>
  <c r="R95" i="5"/>
  <c r="I95" i="5"/>
  <c r="N95" i="5"/>
  <c r="U189" i="5"/>
  <c r="T189" i="5"/>
  <c r="R189" i="5"/>
  <c r="P189" i="5"/>
  <c r="S189" i="5"/>
  <c r="K189" i="5"/>
  <c r="L189" i="5"/>
  <c r="M189" i="5"/>
  <c r="V189" i="5"/>
  <c r="N262" i="5"/>
  <c r="P262" i="5"/>
  <c r="Q262" i="5"/>
  <c r="M262" i="5"/>
  <c r="R262" i="5"/>
  <c r="V262" i="5"/>
  <c r="N130" i="5"/>
  <c r="I130" i="5"/>
  <c r="H130" i="5"/>
  <c r="T315" i="5"/>
  <c r="U315" i="5"/>
  <c r="N315" i="5"/>
  <c r="R315" i="5"/>
  <c r="V198" i="5"/>
  <c r="I198" i="5"/>
  <c r="R198" i="5"/>
  <c r="O198" i="5"/>
  <c r="Q198" i="5"/>
  <c r="H198" i="5"/>
  <c r="L198" i="5"/>
  <c r="R288" i="5"/>
  <c r="M288" i="5"/>
  <c r="L288" i="5"/>
  <c r="T318" i="5"/>
  <c r="H322" i="5"/>
  <c r="J322" i="5"/>
  <c r="I322" i="5"/>
  <c r="V338" i="5"/>
  <c r="R338" i="5"/>
  <c r="J338" i="5"/>
  <c r="H338" i="5"/>
  <c r="T338" i="5"/>
  <c r="U338" i="5"/>
  <c r="N338" i="5"/>
  <c r="H317" i="5"/>
  <c r="Q317" i="5"/>
  <c r="U317" i="5"/>
  <c r="O262" i="5"/>
  <c r="K52" i="5"/>
  <c r="H287" i="5"/>
  <c r="M323" i="5"/>
  <c r="T323" i="5"/>
  <c r="I323" i="5"/>
  <c r="R238" i="5"/>
  <c r="M238" i="5"/>
  <c r="U58" i="5"/>
  <c r="V274" i="5"/>
  <c r="P229" i="5"/>
  <c r="R229" i="5"/>
  <c r="O229" i="5"/>
  <c r="T229" i="5"/>
  <c r="U229" i="5"/>
  <c r="K229" i="5"/>
  <c r="V229" i="5"/>
  <c r="L229" i="5"/>
  <c r="I229" i="5"/>
  <c r="S229" i="5"/>
  <c r="J229" i="5"/>
  <c r="N58" i="5"/>
  <c r="M94" i="5"/>
  <c r="I273" i="5"/>
  <c r="N36" i="5"/>
  <c r="S36" i="5"/>
  <c r="V54" i="5"/>
  <c r="T230" i="5"/>
  <c r="K230" i="5"/>
  <c r="V230" i="5"/>
  <c r="M201" i="5"/>
  <c r="R201" i="5"/>
  <c r="P201" i="5"/>
  <c r="R34" i="5"/>
  <c r="P179" i="5"/>
  <c r="N34" i="5"/>
  <c r="U255" i="5"/>
  <c r="V310" i="5"/>
  <c r="L255" i="5"/>
  <c r="M9" i="5"/>
  <c r="U9" i="5"/>
  <c r="L317" i="5"/>
  <c r="M289" i="5"/>
  <c r="J273" i="5"/>
  <c r="V201" i="5"/>
  <c r="N231" i="5"/>
  <c r="P280" i="5"/>
  <c r="L276" i="5"/>
  <c r="P64" i="5"/>
  <c r="T64" i="5"/>
  <c r="O37" i="5"/>
  <c r="N37" i="5"/>
  <c r="R37" i="5"/>
  <c r="T37" i="5"/>
  <c r="L37" i="5"/>
  <c r="K37" i="5"/>
  <c r="V207" i="5"/>
  <c r="K207" i="5"/>
  <c r="M207" i="5"/>
  <c r="N207" i="5"/>
  <c r="L207" i="5"/>
  <c r="J207" i="5"/>
  <c r="H158" i="5"/>
  <c r="K158" i="5"/>
  <c r="V158" i="5"/>
  <c r="M158" i="5"/>
  <c r="I158" i="5"/>
  <c r="I341" i="5"/>
  <c r="J341" i="5"/>
  <c r="L341" i="5"/>
  <c r="L277" i="5"/>
  <c r="P277" i="5"/>
  <c r="V64" i="5"/>
  <c r="V68" i="5"/>
  <c r="S68" i="5"/>
  <c r="I68" i="5"/>
  <c r="L44" i="5"/>
  <c r="H44" i="5"/>
  <c r="V44" i="5"/>
  <c r="Q44" i="5"/>
  <c r="S44" i="5"/>
  <c r="J44" i="5"/>
  <c r="P44" i="5"/>
  <c r="R207" i="5"/>
  <c r="V339" i="5"/>
  <c r="I339" i="5"/>
  <c r="H339" i="5"/>
  <c r="L64" i="5"/>
  <c r="O64" i="5"/>
  <c r="T207" i="5"/>
  <c r="S207" i="5"/>
  <c r="T293" i="5"/>
  <c r="K293" i="5"/>
  <c r="N117" i="5"/>
  <c r="V117" i="5"/>
  <c r="Q117" i="5"/>
  <c r="K117" i="5"/>
  <c r="R117" i="5"/>
  <c r="O117" i="5"/>
  <c r="N44" i="5"/>
  <c r="V341" i="5"/>
  <c r="H268" i="5"/>
  <c r="M124" i="5"/>
  <c r="S124" i="5"/>
  <c r="T124" i="5"/>
  <c r="K124" i="5"/>
  <c r="P124" i="5"/>
  <c r="P297" i="5"/>
  <c r="I297" i="5"/>
  <c r="L297" i="5"/>
  <c r="H297" i="5"/>
  <c r="R297" i="5"/>
  <c r="T297" i="5"/>
  <c r="U297" i="5"/>
  <c r="V62" i="5"/>
  <c r="L62" i="5"/>
  <c r="I62" i="5"/>
  <c r="U64" i="5"/>
  <c r="S163" i="5"/>
  <c r="V163" i="5"/>
  <c r="N12" i="5"/>
  <c r="R12" i="5"/>
  <c r="Q12" i="5"/>
  <c r="I12" i="5"/>
  <c r="H12" i="5"/>
  <c r="P12" i="5"/>
  <c r="O12" i="5"/>
  <c r="T12" i="5"/>
  <c r="U103" i="5"/>
  <c r="L103" i="5"/>
  <c r="I103" i="5"/>
  <c r="T103" i="5"/>
  <c r="U21" i="5"/>
  <c r="P21" i="5"/>
  <c r="N157" i="5"/>
  <c r="P157" i="5"/>
  <c r="M157" i="5"/>
  <c r="U157" i="5"/>
  <c r="K157" i="5"/>
  <c r="K329" i="5"/>
  <c r="L329" i="5"/>
  <c r="N329" i="5"/>
  <c r="U329" i="5"/>
  <c r="R329" i="5"/>
  <c r="O329" i="5"/>
  <c r="S65" i="5"/>
  <c r="K65" i="5"/>
  <c r="L65" i="5"/>
  <c r="O65" i="5"/>
  <c r="Q65" i="5"/>
  <c r="P65" i="5"/>
  <c r="V214" i="5"/>
  <c r="R214" i="5"/>
  <c r="J214" i="5"/>
  <c r="L214" i="5"/>
  <c r="S214" i="5"/>
  <c r="L180" i="5"/>
  <c r="P180" i="5"/>
  <c r="J180" i="5"/>
  <c r="Q180" i="5"/>
  <c r="M180" i="5"/>
  <c r="Q214" i="5"/>
  <c r="R195" i="5"/>
  <c r="Q195" i="5"/>
  <c r="T44" i="5"/>
  <c r="L117" i="5"/>
  <c r="I157" i="5"/>
  <c r="I214" i="5"/>
  <c r="S339" i="5"/>
  <c r="I21" i="5"/>
  <c r="I78" i="5"/>
  <c r="H78" i="5"/>
  <c r="K78" i="5"/>
  <c r="T78" i="5"/>
  <c r="P78" i="5"/>
  <c r="V78" i="5"/>
  <c r="L78" i="5"/>
  <c r="J78" i="5"/>
  <c r="J76" i="5"/>
  <c r="K76" i="5"/>
  <c r="P76" i="5"/>
  <c r="H76" i="5"/>
  <c r="U62" i="5"/>
  <c r="T339" i="5"/>
  <c r="U233" i="5"/>
  <c r="V233" i="5"/>
  <c r="S233" i="5"/>
  <c r="Q233" i="5"/>
  <c r="R233" i="5"/>
  <c r="P243" i="5"/>
  <c r="Q243" i="5"/>
  <c r="L243" i="5"/>
  <c r="R243" i="5"/>
  <c r="M117" i="5"/>
  <c r="S329" i="5"/>
  <c r="T117" i="5"/>
  <c r="J157" i="5"/>
  <c r="O158" i="5"/>
  <c r="P133" i="5"/>
  <c r="J233" i="5"/>
  <c r="V243" i="5"/>
  <c r="U243" i="5"/>
  <c r="N100" i="5"/>
  <c r="R100" i="5"/>
  <c r="J188" i="5"/>
  <c r="H188" i="5"/>
  <c r="V188" i="5"/>
  <c r="I188" i="5"/>
  <c r="K155" i="5"/>
  <c r="I77" i="5"/>
  <c r="J77" i="5"/>
  <c r="K77" i="5"/>
  <c r="R77" i="5"/>
  <c r="M139" i="5"/>
  <c r="Q139" i="5"/>
  <c r="S30" i="5"/>
  <c r="L30" i="5"/>
  <c r="L311" i="5"/>
  <c r="U311" i="5"/>
  <c r="R177" i="5"/>
  <c r="I177" i="5"/>
  <c r="J177" i="5"/>
  <c r="U177" i="5"/>
  <c r="K177" i="5"/>
  <c r="M77" i="5"/>
  <c r="K13" i="5"/>
  <c r="O349" i="5"/>
  <c r="J121" i="5"/>
  <c r="V156" i="5"/>
  <c r="O156" i="5"/>
  <c r="I84" i="5"/>
  <c r="R84" i="5"/>
  <c r="H84" i="5"/>
  <c r="U84" i="5"/>
  <c r="M13" i="5"/>
  <c r="R83" i="5"/>
  <c r="N83" i="5"/>
  <c r="J30" i="5"/>
  <c r="O183" i="5"/>
  <c r="I183" i="5"/>
  <c r="S128" i="5"/>
  <c r="I128" i="5"/>
  <c r="H77" i="5"/>
  <c r="K139" i="5"/>
  <c r="N84" i="5"/>
  <c r="R311" i="5"/>
  <c r="U155" i="5"/>
  <c r="V128" i="5"/>
  <c r="R156" i="5"/>
  <c r="O84" i="5"/>
  <c r="I148" i="5"/>
  <c r="P56" i="5"/>
  <c r="H56" i="5"/>
  <c r="U56" i="5"/>
  <c r="N298" i="5"/>
  <c r="U298" i="5"/>
  <c r="J298" i="5"/>
  <c r="V298" i="5"/>
  <c r="J14" i="5"/>
  <c r="M14" i="5"/>
  <c r="H14" i="5"/>
  <c r="T40" i="5"/>
  <c r="N40" i="5"/>
  <c r="L40" i="5"/>
  <c r="K40" i="5"/>
  <c r="P40" i="5"/>
  <c r="I215" i="5"/>
  <c r="Q215" i="5"/>
  <c r="J215" i="5"/>
  <c r="R139" i="5"/>
  <c r="N139" i="5"/>
  <c r="S40" i="5"/>
  <c r="O113" i="5"/>
  <c r="R113" i="5"/>
  <c r="R168" i="5"/>
  <c r="U168" i="5"/>
  <c r="H168" i="5"/>
  <c r="V168" i="5"/>
  <c r="P168" i="5"/>
  <c r="S168" i="5"/>
  <c r="J168" i="5"/>
  <c r="H121" i="5"/>
  <c r="R121" i="5"/>
  <c r="H96" i="5"/>
  <c r="O96" i="5"/>
  <c r="K283" i="5"/>
  <c r="Q283" i="5"/>
  <c r="J139" i="5"/>
  <c r="R13" i="5"/>
  <c r="N13" i="5"/>
  <c r="T121" i="5"/>
  <c r="R96" i="5"/>
  <c r="I156" i="5"/>
  <c r="P148" i="5"/>
  <c r="S107" i="5"/>
  <c r="O107" i="5"/>
  <c r="I219" i="5"/>
  <c r="Q219" i="5"/>
  <c r="J313" i="5"/>
  <c r="S313" i="5"/>
  <c r="Q313" i="5"/>
  <c r="S357" i="5"/>
  <c r="O357" i="5"/>
  <c r="I358" i="5"/>
  <c r="O239" i="5"/>
  <c r="R132" i="5"/>
  <c r="L203" i="5"/>
  <c r="K60" i="5"/>
  <c r="P60" i="5"/>
  <c r="R223" i="5"/>
  <c r="I239" i="5"/>
  <c r="P259" i="5"/>
  <c r="P307" i="5"/>
  <c r="U97" i="5"/>
  <c r="L307" i="5"/>
  <c r="K296" i="5"/>
  <c r="L63" i="5"/>
  <c r="I16" i="5"/>
  <c r="S16" i="5"/>
  <c r="V16" i="5"/>
  <c r="R16" i="5"/>
  <c r="O16" i="5"/>
  <c r="L16" i="5"/>
  <c r="H16" i="5"/>
  <c r="J16" i="5"/>
  <c r="K16" i="5"/>
  <c r="U16" i="5"/>
  <c r="Q16" i="5"/>
  <c r="N16" i="5"/>
  <c r="M16" i="5"/>
  <c r="P16" i="5"/>
  <c r="L43" i="5"/>
  <c r="V43" i="5"/>
  <c r="U43" i="5"/>
  <c r="T16" i="5"/>
  <c r="P308" i="5"/>
  <c r="I308" i="5"/>
  <c r="S308" i="5"/>
  <c r="N308" i="5"/>
  <c r="Q308" i="5"/>
  <c r="L308" i="5"/>
  <c r="H308" i="5"/>
  <c r="H144" i="5"/>
  <c r="O144" i="5"/>
  <c r="T144" i="5"/>
  <c r="V144" i="5"/>
  <c r="M144" i="5"/>
  <c r="R299" i="5"/>
  <c r="U299" i="5"/>
  <c r="N299" i="5"/>
  <c r="Q299" i="5"/>
  <c r="J299" i="5"/>
  <c r="K299" i="5"/>
  <c r="O299" i="5"/>
  <c r="T299" i="5"/>
  <c r="H299" i="5"/>
  <c r="P299" i="5"/>
  <c r="V299" i="5"/>
  <c r="S299" i="5"/>
  <c r="M299" i="5"/>
  <c r="P221" i="5"/>
  <c r="O221" i="5"/>
  <c r="T221" i="5"/>
  <c r="H221" i="5"/>
  <c r="U221" i="5"/>
  <c r="I221" i="5"/>
  <c r="Q221" i="5"/>
  <c r="V221" i="5"/>
  <c r="S221" i="5"/>
  <c r="M221" i="5"/>
  <c r="N221" i="5"/>
  <c r="L221" i="5"/>
  <c r="J174" i="5"/>
  <c r="L80" i="5"/>
  <c r="Q80" i="5"/>
  <c r="O80" i="5"/>
  <c r="R80" i="5"/>
  <c r="J80" i="5"/>
  <c r="U80" i="5"/>
  <c r="T80" i="5"/>
  <c r="H80" i="5"/>
  <c r="I80" i="5"/>
  <c r="N80" i="5"/>
  <c r="V80" i="5"/>
  <c r="M80" i="5"/>
  <c r="Q258" i="5"/>
  <c r="L258" i="5"/>
  <c r="M258" i="5"/>
  <c r="N258" i="5"/>
  <c r="I258" i="5"/>
  <c r="S258" i="5"/>
  <c r="R258" i="5"/>
  <c r="H258" i="5"/>
  <c r="U258" i="5"/>
  <c r="V258" i="5"/>
  <c r="T174" i="5"/>
  <c r="N174" i="5"/>
  <c r="V174" i="5"/>
  <c r="P174" i="5"/>
  <c r="K174" i="5"/>
  <c r="O174" i="5"/>
  <c r="R174" i="5"/>
  <c r="H174" i="5"/>
  <c r="M174" i="5"/>
  <c r="M316" i="5"/>
  <c r="N316" i="5"/>
  <c r="H316" i="5"/>
  <c r="O316" i="5"/>
  <c r="P316" i="5"/>
  <c r="I316" i="5"/>
  <c r="R316" i="5"/>
  <c r="V316" i="5"/>
  <c r="K316" i="5"/>
  <c r="I73" i="5"/>
  <c r="P73" i="5"/>
  <c r="R73" i="5"/>
  <c r="M73" i="5"/>
  <c r="O73" i="5"/>
  <c r="V73" i="5"/>
  <c r="N73" i="5"/>
  <c r="Q73" i="5"/>
  <c r="U73" i="5"/>
  <c r="J73" i="5"/>
  <c r="T73" i="5"/>
  <c r="S73" i="5"/>
  <c r="H73" i="5"/>
  <c r="K73" i="5"/>
  <c r="T316" i="5"/>
  <c r="T196" i="5"/>
  <c r="L196" i="5"/>
  <c r="N196" i="5"/>
  <c r="O196" i="5"/>
  <c r="P196" i="5"/>
  <c r="R196" i="5"/>
  <c r="O43" i="5"/>
  <c r="M136" i="5"/>
  <c r="K136" i="5"/>
  <c r="R136" i="5"/>
  <c r="V136" i="5"/>
  <c r="Q136" i="5"/>
  <c r="P136" i="5"/>
  <c r="T136" i="5"/>
  <c r="L136" i="5"/>
  <c r="U136" i="5"/>
  <c r="I136" i="5"/>
  <c r="S136" i="5"/>
  <c r="J136" i="5"/>
  <c r="N136" i="5"/>
  <c r="K115" i="5"/>
  <c r="S115" i="5"/>
  <c r="L115" i="5"/>
  <c r="S100" i="5"/>
  <c r="L100" i="5"/>
  <c r="O100" i="5"/>
  <c r="P100" i="5"/>
  <c r="I100" i="5"/>
  <c r="T100" i="5"/>
  <c r="J100" i="5"/>
  <c r="Q100" i="5"/>
  <c r="V100" i="5"/>
  <c r="U100" i="5"/>
  <c r="K100" i="5"/>
  <c r="M100" i="5"/>
  <c r="H100" i="5"/>
  <c r="S19" i="5"/>
  <c r="R19" i="5"/>
  <c r="I19" i="5"/>
  <c r="J19" i="5"/>
  <c r="L19" i="5"/>
  <c r="N19" i="5"/>
  <c r="H19" i="5"/>
  <c r="O19" i="5"/>
  <c r="M19" i="5"/>
  <c r="T19" i="5"/>
  <c r="U19" i="5"/>
  <c r="K19" i="5"/>
  <c r="V19" i="5"/>
  <c r="P19" i="5"/>
  <c r="R241" i="5"/>
  <c r="O241" i="5"/>
  <c r="N241" i="5"/>
  <c r="L241" i="5"/>
  <c r="P344" i="5"/>
  <c r="H344" i="5"/>
  <c r="L344" i="5"/>
  <c r="U344" i="5"/>
  <c r="I344" i="5"/>
  <c r="L160" i="5"/>
  <c r="S160" i="5"/>
  <c r="N160" i="5"/>
  <c r="U160" i="5"/>
  <c r="R160" i="5"/>
  <c r="V160" i="5"/>
  <c r="H160" i="5"/>
  <c r="J160" i="5"/>
  <c r="T160" i="5"/>
  <c r="I160" i="5"/>
  <c r="O160" i="5"/>
  <c r="M160" i="5"/>
  <c r="Q160" i="5"/>
  <c r="R120" i="5"/>
  <c r="I120" i="5"/>
  <c r="J120" i="5"/>
  <c r="N120" i="5"/>
  <c r="P120" i="5"/>
  <c r="H120" i="5"/>
  <c r="U161" i="5"/>
  <c r="S161" i="5"/>
  <c r="R161" i="5"/>
  <c r="L161" i="5"/>
  <c r="Q161" i="5"/>
  <c r="J161" i="5"/>
  <c r="V161" i="5"/>
  <c r="I161" i="5"/>
  <c r="M161" i="5"/>
  <c r="P161" i="5"/>
  <c r="O161" i="5"/>
  <c r="K161" i="5"/>
  <c r="T161" i="5"/>
  <c r="H161" i="5"/>
  <c r="I242" i="5"/>
  <c r="J242" i="5"/>
  <c r="H242" i="5"/>
  <c r="P242" i="5"/>
  <c r="O242" i="5"/>
  <c r="K242" i="5"/>
  <c r="S242" i="5"/>
  <c r="Q242" i="5"/>
  <c r="R242" i="5"/>
  <c r="U242" i="5"/>
  <c r="H87" i="5"/>
  <c r="V87" i="5"/>
  <c r="Q87" i="5"/>
  <c r="L87" i="5"/>
  <c r="O87" i="5"/>
  <c r="V196" i="5"/>
  <c r="R268" i="5"/>
  <c r="O268" i="5"/>
  <c r="Q268" i="5"/>
  <c r="M268" i="5"/>
  <c r="S268" i="5"/>
  <c r="N268" i="5"/>
  <c r="V268" i="5"/>
  <c r="K268" i="5"/>
  <c r="T268" i="5"/>
  <c r="L268" i="5"/>
  <c r="P268" i="5"/>
  <c r="P317" i="5"/>
  <c r="O356" i="5"/>
  <c r="M251" i="5"/>
  <c r="V251" i="5"/>
  <c r="H251" i="5"/>
  <c r="L251" i="5"/>
  <c r="S175" i="5"/>
  <c r="R175" i="5"/>
  <c r="U175" i="5"/>
  <c r="O175" i="5"/>
  <c r="M300" i="5"/>
  <c r="S300" i="5"/>
  <c r="T300" i="5"/>
  <c r="O300" i="5"/>
  <c r="V300" i="5"/>
  <c r="U300" i="5"/>
  <c r="I300" i="5"/>
  <c r="L321" i="5"/>
  <c r="M321" i="5"/>
  <c r="R321" i="5"/>
  <c r="U321" i="5"/>
  <c r="O321" i="5"/>
  <c r="H167" i="5"/>
  <c r="M167" i="5"/>
  <c r="L167" i="5"/>
  <c r="P167" i="5"/>
  <c r="O167" i="5"/>
  <c r="I167" i="5"/>
  <c r="M317" i="5"/>
  <c r="R267" i="5"/>
  <c r="T210" i="5"/>
  <c r="U6" i="5"/>
  <c r="H215" i="5"/>
  <c r="L300" i="5"/>
  <c r="V155" i="5"/>
  <c r="T155" i="5"/>
  <c r="I155" i="5"/>
  <c r="O155" i="5"/>
  <c r="K55" i="5"/>
  <c r="H55" i="5"/>
  <c r="R55" i="5"/>
  <c r="V55" i="5"/>
  <c r="P55" i="5"/>
  <c r="V21" i="5"/>
  <c r="N21" i="5"/>
  <c r="H21" i="5"/>
  <c r="M21" i="5"/>
  <c r="Q175" i="5"/>
  <c r="S59" i="5"/>
  <c r="J59" i="5"/>
  <c r="H341" i="5"/>
  <c r="K341" i="5"/>
  <c r="O341" i="5"/>
  <c r="P341" i="5"/>
  <c r="I321" i="5"/>
  <c r="P220" i="5"/>
  <c r="Q220" i="5"/>
  <c r="J220" i="5"/>
  <c r="S220" i="5"/>
  <c r="M328" i="5"/>
  <c r="P328" i="5"/>
  <c r="J216" i="5"/>
  <c r="M216" i="5"/>
  <c r="L216" i="5"/>
  <c r="T317" i="5"/>
  <c r="V267" i="5"/>
  <c r="Q267" i="5"/>
  <c r="H175" i="5"/>
  <c r="N167" i="5"/>
  <c r="K6" i="5"/>
  <c r="L235" i="5"/>
  <c r="O55" i="5"/>
  <c r="K215" i="5"/>
  <c r="O213" i="5"/>
  <c r="M341" i="5"/>
  <c r="U216" i="5"/>
  <c r="N155" i="5"/>
  <c r="U93" i="5"/>
  <c r="I93" i="5"/>
  <c r="N49" i="5"/>
  <c r="O49" i="5"/>
  <c r="U55" i="5"/>
  <c r="H15" i="5"/>
  <c r="I15" i="5"/>
  <c r="T15" i="5"/>
  <c r="N15" i="5"/>
  <c r="U15" i="5"/>
  <c r="S341" i="5"/>
  <c r="S315" i="5"/>
  <c r="L315" i="5"/>
  <c r="H315" i="5"/>
  <c r="I220" i="5"/>
  <c r="I216" i="5"/>
  <c r="K49" i="5"/>
  <c r="L267" i="5"/>
  <c r="Q14" i="5"/>
  <c r="S129" i="5"/>
  <c r="L15" i="5"/>
  <c r="K213" i="5"/>
  <c r="J141" i="5"/>
  <c r="Q300" i="5"/>
  <c r="M143" i="5"/>
  <c r="R131" i="5"/>
  <c r="H131" i="5"/>
  <c r="K131" i="5"/>
  <c r="S330" i="5"/>
  <c r="P330" i="5"/>
  <c r="N330" i="5"/>
  <c r="O330" i="5"/>
  <c r="O259" i="5"/>
  <c r="T259" i="5"/>
  <c r="M259" i="5"/>
  <c r="L259" i="5"/>
  <c r="I133" i="5"/>
  <c r="H133" i="5"/>
  <c r="P293" i="5"/>
  <c r="U293" i="5"/>
  <c r="R293" i="5"/>
  <c r="O293" i="5"/>
  <c r="S293" i="5"/>
  <c r="I293" i="5"/>
  <c r="L293" i="5"/>
  <c r="M293" i="5"/>
  <c r="N180" i="5"/>
  <c r="R180" i="5"/>
  <c r="N351" i="5"/>
  <c r="K317" i="5"/>
  <c r="U217" i="5"/>
  <c r="H49" i="5"/>
  <c r="H64" i="5"/>
  <c r="K267" i="5"/>
  <c r="U267" i="5"/>
  <c r="K14" i="5"/>
  <c r="J129" i="5"/>
  <c r="J175" i="5"/>
  <c r="N133" i="5"/>
  <c r="T195" i="5"/>
  <c r="R253" i="5"/>
  <c r="P31" i="5"/>
  <c r="S155" i="5"/>
  <c r="N18" i="5"/>
  <c r="T21" i="5"/>
  <c r="H195" i="5"/>
  <c r="L236" i="5"/>
  <c r="L220" i="5"/>
  <c r="V253" i="5"/>
  <c r="U341" i="5"/>
  <c r="R128" i="5"/>
  <c r="I283" i="5"/>
  <c r="R300" i="5"/>
  <c r="R107" i="5"/>
  <c r="T107" i="5"/>
  <c r="V107" i="5"/>
  <c r="Q38" i="5"/>
  <c r="T38" i="5"/>
  <c r="U330" i="5"/>
  <c r="O187" i="5"/>
  <c r="S187" i="5"/>
  <c r="T187" i="5"/>
  <c r="T133" i="5"/>
  <c r="O28" i="5"/>
  <c r="Q28" i="5"/>
  <c r="J28" i="5"/>
  <c r="U257" i="5"/>
  <c r="K257" i="5"/>
  <c r="V257" i="5"/>
  <c r="O257" i="5"/>
  <c r="P257" i="5"/>
  <c r="M257" i="5"/>
  <c r="I257" i="5"/>
  <c r="S257" i="5"/>
  <c r="R257" i="5"/>
  <c r="N255" i="5"/>
  <c r="S255" i="5"/>
  <c r="T255" i="5"/>
  <c r="Q255" i="5"/>
  <c r="K255" i="5"/>
  <c r="J200" i="5"/>
  <c r="K200" i="5"/>
  <c r="U200" i="5"/>
  <c r="T200" i="5"/>
  <c r="V180" i="5"/>
  <c r="R72" i="5"/>
  <c r="M72" i="5"/>
  <c r="P72" i="5"/>
  <c r="H72" i="5"/>
  <c r="S72" i="5"/>
  <c r="J251" i="5"/>
  <c r="T72" i="5"/>
  <c r="J227" i="5"/>
  <c r="N14" i="5"/>
  <c r="K342" i="5"/>
  <c r="K127" i="5"/>
  <c r="M175" i="5"/>
  <c r="M342" i="5"/>
  <c r="L55" i="5"/>
  <c r="M360" i="5"/>
  <c r="M220" i="5"/>
  <c r="Q22" i="5"/>
  <c r="J22" i="5"/>
  <c r="P319" i="5"/>
  <c r="O195" i="5"/>
  <c r="L342" i="5"/>
  <c r="L322" i="5"/>
  <c r="P322" i="5"/>
  <c r="R322" i="5"/>
  <c r="N322" i="5"/>
  <c r="I147" i="5"/>
  <c r="O147" i="5"/>
  <c r="L147" i="5"/>
  <c r="J147" i="5"/>
  <c r="O355" i="5"/>
  <c r="R355" i="5"/>
  <c r="M355" i="5"/>
  <c r="U355" i="5"/>
  <c r="T355" i="5"/>
  <c r="V329" i="5"/>
  <c r="H329" i="5"/>
  <c r="J153" i="5"/>
  <c r="M153" i="5"/>
  <c r="L218" i="5"/>
  <c r="K218" i="5"/>
  <c r="M218" i="5"/>
  <c r="Q218" i="5"/>
  <c r="Q193" i="5"/>
  <c r="J193" i="5"/>
  <c r="P193" i="5"/>
  <c r="R193" i="5"/>
  <c r="S193" i="5"/>
  <c r="H193" i="5"/>
  <c r="J173" i="5"/>
  <c r="I173" i="5"/>
  <c r="N173" i="5"/>
  <c r="O173" i="5"/>
  <c r="U49" i="5"/>
  <c r="K251" i="5"/>
  <c r="M292" i="5"/>
  <c r="S322" i="5"/>
  <c r="N198" i="5"/>
  <c r="N267" i="5"/>
  <c r="L14" i="5"/>
  <c r="V31" i="5"/>
  <c r="L330" i="5"/>
  <c r="T213" i="5"/>
  <c r="O230" i="5"/>
  <c r="L6" i="5"/>
  <c r="M253" i="5"/>
  <c r="J329" i="5"/>
  <c r="M315" i="5"/>
  <c r="O201" i="5"/>
  <c r="Q341" i="5"/>
  <c r="R360" i="5"/>
  <c r="O320" i="5"/>
  <c r="N216" i="5"/>
  <c r="P363" i="5"/>
  <c r="L223" i="5"/>
  <c r="Q63" i="5"/>
  <c r="H63" i="5"/>
  <c r="M228" i="5"/>
  <c r="N239" i="5"/>
  <c r="P239" i="5"/>
  <c r="V191" i="5"/>
  <c r="H191" i="5"/>
  <c r="M191" i="5"/>
  <c r="S358" i="5"/>
  <c r="V358" i="5"/>
  <c r="P358" i="5"/>
  <c r="Q358" i="5"/>
  <c r="K358" i="5"/>
  <c r="T34" i="5"/>
  <c r="V34" i="5"/>
  <c r="P34" i="5"/>
  <c r="L34" i="5"/>
  <c r="J34" i="5"/>
  <c r="Q34" i="5"/>
  <c r="H94" i="5"/>
  <c r="I94" i="5"/>
  <c r="P94" i="5"/>
  <c r="J94" i="5"/>
  <c r="U94" i="5"/>
  <c r="K94" i="5"/>
  <c r="O227" i="5"/>
  <c r="T321" i="5"/>
  <c r="K300" i="5"/>
  <c r="P216" i="5"/>
  <c r="V320" i="5"/>
  <c r="N29" i="5"/>
  <c r="S29" i="5"/>
  <c r="O143" i="5"/>
  <c r="R143" i="5"/>
  <c r="M159" i="5"/>
  <c r="L159" i="5"/>
  <c r="J159" i="5"/>
  <c r="U159" i="5"/>
  <c r="K159" i="5"/>
  <c r="K202" i="5"/>
  <c r="P202" i="5"/>
  <c r="T202" i="5"/>
  <c r="T337" i="5"/>
  <c r="J337" i="5"/>
  <c r="P198" i="5"/>
  <c r="U198" i="5"/>
  <c r="M198" i="5"/>
  <c r="S6" i="5"/>
  <c r="O218" i="5"/>
  <c r="J292" i="5"/>
  <c r="O127" i="5"/>
  <c r="T175" i="5"/>
  <c r="O133" i="5"/>
  <c r="O253" i="5"/>
  <c r="H230" i="5"/>
  <c r="V213" i="5"/>
  <c r="M213" i="5"/>
  <c r="K180" i="5"/>
  <c r="H293" i="5"/>
  <c r="N321" i="5"/>
  <c r="R236" i="5"/>
  <c r="U359" i="5"/>
  <c r="H359" i="5"/>
  <c r="U143" i="5"/>
  <c r="P37" i="5"/>
  <c r="V37" i="5"/>
  <c r="U37" i="5"/>
  <c r="Q37" i="5"/>
  <c r="H37" i="5"/>
  <c r="J37" i="5"/>
  <c r="J318" i="5"/>
  <c r="Q318" i="5"/>
  <c r="N318" i="5"/>
  <c r="I318" i="5"/>
  <c r="P318" i="5"/>
  <c r="T296" i="5"/>
  <c r="Q296" i="5"/>
  <c r="Q62" i="5"/>
  <c r="J62" i="5"/>
  <c r="K62" i="5"/>
  <c r="N62" i="5"/>
  <c r="S62" i="5"/>
  <c r="M62" i="5"/>
  <c r="T198" i="5"/>
  <c r="P54" i="5"/>
  <c r="L54" i="5"/>
  <c r="U54" i="5"/>
  <c r="Q54" i="5"/>
  <c r="R54" i="5"/>
  <c r="V175" i="5"/>
  <c r="T360" i="5"/>
  <c r="S360" i="5"/>
  <c r="O360" i="5"/>
  <c r="I360" i="5"/>
  <c r="N360" i="5"/>
  <c r="R215" i="5"/>
  <c r="O215" i="5"/>
  <c r="L215" i="5"/>
  <c r="M215" i="5"/>
  <c r="U215" i="5"/>
  <c r="H342" i="5"/>
  <c r="I342" i="5"/>
  <c r="J342" i="5"/>
  <c r="N342" i="5"/>
  <c r="Q342" i="5"/>
  <c r="K360" i="5"/>
  <c r="R319" i="5"/>
  <c r="N72" i="5"/>
  <c r="P227" i="5"/>
  <c r="L238" i="5"/>
  <c r="M55" i="5"/>
  <c r="U213" i="5"/>
  <c r="I251" i="5"/>
  <c r="V319" i="5"/>
  <c r="S217" i="5"/>
  <c r="O251" i="5"/>
  <c r="I217" i="5"/>
  <c r="O319" i="5"/>
  <c r="U342" i="5"/>
  <c r="O322" i="5"/>
  <c r="M6" i="5"/>
  <c r="R342" i="5"/>
  <c r="P238" i="5"/>
  <c r="R18" i="5"/>
  <c r="N175" i="5"/>
  <c r="H155" i="5"/>
  <c r="J133" i="5"/>
  <c r="Q230" i="5"/>
  <c r="J253" i="5"/>
  <c r="N253" i="5"/>
  <c r="Q147" i="5"/>
  <c r="H321" i="5"/>
  <c r="T341" i="5"/>
  <c r="H360" i="5"/>
  <c r="H296" i="5"/>
  <c r="U320" i="5"/>
  <c r="P223" i="5"/>
  <c r="M248" i="5"/>
  <c r="L124" i="5"/>
  <c r="R124" i="5"/>
  <c r="V124" i="5"/>
  <c r="Q124" i="5"/>
  <c r="O124" i="5"/>
  <c r="J365" i="5"/>
  <c r="M365" i="5"/>
  <c r="Q121" i="5"/>
  <c r="I121" i="5"/>
  <c r="O121" i="5"/>
  <c r="S188" i="5"/>
  <c r="U188" i="5"/>
  <c r="M37" i="5"/>
  <c r="V41" i="5"/>
  <c r="M41" i="5"/>
  <c r="M254" i="5"/>
  <c r="O254" i="5"/>
  <c r="V254" i="5"/>
  <c r="T254" i="5"/>
  <c r="S254" i="5"/>
  <c r="U296" i="5"/>
  <c r="P62" i="5"/>
  <c r="O267" i="5"/>
  <c r="S267" i="5"/>
  <c r="J267" i="5"/>
  <c r="T267" i="5"/>
  <c r="P267" i="5"/>
  <c r="M235" i="5"/>
  <c r="S235" i="5"/>
  <c r="T235" i="5"/>
  <c r="Q235" i="5"/>
  <c r="N251" i="5"/>
  <c r="H213" i="5"/>
  <c r="V49" i="5"/>
  <c r="T251" i="5"/>
  <c r="M267" i="5"/>
  <c r="V167" i="5"/>
  <c r="R213" i="5"/>
  <c r="M49" i="5"/>
  <c r="J217" i="5"/>
  <c r="I317" i="5"/>
  <c r="Q322" i="5"/>
  <c r="Q238" i="5"/>
  <c r="U319" i="5"/>
  <c r="Q217" i="5"/>
  <c r="L59" i="5"/>
  <c r="U22" i="5"/>
  <c r="S251" i="5"/>
  <c r="K319" i="5"/>
  <c r="T342" i="5"/>
  <c r="J319" i="5"/>
  <c r="T147" i="5"/>
  <c r="R218" i="5"/>
  <c r="O342" i="5"/>
  <c r="K238" i="5"/>
  <c r="U167" i="5"/>
  <c r="P18" i="5"/>
  <c r="N193" i="5"/>
  <c r="M155" i="5"/>
  <c r="T330" i="5"/>
  <c r="M127" i="5"/>
  <c r="U322" i="5"/>
  <c r="N341" i="5"/>
  <c r="P360" i="5"/>
  <c r="K216" i="5"/>
  <c r="H216" i="5"/>
  <c r="K328" i="5"/>
  <c r="T216" i="5"/>
  <c r="V293" i="5"/>
  <c r="S296" i="5"/>
  <c r="V296" i="5"/>
  <c r="T28" i="5"/>
  <c r="K88" i="5"/>
  <c r="V88" i="5"/>
  <c r="K121" i="5"/>
  <c r="H123" i="5"/>
  <c r="P123" i="5"/>
  <c r="S123" i="5"/>
  <c r="K123" i="5"/>
  <c r="M44" i="5"/>
  <c r="O44" i="5"/>
  <c r="K44" i="5"/>
  <c r="V357" i="5"/>
  <c r="P357" i="5"/>
  <c r="K357" i="5"/>
  <c r="I357" i="5"/>
  <c r="V260" i="5"/>
  <c r="K260" i="5"/>
  <c r="Q171" i="5"/>
  <c r="M171" i="5"/>
  <c r="V6" i="5"/>
  <c r="R6" i="5"/>
  <c r="K356" i="5"/>
  <c r="H356" i="5"/>
  <c r="T356" i="5"/>
  <c r="I210" i="5"/>
  <c r="K64" i="5"/>
  <c r="N64" i="5"/>
  <c r="S320" i="5"/>
  <c r="Q320" i="5"/>
  <c r="I320" i="5"/>
  <c r="P320" i="5"/>
  <c r="K320" i="5"/>
  <c r="N320" i="5"/>
  <c r="T320" i="5"/>
  <c r="L320" i="5"/>
  <c r="H320" i="5"/>
  <c r="I213" i="5"/>
  <c r="P213" i="5"/>
  <c r="Q210" i="5"/>
  <c r="J300" i="5"/>
  <c r="N227" i="5"/>
  <c r="S227" i="5"/>
  <c r="U227" i="5"/>
  <c r="R227" i="5"/>
  <c r="V227" i="5"/>
  <c r="I238" i="5"/>
  <c r="U251" i="5"/>
  <c r="I64" i="5"/>
  <c r="T319" i="5"/>
  <c r="S342" i="5"/>
  <c r="J64" i="5"/>
  <c r="K227" i="5"/>
  <c r="I235" i="5"/>
  <c r="K235" i="5"/>
  <c r="P321" i="5"/>
  <c r="Q321" i="5"/>
  <c r="R341" i="5"/>
  <c r="R220" i="5"/>
  <c r="M320" i="5"/>
  <c r="J315" i="5"/>
  <c r="L356" i="5"/>
  <c r="S228" i="5"/>
  <c r="K228" i="5"/>
  <c r="N228" i="5"/>
  <c r="R230" i="5"/>
  <c r="U230" i="5"/>
  <c r="S230" i="5"/>
  <c r="I230" i="5"/>
  <c r="L230" i="5"/>
  <c r="P230" i="5"/>
  <c r="R103" i="5"/>
  <c r="M103" i="5"/>
  <c r="H103" i="5"/>
  <c r="S103" i="5"/>
  <c r="M130" i="5"/>
  <c r="O130" i="5"/>
  <c r="K223" i="5"/>
  <c r="Q223" i="5"/>
  <c r="H277" i="5"/>
  <c r="N277" i="5"/>
  <c r="M277" i="5"/>
  <c r="H217" i="5"/>
  <c r="L217" i="5"/>
  <c r="J210" i="5"/>
  <c r="K210" i="5"/>
  <c r="N210" i="5"/>
  <c r="R210" i="5"/>
  <c r="O317" i="5"/>
  <c r="S317" i="5"/>
  <c r="N317" i="5"/>
  <c r="S210" i="5"/>
  <c r="R167" i="5"/>
  <c r="K18" i="5"/>
  <c r="M18" i="5"/>
  <c r="U18" i="5"/>
  <c r="Q18" i="5"/>
  <c r="S18" i="5"/>
  <c r="O238" i="5"/>
  <c r="N238" i="5"/>
  <c r="H238" i="5"/>
  <c r="J238" i="5"/>
  <c r="U238" i="5"/>
  <c r="V238" i="5"/>
  <c r="Q251" i="5"/>
  <c r="O210" i="5"/>
  <c r="V215" i="5"/>
  <c r="S64" i="5"/>
  <c r="P215" i="5"/>
  <c r="R64" i="5"/>
  <c r="P96" i="5"/>
  <c r="V96" i="5"/>
  <c r="L96" i="5"/>
  <c r="K96" i="5"/>
  <c r="T351" i="5"/>
  <c r="J351" i="5"/>
  <c r="O351" i="5"/>
  <c r="K363" i="5"/>
  <c r="J363" i="5"/>
  <c r="H363" i="5"/>
  <c r="L363" i="5"/>
  <c r="R363" i="5"/>
  <c r="Q363" i="5"/>
  <c r="V363" i="5"/>
  <c r="O223" i="5"/>
  <c r="O217" i="5"/>
  <c r="S14" i="5"/>
  <c r="I14" i="5"/>
  <c r="O14" i="5"/>
  <c r="V14" i="5"/>
  <c r="R14" i="5"/>
  <c r="T14" i="5"/>
  <c r="P14" i="5"/>
  <c r="U14" i="5"/>
  <c r="L210" i="5"/>
  <c r="J195" i="5"/>
  <c r="M195" i="5"/>
  <c r="U195" i="5"/>
  <c r="L195" i="5"/>
  <c r="N195" i="5"/>
  <c r="V195" i="5"/>
  <c r="T127" i="5"/>
  <c r="L127" i="5"/>
  <c r="H127" i="5"/>
  <c r="M31" i="5"/>
  <c r="L31" i="5"/>
  <c r="M210" i="5"/>
  <c r="R251" i="5"/>
  <c r="S319" i="5"/>
  <c r="M64" i="5"/>
  <c r="T238" i="5"/>
  <c r="H18" i="5"/>
  <c r="S215" i="5"/>
  <c r="T55" i="5"/>
  <c r="V315" i="5"/>
  <c r="S195" i="5"/>
  <c r="J235" i="5"/>
  <c r="V220" i="5"/>
  <c r="P116" i="5"/>
  <c r="J116" i="5"/>
  <c r="L116" i="5"/>
  <c r="Q116" i="5"/>
  <c r="M116" i="5"/>
  <c r="S292" i="5"/>
  <c r="N292" i="5"/>
  <c r="P292" i="5"/>
  <c r="K292" i="5"/>
  <c r="T292" i="5"/>
  <c r="Q292" i="5"/>
  <c r="V292" i="5"/>
  <c r="L76" i="5"/>
  <c r="I76" i="5"/>
  <c r="U76" i="5"/>
  <c r="Q76" i="5"/>
  <c r="R76" i="5"/>
  <c r="T76" i="5"/>
  <c r="N76" i="5"/>
  <c r="N128" i="5"/>
  <c r="M128" i="5"/>
  <c r="U128" i="5"/>
  <c r="P338" i="5"/>
  <c r="K338" i="5"/>
  <c r="L338" i="5"/>
  <c r="M338" i="5"/>
  <c r="I338" i="5"/>
  <c r="T329" i="5"/>
  <c r="H351" i="5"/>
  <c r="K337" i="5"/>
  <c r="V277" i="5"/>
  <c r="H210" i="5"/>
  <c r="O129" i="5"/>
  <c r="R22" i="5"/>
  <c r="P251" i="5"/>
  <c r="N337" i="5"/>
  <c r="N319" i="5"/>
  <c r="V317" i="5"/>
  <c r="Q64" i="5"/>
  <c r="H227" i="5"/>
  <c r="J198" i="5"/>
  <c r="S22" i="5"/>
  <c r="S238" i="5"/>
  <c r="K259" i="5"/>
  <c r="S198" i="5"/>
  <c r="Q167" i="5"/>
  <c r="O18" i="5"/>
  <c r="S338" i="5"/>
  <c r="I55" i="5"/>
  <c r="V193" i="5"/>
  <c r="P155" i="5"/>
  <c r="O15" i="5"/>
  <c r="Q133" i="5"/>
  <c r="I31" i="5"/>
  <c r="N31" i="5"/>
  <c r="R21" i="5"/>
  <c r="P355" i="5"/>
  <c r="S21" i="5"/>
  <c r="K220" i="5"/>
  <c r="Q257" i="5"/>
  <c r="N300" i="5"/>
  <c r="S180" i="5"/>
  <c r="O76" i="5"/>
  <c r="N220" i="5"/>
  <c r="L296" i="5"/>
  <c r="P163" i="5"/>
  <c r="J156" i="5"/>
  <c r="H156" i="5"/>
  <c r="N156" i="5"/>
  <c r="H163" i="5"/>
  <c r="N116" i="5"/>
  <c r="L292" i="5"/>
  <c r="T247" i="5"/>
  <c r="O247" i="5"/>
  <c r="J247" i="5"/>
  <c r="V247" i="5"/>
  <c r="I247" i="5"/>
  <c r="S302" i="5"/>
  <c r="L302" i="5"/>
  <c r="U302" i="5"/>
  <c r="K302" i="5"/>
  <c r="R302" i="5"/>
  <c r="P302" i="5"/>
  <c r="T158" i="5"/>
  <c r="J158" i="5"/>
  <c r="U158" i="5"/>
  <c r="Q158" i="5"/>
  <c r="R158" i="5"/>
  <c r="S158" i="5"/>
  <c r="N158" i="5"/>
  <c r="L158" i="5"/>
  <c r="K274" i="5"/>
  <c r="O274" i="5"/>
  <c r="N274" i="5"/>
  <c r="Q274" i="5"/>
  <c r="J274" i="5"/>
  <c r="P274" i="5"/>
  <c r="U274" i="5"/>
  <c r="V351" i="5"/>
  <c r="U363" i="5"/>
  <c r="V140" i="5"/>
  <c r="S140" i="5"/>
  <c r="U140" i="5"/>
  <c r="M208" i="5"/>
  <c r="S208" i="5"/>
  <c r="I208" i="5"/>
  <c r="P208" i="5"/>
  <c r="U208" i="5"/>
  <c r="L208" i="5"/>
  <c r="O208" i="5"/>
  <c r="H208" i="5"/>
  <c r="T208" i="5"/>
  <c r="Q208" i="5"/>
  <c r="J208" i="5"/>
  <c r="R208" i="5"/>
  <c r="V208" i="5"/>
  <c r="K208" i="5"/>
  <c r="Q197" i="5"/>
  <c r="T197" i="5"/>
  <c r="I197" i="5"/>
  <c r="V197" i="5"/>
  <c r="H197" i="5"/>
  <c r="S197" i="5"/>
  <c r="U197" i="5"/>
  <c r="J181" i="5"/>
  <c r="Q181" i="5"/>
  <c r="S181" i="5"/>
  <c r="U181" i="5"/>
  <c r="L181" i="5"/>
  <c r="P114" i="5"/>
  <c r="O114" i="5"/>
  <c r="H114" i="5"/>
  <c r="M114" i="5"/>
  <c r="S114" i="5"/>
  <c r="K114" i="5"/>
  <c r="N114" i="5"/>
  <c r="S33" i="5"/>
  <c r="V33" i="5"/>
  <c r="O33" i="5"/>
  <c r="K33" i="5"/>
  <c r="I33" i="5"/>
  <c r="U33" i="5"/>
  <c r="M33" i="5"/>
  <c r="P33" i="5"/>
  <c r="N33" i="5"/>
  <c r="U20" i="5"/>
  <c r="M20" i="5"/>
  <c r="J20" i="5"/>
  <c r="L20" i="5"/>
  <c r="H20" i="5"/>
  <c r="R20" i="5"/>
  <c r="O20" i="5"/>
  <c r="J79" i="5"/>
  <c r="K359" i="5"/>
  <c r="O197" i="5"/>
  <c r="P20" i="5"/>
  <c r="N208" i="5"/>
  <c r="M197" i="5"/>
  <c r="K181" i="5"/>
  <c r="N20" i="5"/>
  <c r="P171" i="5"/>
  <c r="R171" i="5"/>
  <c r="N171" i="5"/>
  <c r="T171" i="5"/>
  <c r="L327" i="5"/>
  <c r="I327" i="5"/>
  <c r="J327" i="5"/>
  <c r="M327" i="5"/>
  <c r="N327" i="5"/>
  <c r="T327" i="5"/>
  <c r="H327" i="5"/>
  <c r="H171" i="5"/>
  <c r="T79" i="5"/>
  <c r="U278" i="5"/>
  <c r="N194" i="5"/>
  <c r="J197" i="5"/>
  <c r="H181" i="5"/>
  <c r="O116" i="5"/>
  <c r="H116" i="5"/>
  <c r="R116" i="5"/>
  <c r="T116" i="5"/>
  <c r="S116" i="5"/>
  <c r="I116" i="5"/>
  <c r="V116" i="5"/>
  <c r="M29" i="5"/>
  <c r="J29" i="5"/>
  <c r="H29" i="5"/>
  <c r="M281" i="5"/>
  <c r="P281" i="5"/>
  <c r="R281" i="5"/>
  <c r="S281" i="5"/>
  <c r="O281" i="5"/>
  <c r="K281" i="5"/>
  <c r="Q281" i="5"/>
  <c r="T281" i="5"/>
  <c r="V281" i="5"/>
  <c r="I281" i="5"/>
  <c r="V79" i="5"/>
  <c r="U79" i="5"/>
  <c r="I365" i="5"/>
  <c r="L365" i="5"/>
  <c r="R365" i="5"/>
  <c r="H365" i="5"/>
  <c r="I307" i="5"/>
  <c r="N307" i="5"/>
  <c r="O307" i="5"/>
  <c r="U307" i="5"/>
  <c r="R307" i="5"/>
  <c r="H307" i="5"/>
  <c r="K171" i="5"/>
  <c r="U365" i="5"/>
  <c r="V365" i="5"/>
  <c r="H118" i="5"/>
  <c r="N365" i="5"/>
  <c r="Q307" i="5"/>
  <c r="J359" i="5"/>
  <c r="S171" i="5"/>
  <c r="Q365" i="5"/>
  <c r="P365" i="5"/>
  <c r="H278" i="5"/>
  <c r="Q194" i="5"/>
  <c r="R33" i="5"/>
  <c r="L141" i="5"/>
  <c r="Q20" i="5"/>
  <c r="T93" i="5"/>
  <c r="L93" i="5"/>
  <c r="O93" i="5"/>
  <c r="V93" i="5"/>
  <c r="M93" i="5"/>
  <c r="J93" i="5"/>
  <c r="K93" i="5"/>
  <c r="N93" i="5"/>
  <c r="S93" i="5"/>
  <c r="P93" i="5"/>
  <c r="P115" i="5"/>
  <c r="O115" i="5"/>
  <c r="J115" i="5"/>
  <c r="M115" i="5"/>
  <c r="V115" i="5"/>
  <c r="L88" i="5"/>
  <c r="M88" i="5"/>
  <c r="Q88" i="5"/>
  <c r="O88" i="5"/>
  <c r="P88" i="5"/>
  <c r="R88" i="5"/>
  <c r="J88" i="5"/>
  <c r="T88" i="5"/>
  <c r="H88" i="5"/>
  <c r="N88" i="5"/>
  <c r="U88" i="5"/>
  <c r="I88" i="5"/>
  <c r="S88" i="5"/>
  <c r="S222" i="5"/>
  <c r="M222" i="5"/>
  <c r="U222" i="5"/>
  <c r="Q72" i="5"/>
  <c r="K72" i="5"/>
  <c r="O72" i="5"/>
  <c r="J72" i="5"/>
  <c r="L72" i="5"/>
  <c r="I72" i="5"/>
  <c r="V178" i="5"/>
  <c r="K178" i="5"/>
  <c r="N178" i="5"/>
  <c r="S178" i="5"/>
  <c r="P178" i="5"/>
  <c r="N79" i="5"/>
  <c r="P244" i="5"/>
  <c r="I59" i="5"/>
  <c r="O365" i="5"/>
  <c r="U178" i="5"/>
  <c r="Q144" i="5"/>
  <c r="S133" i="5"/>
  <c r="Q93" i="5"/>
  <c r="P181" i="5"/>
  <c r="U116" i="5"/>
  <c r="K20" i="5"/>
  <c r="U27" i="5"/>
  <c r="R27" i="5"/>
  <c r="L27" i="5"/>
  <c r="O27" i="5"/>
  <c r="H27" i="5"/>
  <c r="N27" i="5"/>
  <c r="S27" i="5"/>
  <c r="P27" i="5"/>
  <c r="I27" i="5"/>
  <c r="M27" i="5"/>
  <c r="I115" i="5"/>
  <c r="I87" i="5"/>
  <c r="N87" i="5"/>
  <c r="R87" i="5"/>
  <c r="T87" i="5"/>
  <c r="T222" i="5"/>
  <c r="M202" i="5"/>
  <c r="V202" i="5"/>
  <c r="O202" i="5"/>
  <c r="J202" i="5"/>
  <c r="N202" i="5"/>
  <c r="S202" i="5"/>
  <c r="V72" i="5"/>
  <c r="M263" i="5"/>
  <c r="S263" i="5"/>
  <c r="I263" i="5"/>
  <c r="U263" i="5"/>
  <c r="J263" i="5"/>
  <c r="K263" i="5"/>
  <c r="P263" i="5"/>
  <c r="N263" i="5"/>
  <c r="R263" i="5"/>
  <c r="H263" i="5"/>
  <c r="I79" i="5"/>
  <c r="Q59" i="5"/>
  <c r="T365" i="5"/>
  <c r="L357" i="5"/>
  <c r="O358" i="5"/>
  <c r="T29" i="5"/>
  <c r="Q29" i="5"/>
  <c r="T278" i="5"/>
  <c r="N115" i="5"/>
  <c r="T33" i="5"/>
  <c r="N98" i="5"/>
  <c r="R98" i="5"/>
  <c r="K87" i="5"/>
  <c r="L263" i="5"/>
  <c r="N222" i="5"/>
  <c r="H59" i="5"/>
  <c r="S365" i="5"/>
  <c r="T359" i="5"/>
  <c r="L359" i="5"/>
  <c r="J358" i="5"/>
  <c r="S144" i="5"/>
  <c r="O359" i="5"/>
  <c r="R278" i="5"/>
  <c r="V27" i="5"/>
  <c r="O181" i="5"/>
  <c r="M181" i="5"/>
  <c r="M131" i="5"/>
  <c r="V20" i="5"/>
  <c r="Q98" i="5"/>
  <c r="V129" i="5"/>
  <c r="H129" i="5"/>
  <c r="M129" i="5"/>
  <c r="N242" i="5"/>
  <c r="T242" i="5"/>
  <c r="S359" i="5"/>
  <c r="R115" i="5"/>
  <c r="R93" i="5"/>
  <c r="T279" i="5"/>
  <c r="O279" i="5"/>
  <c r="N279" i="5"/>
  <c r="L279" i="5"/>
  <c r="R279" i="5"/>
  <c r="H279" i="5"/>
  <c r="O23" i="5"/>
  <c r="J23" i="5"/>
  <c r="L23" i="5"/>
  <c r="P23" i="5"/>
  <c r="Q23" i="5"/>
  <c r="M23" i="5"/>
  <c r="R23" i="5"/>
  <c r="V23" i="5"/>
  <c r="H23" i="5"/>
  <c r="U23" i="5"/>
  <c r="V133" i="5"/>
  <c r="R133" i="5"/>
  <c r="K133" i="5"/>
  <c r="T311" i="5"/>
  <c r="S311" i="5"/>
  <c r="V311" i="5"/>
  <c r="U261" i="5"/>
  <c r="M261" i="5"/>
  <c r="L261" i="5"/>
  <c r="I261" i="5"/>
  <c r="O261" i="5"/>
  <c r="S261" i="5"/>
  <c r="K261" i="5"/>
  <c r="R261" i="5"/>
  <c r="Q337" i="5"/>
  <c r="P337" i="5"/>
  <c r="T261" i="5"/>
  <c r="O337" i="5"/>
  <c r="R181" i="5"/>
  <c r="I181" i="5"/>
  <c r="J144" i="5"/>
  <c r="K79" i="5"/>
  <c r="R359" i="5"/>
  <c r="J118" i="5"/>
  <c r="Q359" i="5"/>
  <c r="P311" i="5"/>
  <c r="Q344" i="5"/>
  <c r="I244" i="5"/>
  <c r="M59" i="5"/>
  <c r="I29" i="5"/>
  <c r="H311" i="5"/>
  <c r="H337" i="5"/>
  <c r="L114" i="5"/>
  <c r="V279" i="5"/>
  <c r="M87" i="5"/>
  <c r="V114" i="5"/>
  <c r="O118" i="5"/>
  <c r="S307" i="5"/>
  <c r="H115" i="5"/>
  <c r="T115" i="5"/>
  <c r="V118" i="5"/>
  <c r="S141" i="5"/>
  <c r="V263" i="5"/>
  <c r="R147" i="5"/>
  <c r="S147" i="5"/>
  <c r="K147" i="5"/>
  <c r="H147" i="5"/>
  <c r="M147" i="5"/>
  <c r="U147" i="5"/>
  <c r="V147" i="5"/>
  <c r="S344" i="5"/>
  <c r="I359" i="5"/>
  <c r="V359" i="5"/>
  <c r="L197" i="5"/>
  <c r="U281" i="5"/>
  <c r="T20" i="5"/>
  <c r="U171" i="5"/>
  <c r="Q33" i="5"/>
  <c r="P141" i="5"/>
  <c r="U72" i="5"/>
  <c r="U115" i="5"/>
  <c r="N359" i="5"/>
  <c r="V222" i="5"/>
  <c r="T358" i="5"/>
  <c r="Q311" i="5"/>
  <c r="R244" i="5"/>
  <c r="Q202" i="5"/>
  <c r="Q222" i="5"/>
  <c r="R29" i="5"/>
  <c r="O311" i="5"/>
  <c r="N311" i="5"/>
  <c r="M359" i="5"/>
  <c r="V278" i="5"/>
  <c r="S87" i="5"/>
  <c r="J114" i="5"/>
  <c r="J307" i="5"/>
  <c r="U327" i="5"/>
  <c r="O59" i="5"/>
  <c r="Q115" i="5"/>
  <c r="S327" i="5"/>
  <c r="K23" i="5"/>
  <c r="P331" i="5"/>
  <c r="V331" i="5"/>
  <c r="N331" i="5"/>
  <c r="H331" i="5"/>
  <c r="K331" i="5"/>
  <c r="L331" i="5"/>
  <c r="U331" i="5"/>
  <c r="S331" i="5"/>
  <c r="T331" i="5"/>
  <c r="R331" i="5"/>
  <c r="M331" i="5"/>
  <c r="O40" i="5"/>
  <c r="Q40" i="5"/>
  <c r="I40" i="5"/>
  <c r="M40" i="5"/>
  <c r="J40" i="5"/>
  <c r="P147" i="5"/>
  <c r="P127" i="5"/>
  <c r="R127" i="5"/>
  <c r="N127" i="5"/>
  <c r="U127" i="5"/>
  <c r="Q127" i="5"/>
  <c r="I127" i="5"/>
  <c r="J127" i="5"/>
  <c r="S8" i="5"/>
  <c r="N8" i="5"/>
  <c r="P8" i="5"/>
  <c r="M8" i="5"/>
  <c r="K8" i="5"/>
  <c r="R8" i="5"/>
  <c r="J8" i="5"/>
  <c r="L8" i="5"/>
  <c r="T8" i="5"/>
  <c r="Q8" i="5"/>
  <c r="H8" i="5"/>
  <c r="I8" i="5"/>
  <c r="V8" i="5"/>
  <c r="O8" i="5"/>
  <c r="U8" i="5"/>
  <c r="S79" i="5"/>
  <c r="R79" i="5"/>
  <c r="L79" i="5"/>
  <c r="T131" i="5"/>
  <c r="V131" i="5"/>
  <c r="U131" i="5"/>
  <c r="O131" i="5"/>
  <c r="Q131" i="5"/>
  <c r="L131" i="5"/>
  <c r="P131" i="5"/>
  <c r="N131" i="5"/>
  <c r="S131" i="5"/>
  <c r="J131" i="5"/>
  <c r="T141" i="5"/>
  <c r="U141" i="5"/>
  <c r="N141" i="5"/>
  <c r="I141" i="5"/>
  <c r="R141" i="5"/>
  <c r="O141" i="5"/>
  <c r="Q141" i="5"/>
  <c r="V135" i="5"/>
  <c r="P135" i="5"/>
  <c r="S135" i="5"/>
  <c r="Q135" i="5"/>
  <c r="N135" i="5"/>
  <c r="J135" i="5"/>
  <c r="K135" i="5"/>
  <c r="R135" i="5"/>
  <c r="U135" i="5"/>
  <c r="S244" i="5"/>
  <c r="V244" i="5"/>
  <c r="N244" i="5"/>
  <c r="J244" i="5"/>
  <c r="H244" i="5"/>
  <c r="Q244" i="5"/>
  <c r="H33" i="5"/>
  <c r="N348" i="5"/>
  <c r="V348" i="5"/>
  <c r="T348" i="5"/>
  <c r="K348" i="5"/>
  <c r="S348" i="5"/>
  <c r="J348" i="5"/>
  <c r="P348" i="5"/>
  <c r="R348" i="5"/>
  <c r="Q348" i="5"/>
  <c r="O348" i="5"/>
  <c r="H348" i="5"/>
  <c r="U348" i="5"/>
  <c r="I348" i="5"/>
  <c r="M348" i="5"/>
  <c r="L348" i="5"/>
  <c r="U244" i="5"/>
  <c r="T181" i="5"/>
  <c r="M344" i="5"/>
  <c r="R344" i="5"/>
  <c r="T344" i="5"/>
  <c r="M279" i="5"/>
  <c r="R202" i="5"/>
  <c r="O79" i="5"/>
  <c r="J344" i="5"/>
  <c r="O244" i="5"/>
  <c r="K344" i="5"/>
  <c r="O222" i="5"/>
  <c r="K29" i="5"/>
  <c r="P359" i="5"/>
  <c r="M311" i="5"/>
  <c r="I337" i="5"/>
  <c r="M337" i="5"/>
  <c r="L118" i="5"/>
  <c r="P87" i="5"/>
  <c r="I114" i="5"/>
  <c r="M307" i="5"/>
  <c r="P327" i="5"/>
  <c r="P197" i="5"/>
  <c r="T135" i="5"/>
  <c r="V181" i="5"/>
  <c r="M141" i="5"/>
  <c r="J261" i="5"/>
  <c r="I20" i="5"/>
  <c r="S20" i="5"/>
  <c r="N281" i="5"/>
  <c r="H36" i="5"/>
  <c r="U36" i="5"/>
  <c r="R36" i="5"/>
  <c r="V36" i="5"/>
  <c r="T36" i="5"/>
  <c r="Q36" i="5"/>
  <c r="J36" i="5"/>
  <c r="M36" i="5"/>
  <c r="L36" i="5"/>
  <c r="I36" i="5"/>
  <c r="O36" i="5"/>
  <c r="K36" i="5"/>
  <c r="L281" i="5"/>
  <c r="I131" i="5"/>
  <c r="N144" i="5"/>
  <c r="U144" i="5"/>
  <c r="P144" i="5"/>
  <c r="K144" i="5"/>
  <c r="R144" i="5"/>
  <c r="M135" i="5"/>
  <c r="S194" i="5"/>
  <c r="P194" i="5"/>
  <c r="O194" i="5"/>
  <c r="I194" i="5"/>
  <c r="R194" i="5"/>
  <c r="H194" i="5"/>
  <c r="K59" i="5"/>
  <c r="Q114" i="5"/>
  <c r="I118" i="5"/>
  <c r="O135" i="5"/>
  <c r="O248" i="5"/>
  <c r="V248" i="5"/>
  <c r="K248" i="5"/>
  <c r="P248" i="5"/>
  <c r="S248" i="5"/>
  <c r="U248" i="5"/>
  <c r="T248" i="5"/>
  <c r="I248" i="5"/>
  <c r="H248" i="5"/>
  <c r="N248" i="5"/>
  <c r="R248" i="5"/>
  <c r="J248" i="5"/>
  <c r="L248" i="5"/>
  <c r="H358" i="5"/>
  <c r="M358" i="5"/>
  <c r="R358" i="5"/>
  <c r="L358" i="5"/>
  <c r="N344" i="5"/>
  <c r="K244" i="5"/>
  <c r="H79" i="5"/>
  <c r="L144" i="5"/>
  <c r="L337" i="5"/>
  <c r="L222" i="5"/>
  <c r="O29" i="5"/>
  <c r="I311" i="5"/>
  <c r="T357" i="5"/>
  <c r="H202" i="5"/>
  <c r="M79" i="5"/>
  <c r="J87" i="5"/>
  <c r="R114" i="5"/>
  <c r="Q327" i="5"/>
  <c r="U133" i="5"/>
  <c r="R327" i="5"/>
  <c r="N181" i="5"/>
  <c r="O95" i="5"/>
  <c r="U95" i="5"/>
  <c r="H95" i="5"/>
  <c r="P95" i="5"/>
  <c r="V95" i="5"/>
  <c r="L95" i="5"/>
  <c r="T95" i="5"/>
  <c r="J95" i="5"/>
  <c r="U41" i="5"/>
  <c r="H41" i="5"/>
  <c r="Q41" i="5"/>
  <c r="T41" i="5"/>
  <c r="N41" i="5"/>
  <c r="J41" i="5"/>
  <c r="L41" i="5"/>
  <c r="I41" i="5"/>
  <c r="K41" i="5"/>
  <c r="R41" i="5"/>
  <c r="O41" i="5"/>
  <c r="U262" i="5"/>
  <c r="T262" i="5"/>
  <c r="I262" i="5"/>
  <c r="K262" i="5"/>
  <c r="P48" i="5"/>
  <c r="H48" i="5"/>
  <c r="N48" i="5"/>
  <c r="J48" i="5"/>
  <c r="O48" i="5"/>
  <c r="U48" i="5"/>
  <c r="L48" i="5"/>
  <c r="K48" i="5"/>
  <c r="I48" i="5"/>
  <c r="M48" i="5"/>
  <c r="V48" i="5"/>
  <c r="T48" i="5"/>
  <c r="R48" i="5"/>
  <c r="Q48" i="5"/>
  <c r="K197" i="5"/>
  <c r="N197" i="5"/>
  <c r="Q118" i="5"/>
  <c r="S118" i="5"/>
  <c r="M118" i="5"/>
  <c r="K118" i="5"/>
  <c r="N118" i="5"/>
  <c r="T118" i="5"/>
  <c r="S278" i="5"/>
  <c r="O278" i="5"/>
  <c r="K278" i="5"/>
  <c r="Q278" i="5"/>
  <c r="P278" i="5"/>
  <c r="J278" i="5"/>
  <c r="L278" i="5"/>
  <c r="I135" i="5"/>
  <c r="K141" i="5"/>
  <c r="T59" i="5"/>
  <c r="U337" i="5"/>
  <c r="N358" i="5"/>
  <c r="M244" i="5"/>
  <c r="O344" i="5"/>
  <c r="I222" i="5"/>
  <c r="P279" i="5"/>
  <c r="N357" i="5"/>
  <c r="Q357" i="5"/>
  <c r="I144" i="5"/>
  <c r="M278" i="5"/>
  <c r="I202" i="5"/>
  <c r="I278" i="5"/>
  <c r="U87" i="5"/>
  <c r="U114" i="5"/>
  <c r="K307" i="5"/>
  <c r="K327" i="5"/>
  <c r="L135" i="5"/>
  <c r="J33" i="5"/>
  <c r="H261" i="5"/>
  <c r="H141" i="5"/>
  <c r="K116" i="5"/>
  <c r="Q263" i="5"/>
  <c r="T53" i="5"/>
  <c r="K53" i="5"/>
  <c r="L53" i="5"/>
  <c r="H53" i="5"/>
  <c r="S53" i="5"/>
  <c r="U53" i="5"/>
  <c r="I53" i="5"/>
  <c r="Q83" i="5"/>
  <c r="T83" i="5"/>
  <c r="U83" i="5"/>
  <c r="K83" i="5"/>
  <c r="H83" i="5"/>
  <c r="S83" i="5"/>
  <c r="P83" i="5"/>
  <c r="I83" i="5"/>
  <c r="M83" i="5"/>
  <c r="J83" i="5"/>
  <c r="L83" i="5"/>
  <c r="O83" i="5"/>
  <c r="L310" i="5"/>
  <c r="R310" i="5"/>
  <c r="N310" i="5"/>
  <c r="H310" i="5"/>
  <c r="K310" i="5"/>
  <c r="J310" i="5"/>
  <c r="M310" i="5"/>
  <c r="U310" i="5"/>
  <c r="O310" i="5"/>
  <c r="H262" i="5"/>
  <c r="V173" i="5"/>
  <c r="K173" i="5"/>
  <c r="P173" i="5"/>
  <c r="K38" i="5"/>
  <c r="L38" i="5"/>
  <c r="P38" i="5"/>
  <c r="R38" i="5"/>
  <c r="S61" i="5"/>
  <c r="R61" i="5"/>
  <c r="L61" i="5"/>
  <c r="U61" i="5"/>
  <c r="V61" i="5"/>
  <c r="K61" i="5"/>
  <c r="N61" i="5"/>
  <c r="H61" i="5"/>
  <c r="P356" i="5"/>
  <c r="R356" i="5"/>
  <c r="S356" i="5"/>
  <c r="N356" i="5"/>
  <c r="S153" i="5"/>
  <c r="Q153" i="5"/>
  <c r="R153" i="5"/>
  <c r="N153" i="5"/>
  <c r="K239" i="5"/>
  <c r="M97" i="5"/>
  <c r="U65" i="5"/>
  <c r="U204" i="5"/>
  <c r="P97" i="5"/>
  <c r="P219" i="5"/>
  <c r="O177" i="5"/>
  <c r="T49" i="5"/>
  <c r="M239" i="5"/>
  <c r="I299" i="5"/>
  <c r="S209" i="5"/>
  <c r="L299" i="5"/>
  <c r="I174" i="5"/>
  <c r="Q31" i="5"/>
  <c r="K241" i="5"/>
  <c r="M61" i="5"/>
  <c r="S96" i="5"/>
  <c r="S288" i="5"/>
  <c r="Q288" i="5"/>
  <c r="L183" i="5"/>
  <c r="Q183" i="5"/>
  <c r="S183" i="5"/>
  <c r="P183" i="5"/>
  <c r="T183" i="5"/>
  <c r="M183" i="5"/>
  <c r="N183" i="5"/>
  <c r="R183" i="5"/>
  <c r="U183" i="5"/>
  <c r="V183" i="5"/>
  <c r="H183" i="5"/>
  <c r="K183" i="5"/>
  <c r="J183" i="5"/>
  <c r="I38" i="5"/>
  <c r="J302" i="5"/>
  <c r="N323" i="5"/>
  <c r="S323" i="5"/>
  <c r="L323" i="5"/>
  <c r="H323" i="5"/>
  <c r="V323" i="5"/>
  <c r="M356" i="5"/>
  <c r="T153" i="5"/>
  <c r="N38" i="5"/>
  <c r="P153" i="5"/>
  <c r="U173" i="5"/>
  <c r="S173" i="5"/>
  <c r="U153" i="5"/>
  <c r="O61" i="5"/>
  <c r="K315" i="5"/>
  <c r="S13" i="5"/>
  <c r="V13" i="5"/>
  <c r="O13" i="5"/>
  <c r="I13" i="5"/>
  <c r="M280" i="5"/>
  <c r="J280" i="5"/>
  <c r="H280" i="5"/>
  <c r="T280" i="5"/>
  <c r="V280" i="5"/>
  <c r="I280" i="5"/>
  <c r="R280" i="5"/>
  <c r="U280" i="5"/>
  <c r="J260" i="5"/>
  <c r="M260" i="5"/>
  <c r="P260" i="5"/>
  <c r="N260" i="5"/>
  <c r="L260" i="5"/>
  <c r="T260" i="5"/>
  <c r="R260" i="5"/>
  <c r="N213" i="5"/>
  <c r="J213" i="5"/>
  <c r="S213" i="5"/>
  <c r="V328" i="5"/>
  <c r="T328" i="5"/>
  <c r="H328" i="5"/>
  <c r="L328" i="5"/>
  <c r="N328" i="5"/>
  <c r="I328" i="5"/>
  <c r="Q328" i="5"/>
  <c r="O328" i="5"/>
  <c r="J328" i="5"/>
  <c r="S328" i="5"/>
  <c r="U328" i="5"/>
  <c r="R328" i="5"/>
  <c r="O82" i="5"/>
  <c r="T43" i="5"/>
  <c r="J43" i="5"/>
  <c r="H43" i="5"/>
  <c r="M43" i="5"/>
  <c r="S43" i="5"/>
  <c r="K43" i="5"/>
  <c r="I43" i="5"/>
  <c r="Q43" i="5"/>
  <c r="S31" i="5"/>
  <c r="U31" i="5"/>
  <c r="M120" i="5"/>
  <c r="L120" i="5"/>
  <c r="V120" i="5"/>
  <c r="K120" i="5"/>
  <c r="Q120" i="5"/>
  <c r="O120" i="5"/>
  <c r="P204" i="5"/>
  <c r="H68" i="5"/>
  <c r="J68" i="5"/>
  <c r="N68" i="5"/>
  <c r="P68" i="5"/>
  <c r="R68" i="5"/>
  <c r="Q68" i="5"/>
  <c r="M68" i="5"/>
  <c r="T68" i="5"/>
  <c r="S219" i="5"/>
  <c r="R43" i="5"/>
  <c r="U201" i="5"/>
  <c r="L201" i="5"/>
  <c r="I201" i="5"/>
  <c r="T201" i="5"/>
  <c r="N201" i="5"/>
  <c r="U361" i="5"/>
  <c r="M361" i="5"/>
  <c r="K361" i="5"/>
  <c r="K253" i="5"/>
  <c r="Q253" i="5"/>
  <c r="L253" i="5"/>
  <c r="U253" i="5"/>
  <c r="S253" i="5"/>
  <c r="I253" i="5"/>
  <c r="H31" i="5"/>
  <c r="S283" i="5"/>
  <c r="N283" i="5"/>
  <c r="H283" i="5"/>
  <c r="M283" i="5"/>
  <c r="O283" i="5"/>
  <c r="J283" i="5"/>
  <c r="P283" i="5"/>
  <c r="U283" i="5"/>
  <c r="R283" i="5"/>
  <c r="T283" i="5"/>
  <c r="L283" i="5"/>
  <c r="T120" i="5"/>
  <c r="R294" i="5"/>
  <c r="P294" i="5"/>
  <c r="U63" i="5"/>
  <c r="S63" i="5"/>
  <c r="M63" i="5"/>
  <c r="I63" i="5"/>
  <c r="V63" i="5"/>
  <c r="I6" i="5"/>
  <c r="O6" i="5"/>
  <c r="N6" i="5"/>
  <c r="P6" i="5"/>
  <c r="Q201" i="5"/>
  <c r="Q355" i="5"/>
  <c r="J355" i="5"/>
  <c r="I355" i="5"/>
  <c r="S355" i="5"/>
  <c r="V355" i="5"/>
  <c r="L355" i="5"/>
  <c r="V218" i="5"/>
  <c r="T218" i="5"/>
  <c r="N218" i="5"/>
  <c r="J218" i="5"/>
  <c r="J236" i="5"/>
  <c r="K236" i="5"/>
  <c r="S236" i="5"/>
  <c r="U236" i="5"/>
  <c r="V236" i="5"/>
  <c r="M236" i="5"/>
  <c r="Q236" i="5"/>
  <c r="P236" i="5"/>
  <c r="H236" i="5"/>
  <c r="J356" i="5"/>
  <c r="O68" i="5"/>
  <c r="O63" i="5"/>
  <c r="I294" i="5"/>
  <c r="K63" i="5"/>
  <c r="H6" i="5"/>
  <c r="T130" i="5"/>
  <c r="R130" i="5"/>
  <c r="K130" i="5"/>
  <c r="J130" i="5"/>
  <c r="S130" i="5"/>
  <c r="V130" i="5"/>
  <c r="K313" i="5"/>
  <c r="I313" i="5"/>
  <c r="N313" i="5"/>
  <c r="P313" i="5"/>
  <c r="V313" i="5"/>
  <c r="M313" i="5"/>
  <c r="I315" i="5"/>
  <c r="P218" i="5"/>
  <c r="N200" i="5"/>
  <c r="L200" i="5"/>
  <c r="O200" i="5"/>
  <c r="R200" i="5"/>
  <c r="M200" i="5"/>
  <c r="V288" i="5"/>
  <c r="J288" i="5"/>
  <c r="K288" i="5"/>
  <c r="I288" i="5"/>
  <c r="N288" i="5"/>
  <c r="O288" i="5"/>
  <c r="H288" i="5"/>
  <c r="U288" i="5"/>
  <c r="T288" i="5"/>
  <c r="S122" i="5"/>
  <c r="P191" i="5"/>
  <c r="Q177" i="5"/>
  <c r="S49" i="5"/>
  <c r="K204" i="5"/>
  <c r="S174" i="5"/>
  <c r="S294" i="5"/>
  <c r="S218" i="5"/>
  <c r="O302" i="5"/>
  <c r="S38" i="5"/>
  <c r="I153" i="5"/>
  <c r="Q6" i="5"/>
  <c r="H294" i="5"/>
  <c r="O313" i="5"/>
  <c r="Q361" i="5"/>
  <c r="P315" i="5"/>
  <c r="T96" i="5"/>
  <c r="P323" i="5"/>
  <c r="M163" i="5"/>
  <c r="I163" i="5"/>
  <c r="Q163" i="5"/>
  <c r="L163" i="5"/>
  <c r="U163" i="5"/>
  <c r="R163" i="5"/>
  <c r="K163" i="5"/>
  <c r="O163" i="5"/>
  <c r="T163" i="5"/>
  <c r="J163" i="5"/>
  <c r="L123" i="5"/>
  <c r="V123" i="5"/>
  <c r="R123" i="5"/>
  <c r="T123" i="5"/>
  <c r="J123" i="5"/>
  <c r="J179" i="5"/>
  <c r="T179" i="5"/>
  <c r="V179" i="5"/>
  <c r="L21" i="5"/>
  <c r="Q21" i="5"/>
  <c r="J21" i="5"/>
  <c r="K21" i="5"/>
  <c r="O21" i="5"/>
  <c r="O339" i="5"/>
  <c r="M339" i="5"/>
  <c r="Q338" i="5"/>
  <c r="O338" i="5"/>
  <c r="S110" i="5"/>
  <c r="M110" i="5"/>
  <c r="K110" i="5"/>
  <c r="O110" i="5"/>
  <c r="R110" i="5"/>
  <c r="T258" i="5"/>
  <c r="O258" i="5"/>
  <c r="J258" i="5"/>
  <c r="P258" i="5"/>
  <c r="H223" i="5"/>
  <c r="I223" i="5"/>
  <c r="N223" i="5"/>
  <c r="U223" i="5"/>
  <c r="M223" i="5"/>
  <c r="T223" i="5"/>
  <c r="I200" i="5"/>
  <c r="K196" i="5"/>
  <c r="I196" i="5"/>
  <c r="U196" i="5"/>
  <c r="H196" i="5"/>
  <c r="Q196" i="5"/>
  <c r="S196" i="5"/>
  <c r="J196" i="5"/>
  <c r="M196" i="5"/>
  <c r="N43" i="5"/>
  <c r="P43" i="5"/>
  <c r="M65" i="5"/>
  <c r="N65" i="5"/>
  <c r="N103" i="5"/>
  <c r="V103" i="5"/>
  <c r="Q103" i="5"/>
  <c r="O103" i="5"/>
  <c r="K103" i="5"/>
  <c r="P103" i="5"/>
  <c r="T227" i="5"/>
  <c r="L227" i="5"/>
  <c r="Q227" i="5"/>
  <c r="J15" i="5"/>
  <c r="P15" i="5"/>
  <c r="K15" i="5"/>
  <c r="R15" i="5"/>
  <c r="M15" i="5"/>
  <c r="Q15" i="5"/>
  <c r="L298" i="5"/>
  <c r="K298" i="5"/>
  <c r="O298" i="5"/>
  <c r="U174" i="5"/>
  <c r="L174" i="5"/>
  <c r="V241" i="5"/>
  <c r="J241" i="5"/>
  <c r="P241" i="5"/>
  <c r="H241" i="5"/>
  <c r="Q241" i="5"/>
  <c r="T241" i="5"/>
  <c r="Q173" i="5"/>
  <c r="V356" i="5"/>
  <c r="I356" i="5"/>
  <c r="K68" i="5"/>
  <c r="K233" i="5"/>
  <c r="T233" i="5"/>
  <c r="H233" i="5"/>
  <c r="V314" i="5"/>
  <c r="P314" i="5"/>
  <c r="Q314" i="5"/>
  <c r="Q96" i="5"/>
  <c r="N96" i="5"/>
  <c r="J96" i="5"/>
  <c r="U96" i="5"/>
  <c r="M96" i="5"/>
  <c r="I96" i="5"/>
  <c r="V259" i="5"/>
  <c r="S259" i="5"/>
  <c r="U259" i="5"/>
  <c r="I259" i="5"/>
  <c r="V318" i="5"/>
  <c r="R318" i="5"/>
  <c r="O318" i="5"/>
  <c r="K214" i="5"/>
  <c r="O214" i="5"/>
  <c r="N140" i="5"/>
  <c r="P140" i="5"/>
  <c r="K140" i="5"/>
  <c r="T140" i="5"/>
  <c r="I65" i="5"/>
  <c r="O122" i="5"/>
  <c r="I191" i="5"/>
  <c r="M209" i="5"/>
  <c r="R49" i="5"/>
  <c r="V302" i="5"/>
  <c r="N302" i="5"/>
  <c r="P214" i="5"/>
  <c r="L314" i="5"/>
  <c r="J259" i="5"/>
  <c r="O233" i="5"/>
  <c r="N233" i="5"/>
  <c r="S15" i="5"/>
  <c r="K153" i="5"/>
  <c r="M173" i="5"/>
  <c r="O315" i="5"/>
  <c r="L130" i="5"/>
  <c r="M241" i="5"/>
  <c r="I241" i="5"/>
  <c r="H201" i="5"/>
  <c r="R361" i="5"/>
  <c r="T361" i="5"/>
  <c r="T31" i="5"/>
  <c r="U120" i="5"/>
  <c r="J140" i="5"/>
  <c r="V200" i="5"/>
  <c r="I140" i="5"/>
  <c r="P288" i="5"/>
  <c r="S113" i="5"/>
  <c r="T113" i="5"/>
  <c r="L113" i="5"/>
  <c r="M233" i="5"/>
  <c r="R314" i="5"/>
  <c r="N60" i="5"/>
  <c r="I60" i="5"/>
  <c r="U60" i="5"/>
  <c r="O60" i="5"/>
  <c r="S60" i="5"/>
  <c r="R60" i="5"/>
  <c r="T60" i="5"/>
  <c r="M322" i="5"/>
  <c r="K322" i="5"/>
  <c r="J187" i="5"/>
  <c r="V187" i="5"/>
  <c r="U187" i="5"/>
  <c r="J254" i="5"/>
  <c r="L254" i="5"/>
  <c r="U214" i="5"/>
  <c r="N188" i="5"/>
  <c r="O188" i="5"/>
  <c r="Q188" i="5"/>
  <c r="M188" i="5"/>
  <c r="K188" i="5"/>
  <c r="L188" i="5"/>
  <c r="P188" i="5"/>
  <c r="S55" i="5"/>
  <c r="N55" i="5"/>
  <c r="J55" i="5"/>
  <c r="Q55" i="5"/>
  <c r="J272" i="5"/>
  <c r="H272" i="5"/>
  <c r="H273" i="5"/>
  <c r="U273" i="5"/>
  <c r="N273" i="5"/>
  <c r="V76" i="5"/>
  <c r="M76" i="5"/>
  <c r="T18" i="5"/>
  <c r="L18" i="5"/>
  <c r="U275" i="5"/>
  <c r="S275" i="5"/>
  <c r="R275" i="5"/>
  <c r="M340" i="5"/>
  <c r="O340" i="5"/>
  <c r="L28" i="5"/>
  <c r="M28" i="5"/>
  <c r="N28" i="5"/>
  <c r="V308" i="5"/>
  <c r="R308" i="5"/>
  <c r="M308" i="5"/>
  <c r="U308" i="5"/>
  <c r="K308" i="5"/>
  <c r="J308" i="5"/>
  <c r="O308" i="5"/>
  <c r="T308" i="5"/>
  <c r="M230" i="5"/>
  <c r="J230" i="5"/>
  <c r="Q333" i="5"/>
  <c r="N333" i="5"/>
  <c r="H333" i="5"/>
  <c r="H235" i="5"/>
  <c r="R235" i="5"/>
  <c r="N235" i="5"/>
  <c r="H180" i="5"/>
  <c r="O180" i="5"/>
  <c r="I180" i="5"/>
  <c r="S287" i="5"/>
  <c r="S76" i="5"/>
  <c r="T143" i="5"/>
  <c r="L143" i="5"/>
  <c r="Q143" i="5"/>
  <c r="J143" i="5"/>
  <c r="P143" i="5"/>
  <c r="K143" i="5"/>
  <c r="H143" i="5"/>
  <c r="M75" i="5"/>
  <c r="L75" i="5"/>
  <c r="S75" i="5"/>
  <c r="P128" i="5"/>
  <c r="K128" i="5"/>
  <c r="J128" i="5"/>
  <c r="T128" i="5"/>
  <c r="L128" i="5"/>
  <c r="L316" i="5"/>
  <c r="J316" i="5"/>
  <c r="Q316" i="5"/>
  <c r="S316" i="5"/>
  <c r="U193" i="5"/>
  <c r="K193" i="5"/>
  <c r="K221" i="5"/>
  <c r="J221" i="5"/>
  <c r="Q107" i="5"/>
  <c r="V273" i="5"/>
  <c r="J287" i="5"/>
  <c r="R188" i="5"/>
  <c r="V143" i="5"/>
  <c r="H228" i="5"/>
  <c r="U228" i="5"/>
  <c r="L228" i="5"/>
  <c r="P228" i="5"/>
  <c r="Q228" i="5"/>
  <c r="I228" i="5"/>
  <c r="S56" i="5"/>
  <c r="I56" i="5"/>
  <c r="Q56" i="5"/>
  <c r="V56" i="5"/>
  <c r="K175" i="5"/>
  <c r="L175" i="5"/>
  <c r="P175" i="5"/>
  <c r="H220" i="5"/>
  <c r="U220" i="5"/>
  <c r="T220" i="5"/>
  <c r="O220" i="5"/>
  <c r="Q156" i="5"/>
  <c r="L156" i="5"/>
  <c r="M156" i="5"/>
  <c r="S156" i="5"/>
  <c r="K156" i="5"/>
  <c r="N256" i="5"/>
  <c r="J256" i="5"/>
  <c r="O256" i="5"/>
  <c r="L256" i="5"/>
  <c r="R256" i="5"/>
  <c r="Q256" i="5"/>
  <c r="U256" i="5"/>
  <c r="V256" i="5"/>
  <c r="S256" i="5"/>
  <c r="P256" i="5"/>
  <c r="T256" i="5"/>
  <c r="M256" i="5"/>
  <c r="K256" i="5"/>
  <c r="O363" i="5"/>
  <c r="J148" i="5"/>
  <c r="Q148" i="5"/>
  <c r="V148" i="5"/>
  <c r="L148" i="5"/>
  <c r="T363" i="5"/>
  <c r="U268" i="5"/>
  <c r="I268" i="5"/>
  <c r="K243" i="5"/>
  <c r="N243" i="5"/>
  <c r="O243" i="5"/>
  <c r="J243" i="5"/>
  <c r="M243" i="5"/>
  <c r="AN7" i="2"/>
  <c r="E7" i="3"/>
  <c r="S7" i="3" s="1"/>
  <c r="T7" i="3" s="1"/>
  <c r="G20" i="1"/>
  <c r="F19" i="1"/>
  <c r="F21" i="1" s="1"/>
  <c r="G44" i="1" s="1"/>
  <c r="G30" i="1"/>
  <c r="E6" i="3"/>
  <c r="S6" i="3" s="1"/>
  <c r="T6" i="3" s="1"/>
  <c r="B8" i="3"/>
  <c r="C8" i="3" s="1"/>
  <c r="D8" i="3" s="1"/>
  <c r="B8" i="2"/>
  <c r="AT8" i="2" s="1"/>
  <c r="Q7" i="2"/>
  <c r="F7" i="2"/>
  <c r="A187" i="2"/>
  <c r="Q188" i="2" s="1"/>
  <c r="F187" i="2"/>
  <c r="G187" i="2" s="1"/>
  <c r="AV8" i="2" l="1"/>
  <c r="AU8" i="2"/>
  <c r="AV7" i="2"/>
  <c r="AU7" i="2"/>
  <c r="AP7" i="2"/>
  <c r="AQ7" i="2"/>
  <c r="AO8" i="2"/>
  <c r="H5" i="5"/>
  <c r="U5" i="5"/>
  <c r="Q5" i="5"/>
  <c r="T5" i="5"/>
  <c r="L5" i="5"/>
  <c r="J5" i="5"/>
  <c r="P5" i="5"/>
  <c r="N5" i="5"/>
  <c r="K5" i="5"/>
  <c r="M5" i="5"/>
  <c r="R5" i="5"/>
  <c r="O5" i="5"/>
  <c r="I5" i="5"/>
  <c r="V5" i="5"/>
  <c r="S5" i="5"/>
  <c r="E8" i="3"/>
  <c r="S8" i="3" s="1"/>
  <c r="T8" i="3" s="1"/>
  <c r="G19" i="1"/>
  <c r="G21" i="1" s="1"/>
  <c r="H44" i="1" s="1"/>
  <c r="H30" i="1"/>
  <c r="H20" i="1"/>
  <c r="B9" i="3"/>
  <c r="C9" i="3" s="1"/>
  <c r="D9" i="3" s="1"/>
  <c r="B9" i="2"/>
  <c r="Q8" i="2"/>
  <c r="F8" i="2"/>
  <c r="F188" i="2"/>
  <c r="G188" i="2" s="1"/>
  <c r="A188" i="2"/>
  <c r="Q189" i="2" s="1"/>
  <c r="AY7" i="2" l="1"/>
  <c r="AX7" i="2"/>
  <c r="AT9" i="2"/>
  <c r="AM9" i="2"/>
  <c r="AO9" i="2" s="1"/>
  <c r="AX8" i="2"/>
  <c r="AY8" i="2"/>
  <c r="AN8" i="2"/>
  <c r="E9" i="3"/>
  <c r="S9" i="3" s="1"/>
  <c r="T9" i="3" s="1"/>
  <c r="H19" i="1"/>
  <c r="H21" i="1" s="1"/>
  <c r="I44" i="1" s="1"/>
  <c r="I20" i="1"/>
  <c r="I30" i="1"/>
  <c r="B10" i="3"/>
  <c r="C10" i="3" s="1"/>
  <c r="D10" i="3" s="1"/>
  <c r="B10" i="2"/>
  <c r="AT10" i="2" s="1"/>
  <c r="Q9" i="2"/>
  <c r="F9" i="2"/>
  <c r="A189" i="2"/>
  <c r="Q190" i="2" s="1"/>
  <c r="F189" i="2"/>
  <c r="G189" i="2" s="1"/>
  <c r="AV10" i="2" l="1"/>
  <c r="AU10" i="2"/>
  <c r="AP8" i="2"/>
  <c r="AQ8" i="2"/>
  <c r="AV9" i="2"/>
  <c r="AU9" i="2"/>
  <c r="AO10" i="2"/>
  <c r="AM11" i="2"/>
  <c r="AT11" i="2"/>
  <c r="AN9" i="2"/>
  <c r="AM10" i="2"/>
  <c r="AN10" i="2"/>
  <c r="E10" i="3"/>
  <c r="S10" i="3" s="1"/>
  <c r="T10" i="3" s="1"/>
  <c r="I19" i="1"/>
  <c r="I21" i="1" s="1"/>
  <c r="J44" i="1" s="1"/>
  <c r="J30" i="1"/>
  <c r="J20" i="1"/>
  <c r="B11" i="3"/>
  <c r="C11" i="3" s="1"/>
  <c r="D11" i="3" s="1"/>
  <c r="B11" i="2"/>
  <c r="Q10" i="2"/>
  <c r="F10" i="2"/>
  <c r="A190" i="2"/>
  <c r="Q191" i="2" s="1"/>
  <c r="F190" i="2"/>
  <c r="G190" i="2" s="1"/>
  <c r="AX9" i="2" l="1"/>
  <c r="AY9" i="2"/>
  <c r="AO11" i="2"/>
  <c r="AM12" i="2"/>
  <c r="AQ10" i="2"/>
  <c r="AP10" i="2"/>
  <c r="AQ9" i="2"/>
  <c r="AP9" i="2"/>
  <c r="AY10" i="2"/>
  <c r="AX10" i="2"/>
  <c r="AV11" i="2"/>
  <c r="AU11" i="2"/>
  <c r="AN11" i="2"/>
  <c r="E11" i="3"/>
  <c r="S11" i="3" s="1"/>
  <c r="T11" i="3" s="1"/>
  <c r="J19" i="1"/>
  <c r="J21" i="1" s="1"/>
  <c r="K44" i="1" s="1"/>
  <c r="K20" i="1"/>
  <c r="K30" i="1"/>
  <c r="B12" i="3"/>
  <c r="C12" i="3" s="1"/>
  <c r="D12" i="3" s="1"/>
  <c r="B12" i="2"/>
  <c r="Q11" i="2"/>
  <c r="F11" i="2"/>
  <c r="F191" i="2"/>
  <c r="G191" i="2" s="1"/>
  <c r="A191" i="2"/>
  <c r="Q192" i="2" s="1"/>
  <c r="AO12" i="2" l="1"/>
  <c r="AP11" i="2"/>
  <c r="AQ11" i="2"/>
  <c r="AY11" i="2"/>
  <c r="AX11" i="2"/>
  <c r="AT12" i="2"/>
  <c r="AN12" i="2"/>
  <c r="E12" i="3"/>
  <c r="S12" i="3" s="1"/>
  <c r="T12" i="3" s="1"/>
  <c r="K19" i="1"/>
  <c r="K21" i="1" s="1"/>
  <c r="L20" i="1"/>
  <c r="L30" i="1"/>
  <c r="B13" i="3"/>
  <c r="C13" i="3" s="1"/>
  <c r="D13" i="3" s="1"/>
  <c r="B13" i="2"/>
  <c r="Q12" i="2"/>
  <c r="R12" i="2" s="1"/>
  <c r="F12" i="2"/>
  <c r="F192" i="2"/>
  <c r="G192" i="2" s="1"/>
  <c r="A192" i="2"/>
  <c r="Q193" i="2" s="1"/>
  <c r="AP12" i="2" l="1"/>
  <c r="AQ12" i="2"/>
  <c r="AV12" i="2"/>
  <c r="AU12" i="2"/>
  <c r="AT14" i="2"/>
  <c r="AM14" i="2"/>
  <c r="AM13" i="2"/>
  <c r="AO13" i="2" s="1"/>
  <c r="AT13" i="2"/>
  <c r="AN13" i="2"/>
  <c r="E13" i="3"/>
  <c r="S13" i="3" s="1"/>
  <c r="M20" i="1"/>
  <c r="M19" i="1" s="1"/>
  <c r="M21" i="1" s="1"/>
  <c r="M44" i="1" s="1"/>
  <c r="L19" i="1"/>
  <c r="L21" i="1" s="1"/>
  <c r="B14" i="3"/>
  <c r="C14" i="3" s="1"/>
  <c r="D14" i="3" s="1"/>
  <c r="B14" i="2"/>
  <c r="Q13" i="2"/>
  <c r="R13" i="2" s="1"/>
  <c r="F13" i="2"/>
  <c r="F193" i="2"/>
  <c r="G193" i="2" s="1"/>
  <c r="A193" i="2"/>
  <c r="Q194" i="2" s="1"/>
  <c r="AP13" i="2" l="1"/>
  <c r="AQ13" i="2"/>
  <c r="AV13" i="2"/>
  <c r="AU13" i="2"/>
  <c r="AV14" i="2"/>
  <c r="AU14" i="2"/>
  <c r="AY12" i="2"/>
  <c r="AX12" i="2"/>
  <c r="AO14" i="2"/>
  <c r="AN14" i="2"/>
  <c r="E14" i="3"/>
  <c r="S14" i="3" s="1"/>
  <c r="B15" i="3"/>
  <c r="C15" i="3" s="1"/>
  <c r="D15" i="3" s="1"/>
  <c r="B15" i="2"/>
  <c r="Q14" i="2"/>
  <c r="R14" i="2" s="1"/>
  <c r="F14" i="2"/>
  <c r="A194" i="2"/>
  <c r="Q195" i="2" s="1"/>
  <c r="F194" i="2"/>
  <c r="G194" i="2" s="1"/>
  <c r="AP14" i="2" l="1"/>
  <c r="AQ14" i="2"/>
  <c r="AM15" i="2"/>
  <c r="AO15" i="2" s="1"/>
  <c r="AT15" i="2"/>
  <c r="AX14" i="2"/>
  <c r="AY14" i="2"/>
  <c r="AY13" i="2"/>
  <c r="AX13" i="2"/>
  <c r="T14" i="3"/>
  <c r="T13" i="3"/>
  <c r="AN15" i="2"/>
  <c r="E15" i="3"/>
  <c r="B16" i="3"/>
  <c r="C16" i="3" s="1"/>
  <c r="D16" i="3" s="1"/>
  <c r="B16" i="2"/>
  <c r="Q15" i="2"/>
  <c r="R15" i="2" s="1"/>
  <c r="F15" i="2"/>
  <c r="A195" i="2"/>
  <c r="Q196" i="2" s="1"/>
  <c r="F195" i="2"/>
  <c r="G195" i="2" s="1"/>
  <c r="AP15" i="2" l="1"/>
  <c r="AQ15" i="2"/>
  <c r="AV15" i="2"/>
  <c r="AU15" i="2"/>
  <c r="AM16" i="2"/>
  <c r="AO16" i="2" s="1"/>
  <c r="AT16" i="2"/>
  <c r="S15" i="3"/>
  <c r="T15" i="3" s="1"/>
  <c r="AN16" i="2"/>
  <c r="E16" i="3"/>
  <c r="B17" i="3"/>
  <c r="C17" i="3" s="1"/>
  <c r="D17" i="3" s="1"/>
  <c r="B17" i="2"/>
  <c r="Q16" i="2"/>
  <c r="R16" i="2" s="1"/>
  <c r="F16" i="2"/>
  <c r="A196" i="2"/>
  <c r="Q197" i="2" s="1"/>
  <c r="F196" i="2"/>
  <c r="G196" i="2" s="1"/>
  <c r="AP16" i="2" l="1"/>
  <c r="AQ16" i="2"/>
  <c r="AV16" i="2"/>
  <c r="AU16" i="2"/>
  <c r="AY15" i="2"/>
  <c r="AX15" i="2"/>
  <c r="AM17" i="2"/>
  <c r="AO17" i="2" s="1"/>
  <c r="AT17" i="2"/>
  <c r="S16" i="3"/>
  <c r="T16" i="3" s="1"/>
  <c r="E17" i="3"/>
  <c r="B18" i="3"/>
  <c r="C18" i="3" s="1"/>
  <c r="D18" i="3" s="1"/>
  <c r="B18" i="2"/>
  <c r="Q17" i="2"/>
  <c r="R17" i="2" s="1"/>
  <c r="F17" i="2"/>
  <c r="A197" i="2"/>
  <c r="Q198" i="2" s="1"/>
  <c r="F197" i="2"/>
  <c r="G197" i="2" s="1"/>
  <c r="AV17" i="2" l="1"/>
  <c r="AU17" i="2"/>
  <c r="AM18" i="2"/>
  <c r="AO18" i="2" s="1"/>
  <c r="AT18" i="2"/>
  <c r="AX16" i="2"/>
  <c r="AY16" i="2"/>
  <c r="S17" i="3"/>
  <c r="T17" i="3" s="1"/>
  <c r="AN17" i="2"/>
  <c r="E18" i="3"/>
  <c r="B19" i="3"/>
  <c r="C19" i="3" s="1"/>
  <c r="D19" i="3" s="1"/>
  <c r="B19" i="2"/>
  <c r="Q18" i="2"/>
  <c r="R18" i="2" s="1"/>
  <c r="F18" i="2"/>
  <c r="A198" i="2"/>
  <c r="Q199" i="2" s="1"/>
  <c r="F198" i="2"/>
  <c r="G198" i="2" s="1"/>
  <c r="AV18" i="2" l="1"/>
  <c r="AU18" i="2"/>
  <c r="AP17" i="2"/>
  <c r="AQ17" i="2"/>
  <c r="AY17" i="2"/>
  <c r="AX17" i="2"/>
  <c r="AM19" i="2"/>
  <c r="AO19" i="2" s="1"/>
  <c r="AT19" i="2"/>
  <c r="S18" i="3"/>
  <c r="T18" i="3" s="1"/>
  <c r="AN18" i="2"/>
  <c r="E19" i="3"/>
  <c r="B20" i="3"/>
  <c r="C20" i="3" s="1"/>
  <c r="D20" i="3" s="1"/>
  <c r="B20" i="2"/>
  <c r="Q19" i="2"/>
  <c r="R19" i="2" s="1"/>
  <c r="F19" i="2"/>
  <c r="A199" i="2"/>
  <c r="Q200" i="2" s="1"/>
  <c r="F199" i="2"/>
  <c r="G199" i="2" s="1"/>
  <c r="AQ18" i="2" l="1"/>
  <c r="AP18" i="2"/>
  <c r="AV19" i="2"/>
  <c r="AU19" i="2"/>
  <c r="AM20" i="2"/>
  <c r="AO20" i="2" s="1"/>
  <c r="AT20" i="2"/>
  <c r="AY18" i="2"/>
  <c r="AX18" i="2"/>
  <c r="S19" i="3"/>
  <c r="T19" i="3" s="1"/>
  <c r="AN19" i="2"/>
  <c r="E20" i="3"/>
  <c r="B21" i="3"/>
  <c r="C21" i="3" s="1"/>
  <c r="D21" i="3" s="1"/>
  <c r="B21" i="2"/>
  <c r="AT21" i="2" s="1"/>
  <c r="Q20" i="2"/>
  <c r="R20" i="2" s="1"/>
  <c r="F20" i="2"/>
  <c r="A200" i="2"/>
  <c r="Q201" i="2" s="1"/>
  <c r="F200" i="2"/>
  <c r="G200" i="2" s="1"/>
  <c r="AV21" i="2" l="1"/>
  <c r="AU21" i="2"/>
  <c r="AQ19" i="2"/>
  <c r="AP19" i="2"/>
  <c r="AV20" i="2"/>
  <c r="AU20" i="2"/>
  <c r="AX19" i="2"/>
  <c r="AY19" i="2"/>
  <c r="AM21" i="2"/>
  <c r="AO21" i="2" s="1"/>
  <c r="S20" i="3"/>
  <c r="T20" i="3" s="1"/>
  <c r="AN20" i="2"/>
  <c r="E21" i="3"/>
  <c r="B22" i="3"/>
  <c r="C22" i="3" s="1"/>
  <c r="D22" i="3" s="1"/>
  <c r="B22" i="2"/>
  <c r="Q21" i="2"/>
  <c r="R21" i="2" s="1"/>
  <c r="F21" i="2"/>
  <c r="A201" i="2"/>
  <c r="Q202" i="2" s="1"/>
  <c r="F201" i="2"/>
  <c r="G201" i="2" s="1"/>
  <c r="AY21" i="2" l="1"/>
  <c r="AX21" i="2"/>
  <c r="AQ20" i="2"/>
  <c r="AP20" i="2"/>
  <c r="AY20" i="2"/>
  <c r="AX20" i="2"/>
  <c r="AM22" i="2"/>
  <c r="AO22" i="2" s="1"/>
  <c r="AT22" i="2"/>
  <c r="S21" i="3"/>
  <c r="T21" i="3" s="1"/>
  <c r="AN21" i="2"/>
  <c r="E22" i="3"/>
  <c r="B23" i="3"/>
  <c r="C23" i="3" s="1"/>
  <c r="D23" i="3" s="1"/>
  <c r="B23" i="2"/>
  <c r="AM23" i="2" s="1"/>
  <c r="Q22" i="2"/>
  <c r="R22" i="2" s="1"/>
  <c r="F22" i="2"/>
  <c r="A202" i="2"/>
  <c r="Q203" i="2" s="1"/>
  <c r="F202" i="2"/>
  <c r="G202" i="2" s="1"/>
  <c r="AP21" i="2" l="1"/>
  <c r="AQ21" i="2"/>
  <c r="AV22" i="2"/>
  <c r="AU22" i="2"/>
  <c r="AT23" i="2"/>
  <c r="AO23" i="2"/>
  <c r="S22" i="3"/>
  <c r="T22" i="3" s="1"/>
  <c r="AN22" i="2"/>
  <c r="E23" i="3"/>
  <c r="B24" i="3"/>
  <c r="C24" i="3" s="1"/>
  <c r="D24" i="3" s="1"/>
  <c r="B24" i="2"/>
  <c r="AT24" i="2" s="1"/>
  <c r="Q23" i="2"/>
  <c r="R23" i="2" s="1"/>
  <c r="F23" i="2"/>
  <c r="A203" i="2"/>
  <c r="Q204" i="2" s="1"/>
  <c r="F203" i="2"/>
  <c r="G203" i="2" s="1"/>
  <c r="AV24" i="2" l="1"/>
  <c r="AU24" i="2"/>
  <c r="AP22" i="2"/>
  <c r="AQ22" i="2"/>
  <c r="AV23" i="2"/>
  <c r="AU23" i="2"/>
  <c r="AY22" i="2"/>
  <c r="AX22" i="2"/>
  <c r="AM24" i="2"/>
  <c r="AO24" i="2" s="1"/>
  <c r="S23" i="3"/>
  <c r="T23" i="3" s="1"/>
  <c r="AN23" i="2"/>
  <c r="E24" i="3"/>
  <c r="B25" i="3"/>
  <c r="C25" i="3" s="1"/>
  <c r="D25" i="3" s="1"/>
  <c r="B25" i="2"/>
  <c r="Q24" i="2"/>
  <c r="R24" i="2" s="1"/>
  <c r="F24" i="2"/>
  <c r="A204" i="2"/>
  <c r="Q205" i="2" s="1"/>
  <c r="F204" i="2"/>
  <c r="G204" i="2" s="1"/>
  <c r="AX24" i="2" l="1"/>
  <c r="AY24" i="2"/>
  <c r="AQ23" i="2"/>
  <c r="AP23" i="2"/>
  <c r="AT25" i="2"/>
  <c r="AM25" i="2"/>
  <c r="AO25" i="2" s="1"/>
  <c r="AX23" i="2"/>
  <c r="AY23" i="2"/>
  <c r="S24" i="3"/>
  <c r="T24" i="3" s="1"/>
  <c r="AN24" i="2"/>
  <c r="E25" i="3"/>
  <c r="B26" i="3"/>
  <c r="C26" i="3" s="1"/>
  <c r="D26" i="3" s="1"/>
  <c r="B26" i="2"/>
  <c r="AM26" i="2" s="1"/>
  <c r="Q25" i="2"/>
  <c r="R25" i="2" s="1"/>
  <c r="F25" i="2"/>
  <c r="A205" i="2"/>
  <c r="Q206" i="2" s="1"/>
  <c r="F205" i="2"/>
  <c r="G205" i="2" s="1"/>
  <c r="AQ24" i="2" l="1"/>
  <c r="AP24" i="2"/>
  <c r="AT26" i="2"/>
  <c r="AO26" i="2"/>
  <c r="AV25" i="2"/>
  <c r="AU25" i="2"/>
  <c r="S25" i="3"/>
  <c r="T25" i="3" s="1"/>
  <c r="AN25" i="2"/>
  <c r="E26" i="3"/>
  <c r="B27" i="3"/>
  <c r="C27" i="3" s="1"/>
  <c r="D27" i="3" s="1"/>
  <c r="B27" i="2"/>
  <c r="Q26" i="2"/>
  <c r="R26" i="2" s="1"/>
  <c r="F26" i="2"/>
  <c r="A206" i="2"/>
  <c r="Q207" i="2" s="1"/>
  <c r="F206" i="2"/>
  <c r="G206" i="2" s="1"/>
  <c r="AV26" i="2" l="1"/>
  <c r="AU26" i="2"/>
  <c r="AQ25" i="2"/>
  <c r="AP25" i="2"/>
  <c r="AX25" i="2"/>
  <c r="AY25" i="2"/>
  <c r="AT27" i="2"/>
  <c r="AM27" i="2"/>
  <c r="AO27" i="2" s="1"/>
  <c r="S26" i="3"/>
  <c r="T26" i="3" s="1"/>
  <c r="AN26" i="2"/>
  <c r="E27" i="3"/>
  <c r="B28" i="3"/>
  <c r="C28" i="3" s="1"/>
  <c r="D28" i="3" s="1"/>
  <c r="B28" i="2"/>
  <c r="Q27" i="2"/>
  <c r="R27" i="2" s="1"/>
  <c r="F27" i="2"/>
  <c r="A207" i="2"/>
  <c r="Q208" i="2" s="1"/>
  <c r="F207" i="2"/>
  <c r="G207" i="2" s="1"/>
  <c r="AO28" i="2" l="1"/>
  <c r="AM29" i="2"/>
  <c r="AT29" i="2"/>
  <c r="AQ26" i="2"/>
  <c r="AP26" i="2"/>
  <c r="AV27" i="2"/>
  <c r="AU27" i="2"/>
  <c r="AT28" i="2"/>
  <c r="AM28" i="2"/>
  <c r="AY26" i="2"/>
  <c r="AX26" i="2"/>
  <c r="S27" i="3"/>
  <c r="T27" i="3" s="1"/>
  <c r="AN27" i="2"/>
  <c r="E28" i="3"/>
  <c r="B29" i="3"/>
  <c r="C29" i="3" s="1"/>
  <c r="D29" i="3" s="1"/>
  <c r="B29" i="2"/>
  <c r="Q28" i="2"/>
  <c r="R28" i="2" s="1"/>
  <c r="F28" i="2"/>
  <c r="A208" i="2"/>
  <c r="Q209" i="2" s="1"/>
  <c r="F208" i="2"/>
  <c r="G208" i="2" s="1"/>
  <c r="AO29" i="2" l="1"/>
  <c r="AT30" i="2"/>
  <c r="AM30" i="2"/>
  <c r="AP27" i="2"/>
  <c r="AQ27" i="2"/>
  <c r="AV28" i="2"/>
  <c r="AU28" i="2"/>
  <c r="AY27" i="2"/>
  <c r="AX27" i="2"/>
  <c r="AV29" i="2"/>
  <c r="AU29" i="2"/>
  <c r="S28" i="3"/>
  <c r="T28" i="3" s="1"/>
  <c r="AN28" i="2"/>
  <c r="E29" i="3"/>
  <c r="B30" i="3"/>
  <c r="C30" i="3" s="1"/>
  <c r="D30" i="3" s="1"/>
  <c r="B30" i="2"/>
  <c r="Q29" i="2"/>
  <c r="R29" i="2" s="1"/>
  <c r="F29" i="2"/>
  <c r="A209" i="2"/>
  <c r="Q210" i="2" s="1"/>
  <c r="F209" i="2"/>
  <c r="G209" i="2" s="1"/>
  <c r="AV30" i="2" l="1"/>
  <c r="AU30" i="2"/>
  <c r="AO30" i="2"/>
  <c r="AP28" i="2"/>
  <c r="AQ28" i="2"/>
  <c r="AX29" i="2"/>
  <c r="AY29" i="2"/>
  <c r="AX28" i="2"/>
  <c r="AY28" i="2"/>
  <c r="S29" i="3"/>
  <c r="T29" i="3" s="1"/>
  <c r="AN29" i="2"/>
  <c r="E30" i="3"/>
  <c r="B31" i="3"/>
  <c r="C31" i="3" s="1"/>
  <c r="D31" i="3" s="1"/>
  <c r="B31" i="2"/>
  <c r="Q30" i="2"/>
  <c r="R30" i="2" s="1"/>
  <c r="F30" i="2"/>
  <c r="A210" i="2"/>
  <c r="Q211" i="2" s="1"/>
  <c r="F210" i="2"/>
  <c r="G210" i="2" s="1"/>
  <c r="AQ29" i="2" l="1"/>
  <c r="AP29" i="2"/>
  <c r="AT31" i="2"/>
  <c r="AM31" i="2"/>
  <c r="AO31" i="2" s="1"/>
  <c r="AY30" i="2"/>
  <c r="AX30" i="2"/>
  <c r="S30" i="3"/>
  <c r="T30" i="3" s="1"/>
  <c r="AN30" i="2"/>
  <c r="E31" i="3"/>
  <c r="B32" i="3"/>
  <c r="C32" i="3" s="1"/>
  <c r="D32" i="3" s="1"/>
  <c r="B32" i="2"/>
  <c r="Q31" i="2"/>
  <c r="R31" i="2" s="1"/>
  <c r="F31" i="2"/>
  <c r="A211" i="2"/>
  <c r="Q212" i="2" s="1"/>
  <c r="F211" i="2"/>
  <c r="G211" i="2" s="1"/>
  <c r="AO32" i="2" l="1"/>
  <c r="AM33" i="2"/>
  <c r="AT33" i="2"/>
  <c r="AV31" i="2"/>
  <c r="AU31" i="2"/>
  <c r="AT32" i="2"/>
  <c r="AM32" i="2"/>
  <c r="AQ30" i="2"/>
  <c r="AP30" i="2"/>
  <c r="S31" i="3"/>
  <c r="T31" i="3" s="1"/>
  <c r="AN31" i="2"/>
  <c r="E32" i="3"/>
  <c r="B33" i="3"/>
  <c r="C33" i="3" s="1"/>
  <c r="D33" i="3" s="1"/>
  <c r="B33" i="2"/>
  <c r="Q32" i="2"/>
  <c r="R32" i="2" s="1"/>
  <c r="F32" i="2"/>
  <c r="A212" i="2"/>
  <c r="Q213" i="2" s="1"/>
  <c r="F212" i="2"/>
  <c r="G212" i="2" s="1"/>
  <c r="AO33" i="2" l="1"/>
  <c r="AP31" i="2"/>
  <c r="AQ31" i="2"/>
  <c r="AV32" i="2"/>
  <c r="AU32" i="2"/>
  <c r="AY31" i="2"/>
  <c r="AX31" i="2"/>
  <c r="AV33" i="2"/>
  <c r="AU33" i="2"/>
  <c r="S32" i="3"/>
  <c r="T32" i="3" s="1"/>
  <c r="AN32" i="2"/>
  <c r="E33" i="3"/>
  <c r="B34" i="3"/>
  <c r="C34" i="3" s="1"/>
  <c r="D34" i="3" s="1"/>
  <c r="B34" i="2"/>
  <c r="Q33" i="2"/>
  <c r="R33" i="2" s="1"/>
  <c r="F33" i="2"/>
  <c r="A213" i="2"/>
  <c r="Q214" i="2" s="1"/>
  <c r="F213" i="2"/>
  <c r="G213" i="2" s="1"/>
  <c r="AP32" i="2" l="1"/>
  <c r="AQ32" i="2"/>
  <c r="AY33" i="2"/>
  <c r="AX33" i="2"/>
  <c r="AY32" i="2"/>
  <c r="AX32" i="2"/>
  <c r="AT34" i="2"/>
  <c r="AM34" i="2"/>
  <c r="AO34" i="2" s="1"/>
  <c r="S33" i="3"/>
  <c r="T33" i="3" s="1"/>
  <c r="AN33" i="2"/>
  <c r="E34" i="3"/>
  <c r="B35" i="3"/>
  <c r="C35" i="3" s="1"/>
  <c r="D35" i="3" s="1"/>
  <c r="B35" i="2"/>
  <c r="Q34" i="2"/>
  <c r="R34" i="2" s="1"/>
  <c r="F34" i="2"/>
  <c r="A214" i="2"/>
  <c r="Q215" i="2" s="1"/>
  <c r="F214" i="2"/>
  <c r="G214" i="2" s="1"/>
  <c r="AV34" i="2" l="1"/>
  <c r="AU34" i="2"/>
  <c r="AP33" i="2"/>
  <c r="AQ33" i="2"/>
  <c r="AM35" i="2"/>
  <c r="AO35" i="2" s="1"/>
  <c r="AT35" i="2"/>
  <c r="S34" i="3"/>
  <c r="T34" i="3" s="1"/>
  <c r="AN34" i="2"/>
  <c r="E35" i="3"/>
  <c r="B36" i="3"/>
  <c r="C36" i="3" s="1"/>
  <c r="D36" i="3" s="1"/>
  <c r="B36" i="2"/>
  <c r="Q35" i="2"/>
  <c r="R35" i="2" s="1"/>
  <c r="F35" i="2"/>
  <c r="A215" i="2"/>
  <c r="Q216" i="2" s="1"/>
  <c r="F215" i="2"/>
  <c r="G215" i="2" s="1"/>
  <c r="AP34" i="2" l="1"/>
  <c r="AQ34" i="2"/>
  <c r="AX34" i="2"/>
  <c r="AY34" i="2"/>
  <c r="AV35" i="2"/>
  <c r="AU35" i="2"/>
  <c r="AM36" i="2"/>
  <c r="AO36" i="2" s="1"/>
  <c r="AT36" i="2"/>
  <c r="S35" i="3"/>
  <c r="T35" i="3" s="1"/>
  <c r="AN35" i="2"/>
  <c r="E36" i="3"/>
  <c r="B37" i="3"/>
  <c r="C37" i="3" s="1"/>
  <c r="D37" i="3" s="1"/>
  <c r="B37" i="2"/>
  <c r="Q36" i="2"/>
  <c r="R36" i="2" s="1"/>
  <c r="F36" i="2"/>
  <c r="A216" i="2"/>
  <c r="Q217" i="2" s="1"/>
  <c r="F216" i="2"/>
  <c r="AV36" i="2" l="1"/>
  <c r="AU36" i="2"/>
  <c r="AX35" i="2"/>
  <c r="AY35" i="2"/>
  <c r="AT37" i="2"/>
  <c r="AP35" i="2"/>
  <c r="AQ35" i="2"/>
  <c r="AM37" i="2"/>
  <c r="AO37" i="2" s="1"/>
  <c r="S36" i="3"/>
  <c r="T36" i="3" s="1"/>
  <c r="AN36" i="2"/>
  <c r="E37" i="3"/>
  <c r="B38" i="3"/>
  <c r="C38" i="3" s="1"/>
  <c r="D38" i="3" s="1"/>
  <c r="B38" i="2"/>
  <c r="Q37" i="2"/>
  <c r="R37" i="2" s="1"/>
  <c r="F37" i="2"/>
  <c r="A217" i="2"/>
  <c r="Q218" i="2" s="1"/>
  <c r="F217" i="2"/>
  <c r="AO38" i="2" l="1"/>
  <c r="AM39" i="2"/>
  <c r="AT39" i="2"/>
  <c r="AP36" i="2"/>
  <c r="AQ36" i="2"/>
  <c r="AV37" i="2"/>
  <c r="AU37" i="2"/>
  <c r="AX36" i="2"/>
  <c r="AY36" i="2"/>
  <c r="AT38" i="2"/>
  <c r="AM38" i="2"/>
  <c r="S37" i="3"/>
  <c r="T37" i="3" s="1"/>
  <c r="AN37" i="2"/>
  <c r="E38" i="3"/>
  <c r="B39" i="3"/>
  <c r="C39" i="3" s="1"/>
  <c r="D39" i="3" s="1"/>
  <c r="B39" i="2"/>
  <c r="Q38" i="2"/>
  <c r="R38" i="2" s="1"/>
  <c r="F38" i="2"/>
  <c r="A218" i="2"/>
  <c r="Q219" i="2" s="1"/>
  <c r="F218" i="2"/>
  <c r="AU39" i="2" l="1"/>
  <c r="AV39" i="2"/>
  <c r="AO39" i="2"/>
  <c r="AQ37" i="2"/>
  <c r="AP37" i="2"/>
  <c r="AV38" i="2"/>
  <c r="AU38" i="2"/>
  <c r="AX37" i="2"/>
  <c r="AY37" i="2"/>
  <c r="S38" i="3"/>
  <c r="T38" i="3" s="1"/>
  <c r="AN38" i="2"/>
  <c r="E39" i="3"/>
  <c r="B40" i="3"/>
  <c r="C40" i="3" s="1"/>
  <c r="D40" i="3" s="1"/>
  <c r="B40" i="2"/>
  <c r="AM40" i="2" s="1"/>
  <c r="Q39" i="2"/>
  <c r="R39" i="2" s="1"/>
  <c r="F39" i="2"/>
  <c r="A219" i="2"/>
  <c r="Q220" i="2" s="1"/>
  <c r="F219" i="2"/>
  <c r="AP38" i="2" l="1"/>
  <c r="AQ38" i="2"/>
  <c r="AY38" i="2"/>
  <c r="AX38" i="2"/>
  <c r="AO40" i="2"/>
  <c r="AT40" i="2"/>
  <c r="AY39" i="2"/>
  <c r="AX39" i="2"/>
  <c r="S39" i="3"/>
  <c r="T39" i="3" s="1"/>
  <c r="AN39" i="2"/>
  <c r="E40" i="3"/>
  <c r="B41" i="3"/>
  <c r="C41" i="3" s="1"/>
  <c r="D41" i="3" s="1"/>
  <c r="B41" i="2"/>
  <c r="Q40" i="2"/>
  <c r="R40" i="2" s="1"/>
  <c r="F40" i="2"/>
  <c r="A220" i="2"/>
  <c r="Q221" i="2" s="1"/>
  <c r="F220" i="2"/>
  <c r="AO41" i="2" l="1"/>
  <c r="AT42" i="2"/>
  <c r="AM42" i="2"/>
  <c r="AQ39" i="2"/>
  <c r="AP39" i="2"/>
  <c r="AV40" i="2"/>
  <c r="AU40" i="2"/>
  <c r="AM41" i="2"/>
  <c r="AT41" i="2"/>
  <c r="S40" i="3"/>
  <c r="T40" i="3" s="1"/>
  <c r="AN40" i="2"/>
  <c r="E41" i="3"/>
  <c r="B42" i="3"/>
  <c r="C42" i="3" s="1"/>
  <c r="D42" i="3" s="1"/>
  <c r="B42" i="2"/>
  <c r="Q41" i="2"/>
  <c r="R41" i="2" s="1"/>
  <c r="F41" i="2"/>
  <c r="A221" i="2"/>
  <c r="Q222" i="2" s="1"/>
  <c r="F221" i="2"/>
  <c r="AO42" i="2" l="1"/>
  <c r="AQ40" i="2"/>
  <c r="AP40" i="2"/>
  <c r="AV41" i="2"/>
  <c r="AU41" i="2"/>
  <c r="AY40" i="2"/>
  <c r="AX40" i="2"/>
  <c r="AV42" i="2"/>
  <c r="AU42" i="2"/>
  <c r="S41" i="3"/>
  <c r="T41" i="3" s="1"/>
  <c r="AN41" i="2"/>
  <c r="E42" i="3"/>
  <c r="B43" i="3"/>
  <c r="C43" i="3" s="1"/>
  <c r="D43" i="3" s="1"/>
  <c r="B43" i="2"/>
  <c r="Q42" i="2"/>
  <c r="R42" i="2" s="1"/>
  <c r="F42" i="2"/>
  <c r="A222" i="2"/>
  <c r="Q223" i="2" s="1"/>
  <c r="F222" i="2"/>
  <c r="AX42" i="2" l="1"/>
  <c r="AY42" i="2"/>
  <c r="AY41" i="2"/>
  <c r="AX41" i="2"/>
  <c r="AQ41" i="2"/>
  <c r="AP41" i="2"/>
  <c r="AT43" i="2"/>
  <c r="AM43" i="2"/>
  <c r="AO43" i="2" s="1"/>
  <c r="S42" i="3"/>
  <c r="T42" i="3" s="1"/>
  <c r="AN42" i="2"/>
  <c r="E43" i="3"/>
  <c r="B44" i="3"/>
  <c r="C44" i="3" s="1"/>
  <c r="D44" i="3" s="1"/>
  <c r="B44" i="2"/>
  <c r="Q43" i="2"/>
  <c r="R43" i="2" s="1"/>
  <c r="F43" i="2"/>
  <c r="A223" i="2"/>
  <c r="Q224" i="2" s="1"/>
  <c r="F223" i="2"/>
  <c r="AV43" i="2" l="1"/>
  <c r="AU43" i="2"/>
  <c r="AQ42" i="2"/>
  <c r="AP42" i="2"/>
  <c r="AM44" i="2"/>
  <c r="AO44" i="2" s="1"/>
  <c r="AT44" i="2"/>
  <c r="S43" i="3"/>
  <c r="T43" i="3" s="1"/>
  <c r="AN43" i="2"/>
  <c r="E44" i="3"/>
  <c r="B45" i="3"/>
  <c r="C45" i="3" s="1"/>
  <c r="D45" i="3" s="1"/>
  <c r="B45" i="2"/>
  <c r="Q44" i="2"/>
  <c r="R44" i="2" s="1"/>
  <c r="F44" i="2"/>
  <c r="A224" i="2"/>
  <c r="Q225" i="2" s="1"/>
  <c r="F224" i="2"/>
  <c r="AQ43" i="2" l="1"/>
  <c r="AP43" i="2"/>
  <c r="AY43" i="2"/>
  <c r="AX43" i="2"/>
  <c r="AV44" i="2"/>
  <c r="AU44" i="2"/>
  <c r="AM45" i="2"/>
  <c r="AO45" i="2" s="1"/>
  <c r="AT45" i="2"/>
  <c r="S44" i="3"/>
  <c r="T44" i="3" s="1"/>
  <c r="AN44" i="2"/>
  <c r="E45" i="3"/>
  <c r="B46" i="3"/>
  <c r="C46" i="3" s="1"/>
  <c r="D46" i="3" s="1"/>
  <c r="B46" i="2"/>
  <c r="Q45" i="2"/>
  <c r="R45" i="2" s="1"/>
  <c r="F45" i="2"/>
  <c r="A225" i="2"/>
  <c r="Q226" i="2" s="1"/>
  <c r="F225" i="2"/>
  <c r="AT47" i="2" l="1"/>
  <c r="AQ44" i="2"/>
  <c r="AP44" i="2"/>
  <c r="AV45" i="2"/>
  <c r="AU45" i="2"/>
  <c r="AY44" i="2"/>
  <c r="AX44" i="2"/>
  <c r="AM46" i="2"/>
  <c r="AO46" i="2" s="1"/>
  <c r="AT46" i="2"/>
  <c r="S45" i="3"/>
  <c r="T45" i="3" s="1"/>
  <c r="AN45" i="2"/>
  <c r="E46" i="3"/>
  <c r="B47" i="3"/>
  <c r="C47" i="3" s="1"/>
  <c r="D47" i="3" s="1"/>
  <c r="B47" i="2"/>
  <c r="Q46" i="2"/>
  <c r="R46" i="2" s="1"/>
  <c r="F46" i="2"/>
  <c r="A226" i="2"/>
  <c r="Q227" i="2" s="1"/>
  <c r="F226" i="2"/>
  <c r="AP45" i="2" l="1"/>
  <c r="AQ45" i="2"/>
  <c r="AV46" i="2"/>
  <c r="AU46" i="2"/>
  <c r="AY45" i="2"/>
  <c r="AX45" i="2"/>
  <c r="AM47" i="2"/>
  <c r="AO47" i="2" s="1"/>
  <c r="AV47" i="2"/>
  <c r="AU47" i="2"/>
  <c r="S46" i="3"/>
  <c r="T46" i="3" s="1"/>
  <c r="AN46" i="2"/>
  <c r="E47" i="3"/>
  <c r="B48" i="3"/>
  <c r="C48" i="3" s="1"/>
  <c r="D48" i="3" s="1"/>
  <c r="B48" i="2"/>
  <c r="Q47" i="2"/>
  <c r="R47" i="2" s="1"/>
  <c r="F47" i="2"/>
  <c r="A227" i="2"/>
  <c r="Q228" i="2" s="1"/>
  <c r="F227" i="2"/>
  <c r="AP46" i="2" l="1"/>
  <c r="AQ46" i="2"/>
  <c r="AY46" i="2"/>
  <c r="AX46" i="2"/>
  <c r="AM48" i="2"/>
  <c r="AO48" i="2" s="1"/>
  <c r="AT48" i="2"/>
  <c r="AY47" i="2"/>
  <c r="AX47" i="2"/>
  <c r="S47" i="3"/>
  <c r="T47" i="3" s="1"/>
  <c r="AN47" i="2"/>
  <c r="E48" i="3"/>
  <c r="B49" i="3"/>
  <c r="C49" i="3" s="1"/>
  <c r="D49" i="3" s="1"/>
  <c r="B49" i="2"/>
  <c r="Q48" i="2"/>
  <c r="R48" i="2" s="1"/>
  <c r="F48" i="2"/>
  <c r="A228" i="2"/>
  <c r="Q229" i="2" s="1"/>
  <c r="F228" i="2"/>
  <c r="AO49" i="2" l="1"/>
  <c r="AT50" i="2"/>
  <c r="AM50" i="2"/>
  <c r="AV48" i="2"/>
  <c r="AU48" i="2"/>
  <c r="AQ47" i="2"/>
  <c r="AP47" i="2"/>
  <c r="AM49" i="2"/>
  <c r="AT49" i="2"/>
  <c r="S48" i="3"/>
  <c r="T48" i="3" s="1"/>
  <c r="AN48" i="2"/>
  <c r="E49" i="3"/>
  <c r="B50" i="3"/>
  <c r="C50" i="3" s="1"/>
  <c r="D50" i="3" s="1"/>
  <c r="B50" i="2"/>
  <c r="Q49" i="2"/>
  <c r="R49" i="2" s="1"/>
  <c r="F49" i="2"/>
  <c r="A229" i="2"/>
  <c r="Q230" i="2" s="1"/>
  <c r="F229" i="2"/>
  <c r="AV50" i="2" l="1"/>
  <c r="AU50" i="2"/>
  <c r="AO50" i="2"/>
  <c r="AQ48" i="2"/>
  <c r="AP48" i="2"/>
  <c r="AV49" i="2"/>
  <c r="AU49" i="2"/>
  <c r="AX48" i="2"/>
  <c r="AY48" i="2"/>
  <c r="S49" i="3"/>
  <c r="T49" i="3" s="1"/>
  <c r="AN49" i="2"/>
  <c r="E50" i="3"/>
  <c r="B51" i="3"/>
  <c r="C51" i="3" s="1"/>
  <c r="D51" i="3" s="1"/>
  <c r="B51" i="2"/>
  <c r="Q50" i="2"/>
  <c r="R50" i="2" s="1"/>
  <c r="F50" i="2"/>
  <c r="F230" i="2"/>
  <c r="A230" i="2"/>
  <c r="Q231" i="2" s="1"/>
  <c r="AQ49" i="2" l="1"/>
  <c r="AP49" i="2"/>
  <c r="AX49" i="2"/>
  <c r="AY49" i="2"/>
  <c r="AT51" i="2"/>
  <c r="AM51" i="2"/>
  <c r="AO51" i="2" s="1"/>
  <c r="AX50" i="2"/>
  <c r="AY50" i="2"/>
  <c r="S50" i="3"/>
  <c r="T50" i="3" s="1"/>
  <c r="AN50" i="2"/>
  <c r="E51" i="3"/>
  <c r="B52" i="3"/>
  <c r="C52" i="3" s="1"/>
  <c r="D52" i="3" s="1"/>
  <c r="B52" i="2"/>
  <c r="Q51" i="2"/>
  <c r="R51" i="2" s="1"/>
  <c r="F51" i="2"/>
  <c r="F231" i="2"/>
  <c r="A231" i="2"/>
  <c r="Q232" i="2" s="1"/>
  <c r="AO52" i="2" l="1"/>
  <c r="AM53" i="2"/>
  <c r="AT53" i="2"/>
  <c r="AM52" i="2"/>
  <c r="AQ50" i="2"/>
  <c r="AP50" i="2"/>
  <c r="AV51" i="2"/>
  <c r="AU51" i="2"/>
  <c r="AT52" i="2"/>
  <c r="S51" i="3"/>
  <c r="T51" i="3" s="1"/>
  <c r="AN51" i="2"/>
  <c r="E52" i="3"/>
  <c r="B53" i="3"/>
  <c r="C53" i="3" s="1"/>
  <c r="D53" i="3" s="1"/>
  <c r="B53" i="2"/>
  <c r="Q52" i="2"/>
  <c r="R52" i="2" s="1"/>
  <c r="F52" i="2"/>
  <c r="F232" i="2"/>
  <c r="A232" i="2"/>
  <c r="Q233" i="2" s="1"/>
  <c r="AV53" i="2" l="1"/>
  <c r="AU53" i="2"/>
  <c r="AO53" i="2"/>
  <c r="AQ51" i="2"/>
  <c r="AP51" i="2"/>
  <c r="AV52" i="2"/>
  <c r="AU52" i="2"/>
  <c r="AX51" i="2"/>
  <c r="AY51" i="2"/>
  <c r="S52" i="3"/>
  <c r="T52" i="3" s="1"/>
  <c r="AN52" i="2"/>
  <c r="E53" i="3"/>
  <c r="B54" i="3"/>
  <c r="C54" i="3" s="1"/>
  <c r="D54" i="3" s="1"/>
  <c r="B54" i="2"/>
  <c r="Q53" i="2"/>
  <c r="R53" i="2" s="1"/>
  <c r="F53" i="2"/>
  <c r="F233" i="2"/>
  <c r="A233" i="2"/>
  <c r="Q234" i="2" s="1"/>
  <c r="AQ52" i="2" l="1"/>
  <c r="AP52" i="2"/>
  <c r="AY52" i="2"/>
  <c r="AX52" i="2"/>
  <c r="AT54" i="2"/>
  <c r="AM54" i="2"/>
  <c r="AO54" i="2" s="1"/>
  <c r="AY53" i="2"/>
  <c r="AX53" i="2"/>
  <c r="S53" i="3"/>
  <c r="T53" i="3" s="1"/>
  <c r="AN53" i="2"/>
  <c r="E54" i="3"/>
  <c r="B55" i="3"/>
  <c r="C55" i="3" s="1"/>
  <c r="D55" i="3" s="1"/>
  <c r="B55" i="2"/>
  <c r="Q54" i="2"/>
  <c r="R54" i="2" s="1"/>
  <c r="F54" i="2"/>
  <c r="A234" i="2"/>
  <c r="Q235" i="2" s="1"/>
  <c r="F234" i="2"/>
  <c r="AP53" i="2" l="1"/>
  <c r="AQ53" i="2"/>
  <c r="AV54" i="2"/>
  <c r="AU54" i="2"/>
  <c r="AT55" i="2"/>
  <c r="AM55" i="2"/>
  <c r="AO55" i="2" s="1"/>
  <c r="S54" i="3"/>
  <c r="T54" i="3" s="1"/>
  <c r="AN54" i="2"/>
  <c r="E55" i="3"/>
  <c r="B56" i="3"/>
  <c r="C56" i="3" s="1"/>
  <c r="D56" i="3" s="1"/>
  <c r="B56" i="2"/>
  <c r="Q55" i="2"/>
  <c r="R55" i="2" s="1"/>
  <c r="F55" i="2"/>
  <c r="A235" i="2"/>
  <c r="Q236" i="2" s="1"/>
  <c r="F235" i="2"/>
  <c r="AV55" i="2" l="1"/>
  <c r="AU55" i="2"/>
  <c r="AM56" i="2"/>
  <c r="AO56" i="2" s="1"/>
  <c r="AQ54" i="2"/>
  <c r="AP54" i="2"/>
  <c r="AX54" i="2"/>
  <c r="AY54" i="2"/>
  <c r="AT56" i="2"/>
  <c r="S55" i="3"/>
  <c r="T55" i="3" s="1"/>
  <c r="AN55" i="2"/>
  <c r="E56" i="3"/>
  <c r="B57" i="3"/>
  <c r="C57" i="3" s="1"/>
  <c r="D57" i="3" s="1"/>
  <c r="B57" i="2"/>
  <c r="Q56" i="2"/>
  <c r="R56" i="2" s="1"/>
  <c r="F56" i="2"/>
  <c r="A236" i="2"/>
  <c r="Q237" i="2" s="1"/>
  <c r="F236" i="2"/>
  <c r="AP55" i="2" l="1"/>
  <c r="AQ55" i="2"/>
  <c r="AV56" i="2"/>
  <c r="AU56" i="2"/>
  <c r="AY55" i="2"/>
  <c r="AX55" i="2"/>
  <c r="AM57" i="2"/>
  <c r="AO57" i="2" s="1"/>
  <c r="AT57" i="2"/>
  <c r="S56" i="3"/>
  <c r="T56" i="3" s="1"/>
  <c r="AN56" i="2"/>
  <c r="E57" i="3"/>
  <c r="B58" i="3"/>
  <c r="C58" i="3" s="1"/>
  <c r="D58" i="3" s="1"/>
  <c r="B58" i="2"/>
  <c r="AM58" i="2" s="1"/>
  <c r="Q57" i="2"/>
  <c r="R57" i="2" s="1"/>
  <c r="F57" i="2"/>
  <c r="A237" i="2"/>
  <c r="Q238" i="2" s="1"/>
  <c r="F237" i="2"/>
  <c r="AP56" i="2" l="1"/>
  <c r="AQ56" i="2"/>
  <c r="AY56" i="2"/>
  <c r="AX56" i="2"/>
  <c r="AO58" i="2"/>
  <c r="AV57" i="2"/>
  <c r="AU57" i="2"/>
  <c r="AT58" i="2"/>
  <c r="S57" i="3"/>
  <c r="T57" i="3" s="1"/>
  <c r="AN57" i="2"/>
  <c r="E58" i="3"/>
  <c r="B59" i="3"/>
  <c r="C59" i="3" s="1"/>
  <c r="D59" i="3" s="1"/>
  <c r="B59" i="2"/>
  <c r="AT59" i="2" s="1"/>
  <c r="Q58" i="2"/>
  <c r="R58" i="2" s="1"/>
  <c r="F58" i="2"/>
  <c r="A238" i="2"/>
  <c r="Q239" i="2" s="1"/>
  <c r="F238" i="2"/>
  <c r="AV59" i="2" l="1"/>
  <c r="AU59" i="2"/>
  <c r="AP57" i="2"/>
  <c r="AQ57" i="2"/>
  <c r="AV58" i="2"/>
  <c r="AU58" i="2"/>
  <c r="AY57" i="2"/>
  <c r="AX57" i="2"/>
  <c r="AM59" i="2"/>
  <c r="AO59" i="2"/>
  <c r="S58" i="3"/>
  <c r="T58" i="3" s="1"/>
  <c r="AN58" i="2"/>
  <c r="E59" i="3"/>
  <c r="B60" i="3"/>
  <c r="C60" i="3" s="1"/>
  <c r="D60" i="3" s="1"/>
  <c r="B60" i="2"/>
  <c r="Q59" i="2"/>
  <c r="R59" i="2" s="1"/>
  <c r="F59" i="2"/>
  <c r="G59" i="2" s="1"/>
  <c r="A239" i="2"/>
  <c r="Q240" i="2" s="1"/>
  <c r="F239" i="2"/>
  <c r="AO60" i="2" l="1"/>
  <c r="AM61" i="2"/>
  <c r="AT61" i="2"/>
  <c r="AT60" i="2"/>
  <c r="AM60" i="2"/>
  <c r="AY58" i="2"/>
  <c r="AX58" i="2"/>
  <c r="AP58" i="2"/>
  <c r="AQ58" i="2"/>
  <c r="AY59" i="2"/>
  <c r="AX59" i="2"/>
  <c r="S59" i="3"/>
  <c r="T59" i="3" s="1"/>
  <c r="AN59" i="2"/>
  <c r="E60" i="3"/>
  <c r="B61" i="3"/>
  <c r="C61" i="3" s="1"/>
  <c r="D61" i="3" s="1"/>
  <c r="B61" i="2"/>
  <c r="Q60" i="2"/>
  <c r="R60" i="2" s="1"/>
  <c r="F60" i="2"/>
  <c r="G60" i="2" s="1"/>
  <c r="A240" i="2"/>
  <c r="Q241" i="2" s="1"/>
  <c r="F240" i="2"/>
  <c r="AO61" i="2" l="1"/>
  <c r="AT62" i="2"/>
  <c r="AM62" i="2"/>
  <c r="AP59" i="2"/>
  <c r="AQ59" i="2"/>
  <c r="AV60" i="2"/>
  <c r="AU60" i="2"/>
  <c r="AV61" i="2"/>
  <c r="AU61" i="2"/>
  <c r="S60" i="3"/>
  <c r="T60" i="3" s="1"/>
  <c r="AN60" i="2"/>
  <c r="E61" i="3"/>
  <c r="B62" i="3"/>
  <c r="C62" i="3" s="1"/>
  <c r="D62" i="3" s="1"/>
  <c r="B62" i="2"/>
  <c r="Q61" i="2"/>
  <c r="R61" i="2" s="1"/>
  <c r="F61" i="2"/>
  <c r="G61" i="2" s="1"/>
  <c r="A241" i="2"/>
  <c r="Q242" i="2" s="1"/>
  <c r="F241" i="2"/>
  <c r="AV62" i="2" l="1"/>
  <c r="AU62" i="2"/>
  <c r="AO62" i="2"/>
  <c r="AP60" i="2"/>
  <c r="AQ60" i="2"/>
  <c r="AX61" i="2"/>
  <c r="AY61" i="2"/>
  <c r="AY60" i="2"/>
  <c r="AX60" i="2"/>
  <c r="S61" i="3"/>
  <c r="T61" i="3" s="1"/>
  <c r="AN61" i="2"/>
  <c r="E62" i="3"/>
  <c r="B63" i="3"/>
  <c r="C63" i="3" s="1"/>
  <c r="D63" i="3" s="1"/>
  <c r="B63" i="2"/>
  <c r="Q62" i="2"/>
  <c r="R62" i="2" s="1"/>
  <c r="F62" i="2"/>
  <c r="G62" i="2" s="1"/>
  <c r="A242" i="2"/>
  <c r="Q243" i="2" s="1"/>
  <c r="F242" i="2"/>
  <c r="AO63" i="2" l="1"/>
  <c r="AT64" i="2"/>
  <c r="AM64" i="2"/>
  <c r="AP61" i="2"/>
  <c r="AQ61" i="2"/>
  <c r="AT63" i="2"/>
  <c r="AM63" i="2"/>
  <c r="AX62" i="2"/>
  <c r="AY62" i="2"/>
  <c r="S62" i="3"/>
  <c r="T62" i="3" s="1"/>
  <c r="AN62" i="2"/>
  <c r="E63" i="3"/>
  <c r="B64" i="3"/>
  <c r="C64" i="3" s="1"/>
  <c r="D64" i="3" s="1"/>
  <c r="B64" i="2"/>
  <c r="Q63" i="2"/>
  <c r="R63" i="2" s="1"/>
  <c r="F63" i="2"/>
  <c r="G63" i="2" s="1"/>
  <c r="A243" i="2"/>
  <c r="Q244" i="2" s="1"/>
  <c r="F243" i="2"/>
  <c r="AV64" i="2" l="1"/>
  <c r="AU64" i="2"/>
  <c r="AO64" i="2"/>
  <c r="AQ62" i="2"/>
  <c r="AP62" i="2"/>
  <c r="AV63" i="2"/>
  <c r="AU63" i="2"/>
  <c r="S63" i="3"/>
  <c r="T63" i="3" s="1"/>
  <c r="AN63" i="2"/>
  <c r="E64" i="3"/>
  <c r="B65" i="3"/>
  <c r="C65" i="3" s="1"/>
  <c r="D65" i="3" s="1"/>
  <c r="B65" i="2"/>
  <c r="Q64" i="2"/>
  <c r="R64" i="2" s="1"/>
  <c r="F64" i="2"/>
  <c r="G64" i="2" s="1"/>
  <c r="A244" i="2"/>
  <c r="Q245" i="2" s="1"/>
  <c r="F244" i="2"/>
  <c r="AX64" i="2" l="1"/>
  <c r="AY64" i="2"/>
  <c r="AQ63" i="2"/>
  <c r="AP63" i="2"/>
  <c r="AX63" i="2"/>
  <c r="AY63" i="2"/>
  <c r="AT65" i="2"/>
  <c r="AM65" i="2"/>
  <c r="AO65" i="2" s="1"/>
  <c r="S64" i="3"/>
  <c r="T64" i="3" s="1"/>
  <c r="AN64" i="2"/>
  <c r="E65" i="3"/>
  <c r="B66" i="3"/>
  <c r="C66" i="3" s="1"/>
  <c r="D66" i="3" s="1"/>
  <c r="B66" i="2"/>
  <c r="Q65" i="2"/>
  <c r="R65" i="2" s="1"/>
  <c r="F65" i="2"/>
  <c r="G65" i="2" s="1"/>
  <c r="A245" i="2"/>
  <c r="Q246" i="2" s="1"/>
  <c r="F245" i="2"/>
  <c r="AQ64" i="2" l="1"/>
  <c r="AP64" i="2"/>
  <c r="AV65" i="2"/>
  <c r="AU65" i="2"/>
  <c r="AM66" i="2"/>
  <c r="AO66" i="2" s="1"/>
  <c r="AT66" i="2"/>
  <c r="S65" i="3"/>
  <c r="T65" i="3" s="1"/>
  <c r="AN65" i="2"/>
  <c r="E66" i="3"/>
  <c r="B67" i="3"/>
  <c r="C67" i="3" s="1"/>
  <c r="D67" i="3" s="1"/>
  <c r="B67" i="2"/>
  <c r="Q66" i="2"/>
  <c r="R66" i="2" s="1"/>
  <c r="F66" i="2"/>
  <c r="G66" i="2" s="1"/>
  <c r="A246" i="2"/>
  <c r="Q247" i="2" s="1"/>
  <c r="F246" i="2"/>
  <c r="AQ65" i="2" l="1"/>
  <c r="AP65" i="2"/>
  <c r="AY65" i="2"/>
  <c r="AX65" i="2"/>
  <c r="AV66" i="2"/>
  <c r="AU66" i="2"/>
  <c r="AM67" i="2"/>
  <c r="AO67" i="2" s="1"/>
  <c r="AT67" i="2"/>
  <c r="S66" i="3"/>
  <c r="T66" i="3" s="1"/>
  <c r="AN66" i="2"/>
  <c r="E67" i="3"/>
  <c r="B68" i="3"/>
  <c r="C68" i="3" s="1"/>
  <c r="D68" i="3" s="1"/>
  <c r="B68" i="2"/>
  <c r="Q67" i="2"/>
  <c r="R67" i="2" s="1"/>
  <c r="F67" i="2"/>
  <c r="G67" i="2" s="1"/>
  <c r="A247" i="2"/>
  <c r="Q248" i="2" s="1"/>
  <c r="F247" i="2"/>
  <c r="AQ66" i="2" l="1"/>
  <c r="AP66" i="2"/>
  <c r="AV67" i="2"/>
  <c r="AU67" i="2"/>
  <c r="AY66" i="2"/>
  <c r="AX66" i="2"/>
  <c r="AM68" i="2"/>
  <c r="AO68" i="2" s="1"/>
  <c r="AT68" i="2"/>
  <c r="S67" i="3"/>
  <c r="T67" i="3" s="1"/>
  <c r="AN67" i="2"/>
  <c r="E68" i="3"/>
  <c r="B69" i="3"/>
  <c r="C69" i="3" s="1"/>
  <c r="D69" i="3" s="1"/>
  <c r="B69" i="2"/>
  <c r="Q68" i="2"/>
  <c r="R68" i="2" s="1"/>
  <c r="F68" i="2"/>
  <c r="G68" i="2" s="1"/>
  <c r="A248" i="2"/>
  <c r="Q249" i="2" s="1"/>
  <c r="F248" i="2"/>
  <c r="AQ67" i="2" l="1"/>
  <c r="AP67" i="2"/>
  <c r="AU68" i="2"/>
  <c r="AV68" i="2"/>
  <c r="AY67" i="2"/>
  <c r="AX67" i="2"/>
  <c r="AM69" i="2"/>
  <c r="AO69" i="2" s="1"/>
  <c r="AT69" i="2"/>
  <c r="S68" i="3"/>
  <c r="T68" i="3" s="1"/>
  <c r="AN68" i="2"/>
  <c r="E69" i="3"/>
  <c r="B70" i="3"/>
  <c r="C70" i="3" s="1"/>
  <c r="D70" i="3" s="1"/>
  <c r="B70" i="2"/>
  <c r="Q69" i="2"/>
  <c r="R69" i="2" s="1"/>
  <c r="F69" i="2"/>
  <c r="G69" i="2" s="1"/>
  <c r="A249" i="2"/>
  <c r="Q250" i="2" s="1"/>
  <c r="F249" i="2"/>
  <c r="AO70" i="2" l="1"/>
  <c r="AQ68" i="2"/>
  <c r="AP68" i="2"/>
  <c r="AV69" i="2"/>
  <c r="AU69" i="2"/>
  <c r="AX68" i="2"/>
  <c r="AY68" i="2"/>
  <c r="AM70" i="2"/>
  <c r="AT70" i="2"/>
  <c r="S69" i="3"/>
  <c r="T69" i="3" s="1"/>
  <c r="AN69" i="2"/>
  <c r="E70" i="3"/>
  <c r="B71" i="3"/>
  <c r="C71" i="3" s="1"/>
  <c r="D71" i="3" s="1"/>
  <c r="B71" i="2"/>
  <c r="Q70" i="2"/>
  <c r="R70" i="2" s="1"/>
  <c r="F70" i="2"/>
  <c r="G70" i="2" s="1"/>
  <c r="A250" i="2"/>
  <c r="Q251" i="2" s="1"/>
  <c r="F250" i="2"/>
  <c r="AQ69" i="2" l="1"/>
  <c r="AP69" i="2"/>
  <c r="AV70" i="2"/>
  <c r="AU70" i="2"/>
  <c r="AX69" i="2"/>
  <c r="AY69" i="2"/>
  <c r="AM71" i="2"/>
  <c r="AO71" i="2" s="1"/>
  <c r="AT71" i="2"/>
  <c r="S70" i="3"/>
  <c r="T70" i="3" s="1"/>
  <c r="AN70" i="2"/>
  <c r="E71" i="3"/>
  <c r="B72" i="3"/>
  <c r="C72" i="3" s="1"/>
  <c r="D72" i="3" s="1"/>
  <c r="B72" i="2"/>
  <c r="AT72" i="2" s="1"/>
  <c r="Q71" i="2"/>
  <c r="R71" i="2" s="1"/>
  <c r="F71" i="2"/>
  <c r="G71" i="2" s="1"/>
  <c r="A251" i="2"/>
  <c r="Q252" i="2" s="1"/>
  <c r="R252" i="2" s="1"/>
  <c r="F251" i="2"/>
  <c r="AV72" i="2" l="1"/>
  <c r="AU72" i="2"/>
  <c r="AV71" i="2"/>
  <c r="AU71" i="2"/>
  <c r="AO72" i="2"/>
  <c r="AM73" i="2"/>
  <c r="AQ70" i="2"/>
  <c r="AP70" i="2"/>
  <c r="AY70" i="2"/>
  <c r="AX70" i="2"/>
  <c r="AM72" i="2"/>
  <c r="S71" i="3"/>
  <c r="T71" i="3" s="1"/>
  <c r="AN71" i="2"/>
  <c r="E72" i="3"/>
  <c r="B73" i="3"/>
  <c r="C73" i="3" s="1"/>
  <c r="D73" i="3" s="1"/>
  <c r="B73" i="2"/>
  <c r="Q72" i="2"/>
  <c r="R72" i="2" s="1"/>
  <c r="F72" i="2"/>
  <c r="G72" i="2" s="1"/>
  <c r="A252" i="2"/>
  <c r="Q253" i="2" s="1"/>
  <c r="R253" i="2" s="1"/>
  <c r="F252" i="2"/>
  <c r="AX71" i="2" l="1"/>
  <c r="AY71" i="2"/>
  <c r="AY72" i="2"/>
  <c r="AX72" i="2"/>
  <c r="AO73" i="2"/>
  <c r="AM74" i="2"/>
  <c r="AQ71" i="2"/>
  <c r="AP71" i="2"/>
  <c r="AT73" i="2"/>
  <c r="S72" i="3"/>
  <c r="T72" i="3" s="1"/>
  <c r="AN72" i="2"/>
  <c r="E73" i="3"/>
  <c r="B74" i="3"/>
  <c r="C74" i="3" s="1"/>
  <c r="D74" i="3" s="1"/>
  <c r="B74" i="2"/>
  <c r="Q73" i="2"/>
  <c r="R73" i="2" s="1"/>
  <c r="F73" i="2"/>
  <c r="G73" i="2" s="1"/>
  <c r="A253" i="2"/>
  <c r="Q254" i="2" s="1"/>
  <c r="R254" i="2" s="1"/>
  <c r="F253" i="2"/>
  <c r="AO74" i="2" l="1"/>
  <c r="AM75" i="2"/>
  <c r="AT75" i="2"/>
  <c r="AQ72" i="2"/>
  <c r="AP72" i="2"/>
  <c r="AV73" i="2"/>
  <c r="AU73" i="2"/>
  <c r="AT74" i="2"/>
  <c r="S73" i="3"/>
  <c r="T73" i="3" s="1"/>
  <c r="AN73" i="2"/>
  <c r="E74" i="3"/>
  <c r="B75" i="3"/>
  <c r="C75" i="3" s="1"/>
  <c r="D75" i="3" s="1"/>
  <c r="B75" i="2"/>
  <c r="Q74" i="2"/>
  <c r="R74" i="2" s="1"/>
  <c r="F74" i="2"/>
  <c r="G74" i="2" s="1"/>
  <c r="A254" i="2"/>
  <c r="Q255" i="2" s="1"/>
  <c r="R255" i="2" s="1"/>
  <c r="F254" i="2"/>
  <c r="AV75" i="2" l="1"/>
  <c r="AU75" i="2"/>
  <c r="AO75" i="2"/>
  <c r="AM76" i="2"/>
  <c r="AT76" i="2"/>
  <c r="AQ73" i="2"/>
  <c r="AP73" i="2"/>
  <c r="AV74" i="2"/>
  <c r="AU74" i="2"/>
  <c r="AX73" i="2"/>
  <c r="AY73" i="2"/>
  <c r="S74" i="3"/>
  <c r="T74" i="3" s="1"/>
  <c r="AN74" i="2"/>
  <c r="E75" i="3"/>
  <c r="B76" i="3"/>
  <c r="C76" i="3" s="1"/>
  <c r="D76" i="3" s="1"/>
  <c r="B76" i="2"/>
  <c r="Q75" i="2"/>
  <c r="R75" i="2" s="1"/>
  <c r="F75" i="2"/>
  <c r="G75" i="2" s="1"/>
  <c r="A255" i="2"/>
  <c r="Q256" i="2" s="1"/>
  <c r="R256" i="2" s="1"/>
  <c r="F255" i="2"/>
  <c r="AV76" i="2" l="1"/>
  <c r="AU76" i="2"/>
  <c r="AX75" i="2"/>
  <c r="AY75" i="2"/>
  <c r="AO76" i="2"/>
  <c r="AT77" i="2"/>
  <c r="AQ74" i="2"/>
  <c r="AP74" i="2"/>
  <c r="AX74" i="2"/>
  <c r="AY74" i="2"/>
  <c r="S75" i="3"/>
  <c r="T75" i="3" s="1"/>
  <c r="AN75" i="2"/>
  <c r="E76" i="3"/>
  <c r="B77" i="3"/>
  <c r="C77" i="3" s="1"/>
  <c r="D77" i="3" s="1"/>
  <c r="B77" i="2"/>
  <c r="Q76" i="2"/>
  <c r="R76" i="2" s="1"/>
  <c r="F76" i="2"/>
  <c r="G76" i="2" s="1"/>
  <c r="A256" i="2"/>
  <c r="Q257" i="2" s="1"/>
  <c r="R257" i="2" s="1"/>
  <c r="F256" i="2"/>
  <c r="AV77" i="2" l="1"/>
  <c r="AU77" i="2"/>
  <c r="AY76" i="2"/>
  <c r="AX76" i="2"/>
  <c r="AO77" i="2"/>
  <c r="AT78" i="2"/>
  <c r="AQ75" i="2"/>
  <c r="AP75" i="2"/>
  <c r="AM77" i="2"/>
  <c r="S76" i="3"/>
  <c r="T76" i="3" s="1"/>
  <c r="AN76" i="2"/>
  <c r="E77" i="3"/>
  <c r="B78" i="3"/>
  <c r="C78" i="3" s="1"/>
  <c r="D78" i="3" s="1"/>
  <c r="B78" i="2"/>
  <c r="Q77" i="2"/>
  <c r="R77" i="2" s="1"/>
  <c r="F77" i="2"/>
  <c r="G77" i="2" s="1"/>
  <c r="A257" i="2"/>
  <c r="Q258" i="2" s="1"/>
  <c r="R258" i="2" s="1"/>
  <c r="F257" i="2"/>
  <c r="AQ76" i="2" l="1"/>
  <c r="AP76" i="2"/>
  <c r="AM78" i="2"/>
  <c r="AO78" i="2" s="1"/>
  <c r="AV78" i="2"/>
  <c r="AU78" i="2"/>
  <c r="AY77" i="2"/>
  <c r="AX77" i="2"/>
  <c r="S77" i="3"/>
  <c r="T77" i="3" s="1"/>
  <c r="AN77" i="2"/>
  <c r="E78" i="3"/>
  <c r="B79" i="3"/>
  <c r="C79" i="3" s="1"/>
  <c r="D79" i="3" s="1"/>
  <c r="B79" i="2"/>
  <c r="Q78" i="2"/>
  <c r="R78" i="2" s="1"/>
  <c r="F78" i="2"/>
  <c r="G78" i="2" s="1"/>
  <c r="A258" i="2"/>
  <c r="Q259" i="2" s="1"/>
  <c r="R259" i="2" s="1"/>
  <c r="F258" i="2"/>
  <c r="AQ77" i="2" l="1"/>
  <c r="AP77" i="2"/>
  <c r="AY78" i="2"/>
  <c r="AX78" i="2"/>
  <c r="AM79" i="2"/>
  <c r="AO79" i="2" s="1"/>
  <c r="AT79" i="2"/>
  <c r="S78" i="3"/>
  <c r="T78" i="3" s="1"/>
  <c r="AN78" i="2"/>
  <c r="E79" i="3"/>
  <c r="B80" i="3"/>
  <c r="C80" i="3" s="1"/>
  <c r="D80" i="3" s="1"/>
  <c r="B80" i="2"/>
  <c r="Q79" i="2"/>
  <c r="R79" i="2" s="1"/>
  <c r="F79" i="2"/>
  <c r="G79" i="2" s="1"/>
  <c r="A259" i="2"/>
  <c r="Q260" i="2" s="1"/>
  <c r="R260" i="2" s="1"/>
  <c r="F259" i="2"/>
  <c r="AO80" i="2" l="1"/>
  <c r="AT81" i="2"/>
  <c r="AM81" i="2"/>
  <c r="AQ78" i="2"/>
  <c r="AP78" i="2"/>
  <c r="AV79" i="2"/>
  <c r="AU79" i="2"/>
  <c r="AM80" i="2"/>
  <c r="AT80" i="2"/>
  <c r="S79" i="3"/>
  <c r="T79" i="3" s="1"/>
  <c r="AN79" i="2"/>
  <c r="E80" i="3"/>
  <c r="B81" i="3"/>
  <c r="C81" i="3" s="1"/>
  <c r="D81" i="3" s="1"/>
  <c r="B81" i="2"/>
  <c r="Q80" i="2"/>
  <c r="R80" i="2" s="1"/>
  <c r="F80" i="2"/>
  <c r="G80" i="2" s="1"/>
  <c r="A260" i="2"/>
  <c r="Q261" i="2" s="1"/>
  <c r="R261" i="2" s="1"/>
  <c r="F260" i="2"/>
  <c r="AV81" i="2" l="1"/>
  <c r="AU81" i="2"/>
  <c r="AO81" i="2"/>
  <c r="AQ79" i="2"/>
  <c r="AP79" i="2"/>
  <c r="AU80" i="2"/>
  <c r="AV80" i="2"/>
  <c r="AY79" i="2"/>
  <c r="AX79" i="2"/>
  <c r="S80" i="3"/>
  <c r="T80" i="3" s="1"/>
  <c r="AN80" i="2"/>
  <c r="E81" i="3"/>
  <c r="B82" i="3"/>
  <c r="C82" i="3" s="1"/>
  <c r="D82" i="3" s="1"/>
  <c r="B82" i="2"/>
  <c r="Q81" i="2"/>
  <c r="R81" i="2" s="1"/>
  <c r="F81" i="2"/>
  <c r="G81" i="2" s="1"/>
  <c r="A261" i="2"/>
  <c r="Q262" i="2" s="1"/>
  <c r="R262" i="2" s="1"/>
  <c r="F261" i="2"/>
  <c r="AY81" i="2" l="1"/>
  <c r="AX81" i="2"/>
  <c r="AP80" i="2"/>
  <c r="AQ80" i="2"/>
  <c r="AX80" i="2"/>
  <c r="AY80" i="2"/>
  <c r="AM82" i="2"/>
  <c r="AO82" i="2" s="1"/>
  <c r="AT82" i="2"/>
  <c r="S81" i="3"/>
  <c r="T81" i="3" s="1"/>
  <c r="AN81" i="2"/>
  <c r="E82" i="3"/>
  <c r="B83" i="3"/>
  <c r="C83" i="3" s="1"/>
  <c r="D83" i="3" s="1"/>
  <c r="B83" i="2"/>
  <c r="Q82" i="2"/>
  <c r="R82" i="2" s="1"/>
  <c r="F82" i="2"/>
  <c r="G82" i="2" s="1"/>
  <c r="A262" i="2"/>
  <c r="Q263" i="2" s="1"/>
  <c r="R263" i="2" s="1"/>
  <c r="F262" i="2"/>
  <c r="AO83" i="2" l="1"/>
  <c r="AT84" i="2"/>
  <c r="AM84" i="2"/>
  <c r="AV82" i="2"/>
  <c r="AU82" i="2"/>
  <c r="AQ81" i="2"/>
  <c r="AP81" i="2"/>
  <c r="AT83" i="2"/>
  <c r="AM83" i="2"/>
  <c r="S82" i="3"/>
  <c r="T82" i="3" s="1"/>
  <c r="AN82" i="2"/>
  <c r="E83" i="3"/>
  <c r="B84" i="3"/>
  <c r="C84" i="3" s="1"/>
  <c r="D84" i="3" s="1"/>
  <c r="B84" i="2"/>
  <c r="Q83" i="2"/>
  <c r="R83" i="2" s="1"/>
  <c r="F83" i="2"/>
  <c r="G83" i="2" s="1"/>
  <c r="A263" i="2"/>
  <c r="Q264" i="2" s="1"/>
  <c r="R264" i="2" s="1"/>
  <c r="F263" i="2"/>
  <c r="AP82" i="2" l="1"/>
  <c r="AQ82" i="2"/>
  <c r="AV83" i="2"/>
  <c r="AU83" i="2"/>
  <c r="AX82" i="2"/>
  <c r="AY82" i="2"/>
  <c r="AV84" i="2"/>
  <c r="AU84" i="2"/>
  <c r="AO84" i="2"/>
  <c r="S83" i="3"/>
  <c r="T83" i="3" s="1"/>
  <c r="AN83" i="2"/>
  <c r="E84" i="3"/>
  <c r="B85" i="3"/>
  <c r="C85" i="3" s="1"/>
  <c r="D85" i="3" s="1"/>
  <c r="B85" i="2"/>
  <c r="AM85" i="2" s="1"/>
  <c r="Q84" i="2"/>
  <c r="R84" i="2" s="1"/>
  <c r="F84" i="2"/>
  <c r="G84" i="2" s="1"/>
  <c r="A264" i="2"/>
  <c r="Q265" i="2" s="1"/>
  <c r="R265" i="2" s="1"/>
  <c r="F264" i="2"/>
  <c r="AP83" i="2" l="1"/>
  <c r="AQ83" i="2"/>
  <c r="AX84" i="2"/>
  <c r="AY84" i="2"/>
  <c r="AO85" i="2"/>
  <c r="AM86" i="2"/>
  <c r="AT85" i="2"/>
  <c r="AY83" i="2"/>
  <c r="AX83" i="2"/>
  <c r="S84" i="3"/>
  <c r="T84" i="3" s="1"/>
  <c r="AN84" i="2"/>
  <c r="E85" i="3"/>
  <c r="B86" i="3"/>
  <c r="C86" i="3" s="1"/>
  <c r="D86" i="3" s="1"/>
  <c r="B86" i="2"/>
  <c r="Q85" i="2"/>
  <c r="R85" i="2" s="1"/>
  <c r="F85" i="2"/>
  <c r="G85" i="2" s="1"/>
  <c r="A265" i="2"/>
  <c r="Q266" i="2" s="1"/>
  <c r="R266" i="2" s="1"/>
  <c r="F265" i="2"/>
  <c r="AQ84" i="2" l="1"/>
  <c r="AP84" i="2"/>
  <c r="AV85" i="2"/>
  <c r="AU85" i="2"/>
  <c r="AO86" i="2"/>
  <c r="AT87" i="2"/>
  <c r="AT86" i="2"/>
  <c r="S85" i="3"/>
  <c r="T85" i="3" s="1"/>
  <c r="AN85" i="2"/>
  <c r="E86" i="3"/>
  <c r="B87" i="3"/>
  <c r="C87" i="3" s="1"/>
  <c r="D87" i="3" s="1"/>
  <c r="B87" i="2"/>
  <c r="Q86" i="2"/>
  <c r="R86" i="2" s="1"/>
  <c r="F86" i="2"/>
  <c r="G86" i="2" s="1"/>
  <c r="A266" i="2"/>
  <c r="Q267" i="2" s="1"/>
  <c r="R267" i="2" s="1"/>
  <c r="F266" i="2"/>
  <c r="AV87" i="2" l="1"/>
  <c r="AU87" i="2"/>
  <c r="AO87" i="2"/>
  <c r="AM88" i="2"/>
  <c r="AT88" i="2"/>
  <c r="AV86" i="2"/>
  <c r="AU86" i="2"/>
  <c r="AP85" i="2"/>
  <c r="AQ85" i="2"/>
  <c r="AM87" i="2"/>
  <c r="AX85" i="2"/>
  <c r="AY85" i="2"/>
  <c r="S86" i="3"/>
  <c r="T86" i="3" s="1"/>
  <c r="AN86" i="2"/>
  <c r="E87" i="3"/>
  <c r="B88" i="3"/>
  <c r="C88" i="3" s="1"/>
  <c r="D88" i="3" s="1"/>
  <c r="B88" i="2"/>
  <c r="Q87" i="2"/>
  <c r="R87" i="2" s="1"/>
  <c r="F87" i="2"/>
  <c r="G87" i="2" s="1"/>
  <c r="A267" i="2"/>
  <c r="Q268" i="2" s="1"/>
  <c r="R268" i="2" s="1"/>
  <c r="F267" i="2"/>
  <c r="AQ86" i="2" l="1"/>
  <c r="AP86" i="2"/>
  <c r="AV88" i="2"/>
  <c r="AU88" i="2"/>
  <c r="AY87" i="2"/>
  <c r="AX87" i="2"/>
  <c r="AO88" i="2"/>
  <c r="AY86" i="2"/>
  <c r="AX86" i="2"/>
  <c r="S87" i="3"/>
  <c r="T87" i="3" s="1"/>
  <c r="AN87" i="2"/>
  <c r="E88" i="3"/>
  <c r="B89" i="3"/>
  <c r="C89" i="3" s="1"/>
  <c r="D89" i="3" s="1"/>
  <c r="B89" i="2"/>
  <c r="Q88" i="2"/>
  <c r="R88" i="2" s="1"/>
  <c r="F88" i="2"/>
  <c r="G88" i="2" s="1"/>
  <c r="A268" i="2"/>
  <c r="Q269" i="2" s="1"/>
  <c r="R269" i="2" s="1"/>
  <c r="F268" i="2"/>
  <c r="AO89" i="2" l="1"/>
  <c r="AM90" i="2"/>
  <c r="AT90" i="2"/>
  <c r="AP87" i="2"/>
  <c r="AQ87" i="2"/>
  <c r="AT89" i="2"/>
  <c r="AM89" i="2"/>
  <c r="AX88" i="2"/>
  <c r="AY88" i="2"/>
  <c r="S88" i="3"/>
  <c r="T88" i="3" s="1"/>
  <c r="AN88" i="2"/>
  <c r="E89" i="3"/>
  <c r="B90" i="3"/>
  <c r="C90" i="3" s="1"/>
  <c r="D90" i="3" s="1"/>
  <c r="B90" i="2"/>
  <c r="Q89" i="2"/>
  <c r="R89" i="2" s="1"/>
  <c r="F89" i="2"/>
  <c r="G89" i="2" s="1"/>
  <c r="A269" i="2"/>
  <c r="Q270" i="2" s="1"/>
  <c r="R270" i="2" s="1"/>
  <c r="F269" i="2"/>
  <c r="AV89" i="2" l="1"/>
  <c r="AU89" i="2"/>
  <c r="AP88" i="2"/>
  <c r="AQ88" i="2"/>
  <c r="AV90" i="2"/>
  <c r="AU90" i="2"/>
  <c r="AO90" i="2"/>
  <c r="S89" i="3"/>
  <c r="T89" i="3" s="1"/>
  <c r="AN89" i="2"/>
  <c r="E90" i="3"/>
  <c r="B91" i="3"/>
  <c r="C91" i="3" s="1"/>
  <c r="D91" i="3" s="1"/>
  <c r="B91" i="2"/>
  <c r="Q90" i="2"/>
  <c r="R90" i="2" s="1"/>
  <c r="F90" i="2"/>
  <c r="G90" i="2" s="1"/>
  <c r="A270" i="2"/>
  <c r="Q271" i="2" s="1"/>
  <c r="R271" i="2" s="1"/>
  <c r="F270" i="2"/>
  <c r="AO91" i="2" l="1"/>
  <c r="AM92" i="2"/>
  <c r="AT92" i="2"/>
  <c r="AQ89" i="2"/>
  <c r="AP89" i="2"/>
  <c r="AT91" i="2"/>
  <c r="AM91" i="2"/>
  <c r="AX90" i="2"/>
  <c r="AY90" i="2"/>
  <c r="AX89" i="2"/>
  <c r="AY89" i="2"/>
  <c r="S90" i="3"/>
  <c r="T90" i="3" s="1"/>
  <c r="AN90" i="2"/>
  <c r="E91" i="3"/>
  <c r="B92" i="3"/>
  <c r="C92" i="3" s="1"/>
  <c r="D92" i="3" s="1"/>
  <c r="B92" i="2"/>
  <c r="Q91" i="2"/>
  <c r="R91" i="2" s="1"/>
  <c r="F91" i="2"/>
  <c r="G91" i="2" s="1"/>
  <c r="A271" i="2"/>
  <c r="Q272" i="2" s="1"/>
  <c r="R272" i="2" s="1"/>
  <c r="F271" i="2"/>
  <c r="AV91" i="2" l="1"/>
  <c r="AU91" i="2"/>
  <c r="AQ90" i="2"/>
  <c r="AP90" i="2"/>
  <c r="AV92" i="2"/>
  <c r="AU92" i="2"/>
  <c r="AO92" i="2"/>
  <c r="S91" i="3"/>
  <c r="T91" i="3" s="1"/>
  <c r="AN91" i="2"/>
  <c r="E92" i="3"/>
  <c r="B93" i="3"/>
  <c r="C93" i="3" s="1"/>
  <c r="D93" i="3" s="1"/>
  <c r="B93" i="2"/>
  <c r="AT93" i="2" s="1"/>
  <c r="Q92" i="2"/>
  <c r="R92" i="2" s="1"/>
  <c r="F92" i="2"/>
  <c r="G92" i="2" s="1"/>
  <c r="A272" i="2"/>
  <c r="Q273" i="2" s="1"/>
  <c r="R273" i="2" s="1"/>
  <c r="F272" i="2"/>
  <c r="AV93" i="2" l="1"/>
  <c r="AU93" i="2"/>
  <c r="AX91" i="2"/>
  <c r="AY91" i="2"/>
  <c r="AP91" i="2"/>
  <c r="AQ91" i="2"/>
  <c r="AY92" i="2"/>
  <c r="AX92" i="2"/>
  <c r="AM93" i="2"/>
  <c r="AO93" i="2" s="1"/>
  <c r="S92" i="3"/>
  <c r="T92" i="3" s="1"/>
  <c r="AN92" i="2"/>
  <c r="E93" i="3"/>
  <c r="B94" i="3"/>
  <c r="C94" i="3" s="1"/>
  <c r="D94" i="3" s="1"/>
  <c r="B94" i="2"/>
  <c r="AM94" i="2" s="1"/>
  <c r="Q93" i="2"/>
  <c r="R93" i="2" s="1"/>
  <c r="F93" i="2"/>
  <c r="G93" i="2" s="1"/>
  <c r="A273" i="2"/>
  <c r="Q274" i="2" s="1"/>
  <c r="R274" i="2" s="1"/>
  <c r="F273" i="2"/>
  <c r="AP92" i="2" l="1"/>
  <c r="AQ92" i="2"/>
  <c r="AT94" i="2"/>
  <c r="AO94" i="2"/>
  <c r="AT95" i="2"/>
  <c r="AX93" i="2"/>
  <c r="AY93" i="2"/>
  <c r="S93" i="3"/>
  <c r="T93" i="3" s="1"/>
  <c r="AN93" i="2"/>
  <c r="E94" i="3"/>
  <c r="B95" i="3"/>
  <c r="C95" i="3" s="1"/>
  <c r="D95" i="3" s="1"/>
  <c r="B95" i="2"/>
  <c r="Q94" i="2"/>
  <c r="R94" i="2" s="1"/>
  <c r="F94" i="2"/>
  <c r="G94" i="2" s="1"/>
  <c r="A274" i="2"/>
  <c r="Q275" i="2" s="1"/>
  <c r="R275" i="2" s="1"/>
  <c r="F274" i="2"/>
  <c r="AO95" i="2" l="1"/>
  <c r="AM96" i="2"/>
  <c r="AT96" i="2"/>
  <c r="AP93" i="2"/>
  <c r="AQ93" i="2"/>
  <c r="AV95" i="2"/>
  <c r="AU95" i="2"/>
  <c r="AM95" i="2"/>
  <c r="AV94" i="2"/>
  <c r="AU94" i="2"/>
  <c r="S94" i="3"/>
  <c r="T94" i="3" s="1"/>
  <c r="AN94" i="2"/>
  <c r="E95" i="3"/>
  <c r="B96" i="3"/>
  <c r="C96" i="3" s="1"/>
  <c r="D96" i="3" s="1"/>
  <c r="B96" i="2"/>
  <c r="Q95" i="2"/>
  <c r="R95" i="2" s="1"/>
  <c r="F95" i="2"/>
  <c r="G95" i="2" s="1"/>
  <c r="A275" i="2"/>
  <c r="Q276" i="2" s="1"/>
  <c r="R276" i="2" s="1"/>
  <c r="F275" i="2"/>
  <c r="AV96" i="2" l="1"/>
  <c r="AU96" i="2"/>
  <c r="AQ94" i="2"/>
  <c r="AP94" i="2"/>
  <c r="AX94" i="2"/>
  <c r="AY94" i="2"/>
  <c r="AX95" i="2"/>
  <c r="AY95" i="2"/>
  <c r="AO96" i="2"/>
  <c r="S95" i="3"/>
  <c r="T95" i="3" s="1"/>
  <c r="AN95" i="2"/>
  <c r="E96" i="3"/>
  <c r="B97" i="3"/>
  <c r="C97" i="3" s="1"/>
  <c r="D97" i="3" s="1"/>
  <c r="B97" i="2"/>
  <c r="Q96" i="2"/>
  <c r="R96" i="2" s="1"/>
  <c r="F96" i="2"/>
  <c r="G96" i="2" s="1"/>
  <c r="A276" i="2"/>
  <c r="Q277" i="2" s="1"/>
  <c r="R277" i="2" s="1"/>
  <c r="F276" i="2"/>
  <c r="AO97" i="2" l="1"/>
  <c r="AT98" i="2"/>
  <c r="AM98" i="2"/>
  <c r="AQ95" i="2"/>
  <c r="AP95" i="2"/>
  <c r="AT97" i="2"/>
  <c r="AM97" i="2"/>
  <c r="AX96" i="2"/>
  <c r="AY96" i="2"/>
  <c r="S96" i="3"/>
  <c r="T96" i="3" s="1"/>
  <c r="AN96" i="2"/>
  <c r="E97" i="3"/>
  <c r="B98" i="3"/>
  <c r="C98" i="3" s="1"/>
  <c r="D98" i="3" s="1"/>
  <c r="B98" i="2"/>
  <c r="Q97" i="2"/>
  <c r="R97" i="2" s="1"/>
  <c r="F97" i="2"/>
  <c r="G97" i="2" s="1"/>
  <c r="A277" i="2"/>
  <c r="Q278" i="2" s="1"/>
  <c r="R278" i="2" s="1"/>
  <c r="F277" i="2"/>
  <c r="AO98" i="2" l="1"/>
  <c r="AT99" i="2"/>
  <c r="AM99" i="2"/>
  <c r="AQ96" i="2"/>
  <c r="AP96" i="2"/>
  <c r="AU97" i="2"/>
  <c r="AV97" i="2"/>
  <c r="AV98" i="2"/>
  <c r="AU98" i="2"/>
  <c r="S97" i="3"/>
  <c r="T97" i="3" s="1"/>
  <c r="AN97" i="2"/>
  <c r="E98" i="3"/>
  <c r="B99" i="3"/>
  <c r="C99" i="3" s="1"/>
  <c r="D99" i="3" s="1"/>
  <c r="B99" i="2"/>
  <c r="Q98" i="2"/>
  <c r="R98" i="2" s="1"/>
  <c r="F98" i="2"/>
  <c r="G98" i="2" s="1"/>
  <c r="A278" i="2"/>
  <c r="Q279" i="2" s="1"/>
  <c r="R279" i="2" s="1"/>
  <c r="F278" i="2"/>
  <c r="AV99" i="2" l="1"/>
  <c r="AU99" i="2"/>
  <c r="AO99" i="2"/>
  <c r="AT100" i="2"/>
  <c r="AM100" i="2"/>
  <c r="AQ97" i="2"/>
  <c r="AP97" i="2"/>
  <c r="AX98" i="2"/>
  <c r="AY98" i="2"/>
  <c r="AX97" i="2"/>
  <c r="AY97" i="2"/>
  <c r="S98" i="3"/>
  <c r="T98" i="3" s="1"/>
  <c r="AN98" i="2"/>
  <c r="E99" i="3"/>
  <c r="B100" i="3"/>
  <c r="C100" i="3" s="1"/>
  <c r="D100" i="3" s="1"/>
  <c r="B100" i="2"/>
  <c r="Q99" i="2"/>
  <c r="R99" i="2" s="1"/>
  <c r="F99" i="2"/>
  <c r="G99" i="2" s="1"/>
  <c r="A279" i="2"/>
  <c r="Q280" i="2" s="1"/>
  <c r="R280" i="2" s="1"/>
  <c r="F279" i="2"/>
  <c r="AV100" i="2" l="1"/>
  <c r="AU100" i="2"/>
  <c r="AY99" i="2"/>
  <c r="AX99" i="2"/>
  <c r="AQ98" i="2"/>
  <c r="AP98" i="2"/>
  <c r="AO100" i="2"/>
  <c r="S99" i="3"/>
  <c r="T99" i="3" s="1"/>
  <c r="AN99" i="2"/>
  <c r="E100" i="3"/>
  <c r="B101" i="3"/>
  <c r="C101" i="3" s="1"/>
  <c r="D101" i="3" s="1"/>
  <c r="B101" i="2"/>
  <c r="Q100" i="2"/>
  <c r="R100" i="2" s="1"/>
  <c r="F100" i="2"/>
  <c r="G100" i="2" s="1"/>
  <c r="A280" i="2"/>
  <c r="Q281" i="2" s="1"/>
  <c r="R281" i="2" s="1"/>
  <c r="F280" i="2"/>
  <c r="AY100" i="2" l="1"/>
  <c r="AX100" i="2"/>
  <c r="AO101" i="2"/>
  <c r="AT102" i="2"/>
  <c r="AM102" i="2"/>
  <c r="AQ99" i="2"/>
  <c r="AP99" i="2"/>
  <c r="AM101" i="2"/>
  <c r="AT101" i="2"/>
  <c r="S100" i="3"/>
  <c r="T100" i="3" s="1"/>
  <c r="AN100" i="2"/>
  <c r="E101" i="3"/>
  <c r="B102" i="3"/>
  <c r="C102" i="3" s="1"/>
  <c r="D102" i="3" s="1"/>
  <c r="B102" i="2"/>
  <c r="Q101" i="2"/>
  <c r="R101" i="2" s="1"/>
  <c r="F101" i="2"/>
  <c r="G101" i="2" s="1"/>
  <c r="A281" i="2"/>
  <c r="Q282" i="2" s="1"/>
  <c r="R282" i="2" s="1"/>
  <c r="F281" i="2"/>
  <c r="AV102" i="2" l="1"/>
  <c r="AU102" i="2"/>
  <c r="AO102" i="2"/>
  <c r="AM103" i="2"/>
  <c r="AT103" i="2"/>
  <c r="AQ100" i="2"/>
  <c r="AP100" i="2"/>
  <c r="AV101" i="2"/>
  <c r="AU101" i="2"/>
  <c r="S101" i="3"/>
  <c r="T101" i="3" s="1"/>
  <c r="AN101" i="2"/>
  <c r="E102" i="3"/>
  <c r="B103" i="3"/>
  <c r="C103" i="3" s="1"/>
  <c r="D103" i="3" s="1"/>
  <c r="B103" i="2"/>
  <c r="Q102" i="2"/>
  <c r="R102" i="2" s="1"/>
  <c r="F102" i="2"/>
  <c r="G102" i="2" s="1"/>
  <c r="A282" i="2"/>
  <c r="Q283" i="2" s="1"/>
  <c r="R283" i="2" s="1"/>
  <c r="F282" i="2"/>
  <c r="AQ101" i="2" l="1"/>
  <c r="AP101" i="2"/>
  <c r="AV103" i="2"/>
  <c r="AU103" i="2"/>
  <c r="AY102" i="2"/>
  <c r="AX102" i="2"/>
  <c r="AO103" i="2"/>
  <c r="AY101" i="2"/>
  <c r="AX101" i="2"/>
  <c r="S102" i="3"/>
  <c r="T102" i="3" s="1"/>
  <c r="AN102" i="2"/>
  <c r="E103" i="3"/>
  <c r="B104" i="3"/>
  <c r="C104" i="3" s="1"/>
  <c r="D104" i="3" s="1"/>
  <c r="B104" i="2"/>
  <c r="Q103" i="2"/>
  <c r="R103" i="2" s="1"/>
  <c r="F103" i="2"/>
  <c r="G103" i="2" s="1"/>
  <c r="A283" i="2"/>
  <c r="Q284" i="2" s="1"/>
  <c r="R284" i="2" s="1"/>
  <c r="F283" i="2"/>
  <c r="AY103" i="2" l="1"/>
  <c r="AX103" i="2"/>
  <c r="AO104" i="2"/>
  <c r="AM105" i="2"/>
  <c r="AT105" i="2"/>
  <c r="AP102" i="2"/>
  <c r="AQ102" i="2"/>
  <c r="AM104" i="2"/>
  <c r="AT104" i="2"/>
  <c r="S103" i="3"/>
  <c r="T103" i="3" s="1"/>
  <c r="AN103" i="2"/>
  <c r="E104" i="3"/>
  <c r="B105" i="3"/>
  <c r="C105" i="3" s="1"/>
  <c r="D105" i="3" s="1"/>
  <c r="B105" i="2"/>
  <c r="Q104" i="2"/>
  <c r="R104" i="2" s="1"/>
  <c r="F104" i="2"/>
  <c r="G104" i="2" s="1"/>
  <c r="A284" i="2"/>
  <c r="Q285" i="2" s="1"/>
  <c r="R285" i="2" s="1"/>
  <c r="F284" i="2"/>
  <c r="AV105" i="2" l="1"/>
  <c r="AU105" i="2"/>
  <c r="AO105" i="2"/>
  <c r="AM106" i="2"/>
  <c r="AT106" i="2"/>
  <c r="AV104" i="2"/>
  <c r="AU104" i="2"/>
  <c r="AQ103" i="2"/>
  <c r="AP103" i="2"/>
  <c r="S104" i="3"/>
  <c r="T104" i="3" s="1"/>
  <c r="AN104" i="2"/>
  <c r="E105" i="3"/>
  <c r="B106" i="3"/>
  <c r="C106" i="3" s="1"/>
  <c r="D106" i="3" s="1"/>
  <c r="B106" i="2"/>
  <c r="Q105" i="2"/>
  <c r="R105" i="2" s="1"/>
  <c r="F105" i="2"/>
  <c r="G105" i="2" s="1"/>
  <c r="A285" i="2"/>
  <c r="Q286" i="2" s="1"/>
  <c r="R286" i="2" s="1"/>
  <c r="F285" i="2"/>
  <c r="AV106" i="2" l="1"/>
  <c r="AU106" i="2"/>
  <c r="AX105" i="2"/>
  <c r="AY105" i="2"/>
  <c r="AO106" i="2"/>
  <c r="AM107" i="2"/>
  <c r="AP104" i="2"/>
  <c r="AQ104" i="2"/>
  <c r="AX104" i="2"/>
  <c r="AY104" i="2"/>
  <c r="S105" i="3"/>
  <c r="T105" i="3" s="1"/>
  <c r="AN105" i="2"/>
  <c r="E106" i="3"/>
  <c r="B107" i="3"/>
  <c r="C107" i="3" s="1"/>
  <c r="D107" i="3" s="1"/>
  <c r="B107" i="2"/>
  <c r="Q106" i="2"/>
  <c r="R106" i="2" s="1"/>
  <c r="F106" i="2"/>
  <c r="G106" i="2" s="1"/>
  <c r="A286" i="2"/>
  <c r="Q287" i="2" s="1"/>
  <c r="R287" i="2" s="1"/>
  <c r="F286" i="2"/>
  <c r="AY106" i="2" l="1"/>
  <c r="AX106" i="2"/>
  <c r="AO107" i="2"/>
  <c r="AQ105" i="2"/>
  <c r="AP105" i="2"/>
  <c r="AT107" i="2"/>
  <c r="S106" i="3"/>
  <c r="T106" i="3" s="1"/>
  <c r="AN106" i="2"/>
  <c r="E107" i="3"/>
  <c r="B108" i="3"/>
  <c r="C108" i="3" s="1"/>
  <c r="D108" i="3" s="1"/>
  <c r="B108" i="2"/>
  <c r="Q107" i="2"/>
  <c r="R107" i="2" s="1"/>
  <c r="F107" i="2"/>
  <c r="G107" i="2" s="1"/>
  <c r="A287" i="2"/>
  <c r="Q288" i="2" s="1"/>
  <c r="R288" i="2" s="1"/>
  <c r="F287" i="2"/>
  <c r="AQ106" i="2" l="1"/>
  <c r="AP106" i="2"/>
  <c r="AV107" i="2"/>
  <c r="AU107" i="2"/>
  <c r="AM108" i="2"/>
  <c r="AO108" i="2" s="1"/>
  <c r="AT108" i="2"/>
  <c r="S107" i="3"/>
  <c r="T107" i="3" s="1"/>
  <c r="AN107" i="2"/>
  <c r="E108" i="3"/>
  <c r="B109" i="3"/>
  <c r="C109" i="3" s="1"/>
  <c r="D109" i="3" s="1"/>
  <c r="B109" i="2"/>
  <c r="Q108" i="2"/>
  <c r="R108" i="2" s="1"/>
  <c r="F108" i="2"/>
  <c r="G108" i="2" s="1"/>
  <c r="A288" i="2"/>
  <c r="Q289" i="2" s="1"/>
  <c r="R289" i="2" s="1"/>
  <c r="F288" i="2"/>
  <c r="AO109" i="2" l="1"/>
  <c r="AM110" i="2"/>
  <c r="AT110" i="2"/>
  <c r="AP107" i="2"/>
  <c r="AQ107" i="2"/>
  <c r="AV108" i="2"/>
  <c r="AU108" i="2"/>
  <c r="AY107" i="2"/>
  <c r="AX107" i="2"/>
  <c r="AM109" i="2"/>
  <c r="AT109" i="2"/>
  <c r="S108" i="3"/>
  <c r="T108" i="3" s="1"/>
  <c r="AN108" i="2"/>
  <c r="E109" i="3"/>
  <c r="B110" i="3"/>
  <c r="C110" i="3" s="1"/>
  <c r="D110" i="3" s="1"/>
  <c r="B110" i="2"/>
  <c r="Q109" i="2"/>
  <c r="R109" i="2" s="1"/>
  <c r="F109" i="2"/>
  <c r="G109" i="2" s="1"/>
  <c r="A289" i="2"/>
  <c r="Q290" i="2" s="1"/>
  <c r="R290" i="2" s="1"/>
  <c r="F289" i="2"/>
  <c r="AV110" i="2" l="1"/>
  <c r="AU110" i="2"/>
  <c r="AO110" i="2"/>
  <c r="AM111" i="2"/>
  <c r="AQ108" i="2"/>
  <c r="AP108" i="2"/>
  <c r="AV109" i="2"/>
  <c r="AU109" i="2"/>
  <c r="AX108" i="2"/>
  <c r="AY108" i="2"/>
  <c r="S109" i="3"/>
  <c r="T109" i="3" s="1"/>
  <c r="AN109" i="2"/>
  <c r="E110" i="3"/>
  <c r="B111" i="3"/>
  <c r="C111" i="3" s="1"/>
  <c r="D111" i="3" s="1"/>
  <c r="B111" i="2"/>
  <c r="Q110" i="2"/>
  <c r="R110" i="2" s="1"/>
  <c r="F110" i="2"/>
  <c r="G110" i="2" s="1"/>
  <c r="A290" i="2"/>
  <c r="Q291" i="2" s="1"/>
  <c r="R291" i="2" s="1"/>
  <c r="F290" i="2"/>
  <c r="AO111" i="2" l="1"/>
  <c r="AT112" i="2"/>
  <c r="AM112" i="2"/>
  <c r="AQ109" i="2"/>
  <c r="AP109" i="2"/>
  <c r="AX109" i="2"/>
  <c r="AY109" i="2"/>
  <c r="AT111" i="2"/>
  <c r="AX110" i="2"/>
  <c r="AY110" i="2"/>
  <c r="S110" i="3"/>
  <c r="T110" i="3" s="1"/>
  <c r="AN110" i="2"/>
  <c r="E111" i="3"/>
  <c r="B112" i="3"/>
  <c r="C112" i="3" s="1"/>
  <c r="D112" i="3" s="1"/>
  <c r="B112" i="2"/>
  <c r="Q111" i="2"/>
  <c r="R111" i="2" s="1"/>
  <c r="F111" i="2"/>
  <c r="G111" i="2" s="1"/>
  <c r="A291" i="2"/>
  <c r="Q292" i="2" s="1"/>
  <c r="R292" i="2" s="1"/>
  <c r="F291" i="2"/>
  <c r="AV112" i="2" l="1"/>
  <c r="AU112" i="2"/>
  <c r="AO112" i="2"/>
  <c r="AQ110" i="2"/>
  <c r="AP110" i="2"/>
  <c r="AV111" i="2"/>
  <c r="AU111" i="2"/>
  <c r="S111" i="3"/>
  <c r="T111" i="3" s="1"/>
  <c r="AN111" i="2"/>
  <c r="E112" i="3"/>
  <c r="B113" i="3"/>
  <c r="C113" i="3" s="1"/>
  <c r="D113" i="3" s="1"/>
  <c r="B113" i="2"/>
  <c r="Q112" i="2"/>
  <c r="R112" i="2" s="1"/>
  <c r="F112" i="2"/>
  <c r="G112" i="2" s="1"/>
  <c r="A292" i="2"/>
  <c r="Q293" i="2" s="1"/>
  <c r="R293" i="2" s="1"/>
  <c r="F292" i="2"/>
  <c r="AY112" i="2" l="1"/>
  <c r="AX112" i="2"/>
  <c r="AO113" i="2"/>
  <c r="AT114" i="2"/>
  <c r="AM114" i="2"/>
  <c r="AP111" i="2"/>
  <c r="AQ111" i="2"/>
  <c r="AX111" i="2"/>
  <c r="AY111" i="2"/>
  <c r="AM113" i="2"/>
  <c r="AT113" i="2"/>
  <c r="S112" i="3"/>
  <c r="T112" i="3" s="1"/>
  <c r="AN112" i="2"/>
  <c r="E113" i="3"/>
  <c r="B114" i="3"/>
  <c r="C114" i="3" s="1"/>
  <c r="D114" i="3" s="1"/>
  <c r="B114" i="2"/>
  <c r="Q113" i="2"/>
  <c r="R113" i="2" s="1"/>
  <c r="F113" i="2"/>
  <c r="G113" i="2" s="1"/>
  <c r="A293" i="2"/>
  <c r="Q294" i="2" s="1"/>
  <c r="R294" i="2" s="1"/>
  <c r="F293" i="2"/>
  <c r="AO114" i="2" l="1"/>
  <c r="AM115" i="2"/>
  <c r="AT115" i="2"/>
  <c r="AQ112" i="2"/>
  <c r="AP112" i="2"/>
  <c r="AV113" i="2"/>
  <c r="AU113" i="2"/>
  <c r="AV114" i="2"/>
  <c r="AU114" i="2"/>
  <c r="S113" i="3"/>
  <c r="T113" i="3" s="1"/>
  <c r="AN113" i="2"/>
  <c r="E114" i="3"/>
  <c r="B115" i="3"/>
  <c r="C115" i="3" s="1"/>
  <c r="D115" i="3" s="1"/>
  <c r="B115" i="2"/>
  <c r="Q114" i="2"/>
  <c r="R114" i="2" s="1"/>
  <c r="F114" i="2"/>
  <c r="G114" i="2" s="1"/>
  <c r="A294" i="2"/>
  <c r="Q295" i="2" s="1"/>
  <c r="R295" i="2" s="1"/>
  <c r="F294" i="2"/>
  <c r="AV115" i="2" l="1"/>
  <c r="AU115" i="2"/>
  <c r="AQ113" i="2"/>
  <c r="AP113" i="2"/>
  <c r="AX114" i="2"/>
  <c r="AY114" i="2"/>
  <c r="AX113" i="2"/>
  <c r="AY113" i="2"/>
  <c r="AO115" i="2"/>
  <c r="S114" i="3"/>
  <c r="T114" i="3" s="1"/>
  <c r="AN114" i="2"/>
  <c r="E115" i="3"/>
  <c r="B116" i="3"/>
  <c r="C116" i="3" s="1"/>
  <c r="D116" i="3" s="1"/>
  <c r="B116" i="2"/>
  <c r="Q115" i="2"/>
  <c r="R115" i="2" s="1"/>
  <c r="F115" i="2"/>
  <c r="G115" i="2" s="1"/>
  <c r="A295" i="2"/>
  <c r="Q296" i="2" s="1"/>
  <c r="R296" i="2" s="1"/>
  <c r="F295" i="2"/>
  <c r="AT117" i="2" l="1"/>
  <c r="AM117" i="2"/>
  <c r="AM116" i="2"/>
  <c r="AO116" i="2" s="1"/>
  <c r="AQ114" i="2"/>
  <c r="AP114" i="2"/>
  <c r="AT116" i="2"/>
  <c r="AY115" i="2"/>
  <c r="AX115" i="2"/>
  <c r="S115" i="3"/>
  <c r="T115" i="3" s="1"/>
  <c r="AN115" i="2"/>
  <c r="E116" i="3"/>
  <c r="B117" i="3"/>
  <c r="C117" i="3" s="1"/>
  <c r="D117" i="3" s="1"/>
  <c r="B117" i="2"/>
  <c r="Q116" i="2"/>
  <c r="R116" i="2" s="1"/>
  <c r="F116" i="2"/>
  <c r="G116" i="2" s="1"/>
  <c r="A296" i="2"/>
  <c r="Q297" i="2" s="1"/>
  <c r="R297" i="2" s="1"/>
  <c r="F296" i="2"/>
  <c r="AO117" i="2" l="1"/>
  <c r="AT118" i="2"/>
  <c r="AM118" i="2"/>
  <c r="AQ115" i="2"/>
  <c r="AP115" i="2"/>
  <c r="AV116" i="2"/>
  <c r="AU116" i="2"/>
  <c r="AV117" i="2"/>
  <c r="AU117" i="2"/>
  <c r="S116" i="3"/>
  <c r="T116" i="3" s="1"/>
  <c r="AN116" i="2"/>
  <c r="E117" i="3"/>
  <c r="B118" i="3"/>
  <c r="C118" i="3" s="1"/>
  <c r="D118" i="3" s="1"/>
  <c r="B118" i="2"/>
  <c r="Q117" i="2"/>
  <c r="R117" i="2" s="1"/>
  <c r="F117" i="2"/>
  <c r="G117" i="2" s="1"/>
  <c r="A297" i="2"/>
  <c r="Q298" i="2" s="1"/>
  <c r="R298" i="2" s="1"/>
  <c r="F297" i="2"/>
  <c r="AV118" i="2" l="1"/>
  <c r="AU118" i="2"/>
  <c r="AO118" i="2"/>
  <c r="AT119" i="2"/>
  <c r="AM119" i="2"/>
  <c r="AP116" i="2"/>
  <c r="AQ116" i="2"/>
  <c r="AY117" i="2"/>
  <c r="AX117" i="2"/>
  <c r="AY116" i="2"/>
  <c r="AX116" i="2"/>
  <c r="S117" i="3"/>
  <c r="T117" i="3" s="1"/>
  <c r="AN117" i="2"/>
  <c r="E118" i="3"/>
  <c r="B119" i="3"/>
  <c r="C119" i="3" s="1"/>
  <c r="D119" i="3" s="1"/>
  <c r="B119" i="2"/>
  <c r="Q118" i="2"/>
  <c r="R118" i="2" s="1"/>
  <c r="F118" i="2"/>
  <c r="G118" i="2" s="1"/>
  <c r="A298" i="2"/>
  <c r="Q299" i="2" s="1"/>
  <c r="R299" i="2" s="1"/>
  <c r="F298" i="2"/>
  <c r="AO119" i="2" l="1"/>
  <c r="AP117" i="2"/>
  <c r="AQ117" i="2"/>
  <c r="AV119" i="2"/>
  <c r="AU119" i="2"/>
  <c r="AX118" i="2"/>
  <c r="AY118" i="2"/>
  <c r="S118" i="3"/>
  <c r="T118" i="3" s="1"/>
  <c r="AN118" i="2"/>
  <c r="E119" i="3"/>
  <c r="B120" i="3"/>
  <c r="C120" i="3" s="1"/>
  <c r="D120" i="3" s="1"/>
  <c r="B120" i="2"/>
  <c r="Q119" i="2"/>
  <c r="R119" i="2" s="1"/>
  <c r="F119" i="2"/>
  <c r="G119" i="2" s="1"/>
  <c r="A299" i="2"/>
  <c r="Q300" i="2" s="1"/>
  <c r="R300" i="2" s="1"/>
  <c r="F299" i="2"/>
  <c r="AX119" i="2" l="1"/>
  <c r="AY119" i="2"/>
  <c r="AP118" i="2"/>
  <c r="AQ118" i="2"/>
  <c r="AM120" i="2"/>
  <c r="AO120" i="2" s="1"/>
  <c r="AT120" i="2"/>
  <c r="S119" i="3"/>
  <c r="T119" i="3" s="1"/>
  <c r="AN119" i="2"/>
  <c r="E120" i="3"/>
  <c r="B121" i="3"/>
  <c r="C121" i="3" s="1"/>
  <c r="D121" i="3" s="1"/>
  <c r="B121" i="2"/>
  <c r="Q120" i="2"/>
  <c r="R120" i="2" s="1"/>
  <c r="F120" i="2"/>
  <c r="G120" i="2" s="1"/>
  <c r="A300" i="2"/>
  <c r="Q301" i="2" s="1"/>
  <c r="R301" i="2" s="1"/>
  <c r="F300" i="2"/>
  <c r="AP119" i="2" l="1"/>
  <c r="AQ119" i="2"/>
  <c r="AV120" i="2"/>
  <c r="AU120" i="2"/>
  <c r="AM121" i="2"/>
  <c r="AO121" i="2" s="1"/>
  <c r="AT121" i="2"/>
  <c r="S120" i="3"/>
  <c r="T120" i="3" s="1"/>
  <c r="AN120" i="2"/>
  <c r="E121" i="3"/>
  <c r="B122" i="3"/>
  <c r="C122" i="3" s="1"/>
  <c r="D122" i="3" s="1"/>
  <c r="B122" i="2"/>
  <c r="Q121" i="2"/>
  <c r="R121" i="2" s="1"/>
  <c r="F121" i="2"/>
  <c r="G121" i="2" s="1"/>
  <c r="A301" i="2"/>
  <c r="Q302" i="2" s="1"/>
  <c r="R302" i="2" s="1"/>
  <c r="F301" i="2"/>
  <c r="AQ120" i="2" l="1"/>
  <c r="AP120" i="2"/>
  <c r="AV121" i="2"/>
  <c r="AU121" i="2"/>
  <c r="AX120" i="2"/>
  <c r="AY120" i="2"/>
  <c r="AM122" i="2"/>
  <c r="AO122" i="2" s="1"/>
  <c r="AT122" i="2"/>
  <c r="S121" i="3"/>
  <c r="T121" i="3" s="1"/>
  <c r="AN121" i="2"/>
  <c r="E122" i="3"/>
  <c r="B123" i="3"/>
  <c r="C123" i="3" s="1"/>
  <c r="D123" i="3" s="1"/>
  <c r="B123" i="2"/>
  <c r="Q122" i="2"/>
  <c r="R122" i="2" s="1"/>
  <c r="F122" i="2"/>
  <c r="G122" i="2" s="1"/>
  <c r="A302" i="2"/>
  <c r="Q303" i="2" s="1"/>
  <c r="R303" i="2" s="1"/>
  <c r="F302" i="2"/>
  <c r="AO123" i="2" l="1"/>
  <c r="AT124" i="2"/>
  <c r="AM124" i="2"/>
  <c r="AQ121" i="2"/>
  <c r="AP121" i="2"/>
  <c r="AV122" i="2"/>
  <c r="AU122" i="2"/>
  <c r="AT123" i="2"/>
  <c r="AM123" i="2"/>
  <c r="AX121" i="2"/>
  <c r="AY121" i="2"/>
  <c r="S122" i="3"/>
  <c r="T122" i="3" s="1"/>
  <c r="AN122" i="2"/>
  <c r="E123" i="3"/>
  <c r="B124" i="3"/>
  <c r="C124" i="3" s="1"/>
  <c r="D124" i="3" s="1"/>
  <c r="B124" i="2"/>
  <c r="Q123" i="2"/>
  <c r="R123" i="2" s="1"/>
  <c r="F123" i="2"/>
  <c r="G123" i="2" s="1"/>
  <c r="A303" i="2"/>
  <c r="Q304" i="2" s="1"/>
  <c r="R304" i="2" s="1"/>
  <c r="F303" i="2"/>
  <c r="AO124" i="2" l="1"/>
  <c r="AQ122" i="2"/>
  <c r="AP122" i="2"/>
  <c r="AV123" i="2"/>
  <c r="AU123" i="2"/>
  <c r="AY122" i="2"/>
  <c r="AX122" i="2"/>
  <c r="AV124" i="2"/>
  <c r="AU124" i="2"/>
  <c r="S123" i="3"/>
  <c r="T123" i="3" s="1"/>
  <c r="AN123" i="2"/>
  <c r="E124" i="3"/>
  <c r="B125" i="3"/>
  <c r="C125" i="3" s="1"/>
  <c r="D125" i="3" s="1"/>
  <c r="B125" i="2"/>
  <c r="Q124" i="2"/>
  <c r="R124" i="2" s="1"/>
  <c r="F124" i="2"/>
  <c r="G124" i="2" s="1"/>
  <c r="A304" i="2"/>
  <c r="Q305" i="2" s="1"/>
  <c r="R305" i="2" s="1"/>
  <c r="F304" i="2"/>
  <c r="AQ123" i="2" l="1"/>
  <c r="AP123" i="2"/>
  <c r="AY124" i="2"/>
  <c r="AX124" i="2"/>
  <c r="AY123" i="2"/>
  <c r="AX123" i="2"/>
  <c r="AM125" i="2"/>
  <c r="AO125" i="2" s="1"/>
  <c r="AT125" i="2"/>
  <c r="S124" i="3"/>
  <c r="T124" i="3" s="1"/>
  <c r="AN124" i="2"/>
  <c r="E125" i="3"/>
  <c r="B126" i="3"/>
  <c r="C126" i="3" s="1"/>
  <c r="D126" i="3" s="1"/>
  <c r="B126" i="2"/>
  <c r="Q125" i="2"/>
  <c r="R125" i="2" s="1"/>
  <c r="F125" i="2"/>
  <c r="G125" i="2" s="1"/>
  <c r="A305" i="2"/>
  <c r="Q306" i="2" s="1"/>
  <c r="R306" i="2" s="1"/>
  <c r="F305" i="2"/>
  <c r="AV125" i="2" l="1"/>
  <c r="AU125" i="2"/>
  <c r="AM126" i="2"/>
  <c r="AO126" i="2" s="1"/>
  <c r="AT126" i="2"/>
  <c r="AP124" i="2"/>
  <c r="AQ124" i="2"/>
  <c r="S125" i="3"/>
  <c r="T125" i="3" s="1"/>
  <c r="AN125" i="2"/>
  <c r="E126" i="3"/>
  <c r="B127" i="3"/>
  <c r="C127" i="3" s="1"/>
  <c r="D127" i="3" s="1"/>
  <c r="B127" i="2"/>
  <c r="Q126" i="2"/>
  <c r="R126" i="2" s="1"/>
  <c r="F126" i="2"/>
  <c r="G126" i="2" s="1"/>
  <c r="A306" i="2"/>
  <c r="Q307" i="2" s="1"/>
  <c r="R307" i="2" s="1"/>
  <c r="F306" i="2"/>
  <c r="AO127" i="2" l="1"/>
  <c r="AM128" i="2"/>
  <c r="AT128" i="2"/>
  <c r="AP125" i="2"/>
  <c r="AQ125" i="2"/>
  <c r="AV126" i="2"/>
  <c r="AU126" i="2"/>
  <c r="AY125" i="2"/>
  <c r="AX125" i="2"/>
  <c r="AM127" i="2"/>
  <c r="AT127" i="2"/>
  <c r="S126" i="3"/>
  <c r="T126" i="3" s="1"/>
  <c r="AN126" i="2"/>
  <c r="E127" i="3"/>
  <c r="B128" i="3"/>
  <c r="C128" i="3" s="1"/>
  <c r="D128" i="3" s="1"/>
  <c r="B128" i="2"/>
  <c r="Q127" i="2"/>
  <c r="R127" i="2" s="1"/>
  <c r="F127" i="2"/>
  <c r="G127" i="2" s="1"/>
  <c r="A307" i="2"/>
  <c r="Q308" i="2" s="1"/>
  <c r="R308" i="2" s="1"/>
  <c r="F307" i="2"/>
  <c r="AV128" i="2" l="1"/>
  <c r="AU128" i="2"/>
  <c r="AO128" i="2"/>
  <c r="AT129" i="2"/>
  <c r="AM129" i="2"/>
  <c r="AP126" i="2"/>
  <c r="AQ126" i="2"/>
  <c r="AV127" i="2"/>
  <c r="AU127" i="2"/>
  <c r="AY126" i="2"/>
  <c r="AX126" i="2"/>
  <c r="S127" i="3"/>
  <c r="T127" i="3" s="1"/>
  <c r="AN127" i="2"/>
  <c r="E128" i="3"/>
  <c r="B129" i="3"/>
  <c r="C129" i="3" s="1"/>
  <c r="D129" i="3" s="1"/>
  <c r="B129" i="2"/>
  <c r="Q128" i="2"/>
  <c r="R128" i="2" s="1"/>
  <c r="F128" i="2"/>
  <c r="G128" i="2" s="1"/>
  <c r="A308" i="2"/>
  <c r="Q309" i="2" s="1"/>
  <c r="R309" i="2" s="1"/>
  <c r="F308" i="2"/>
  <c r="AV129" i="2" l="1"/>
  <c r="AU129" i="2"/>
  <c r="AX128" i="2"/>
  <c r="AY128" i="2"/>
  <c r="AO129" i="2"/>
  <c r="AM130" i="2"/>
  <c r="AT130" i="2"/>
  <c r="AQ127" i="2"/>
  <c r="AP127" i="2"/>
  <c r="AY127" i="2"/>
  <c r="AX127" i="2"/>
  <c r="S128" i="3"/>
  <c r="T128" i="3" s="1"/>
  <c r="AN128" i="2"/>
  <c r="E129" i="3"/>
  <c r="B130" i="3"/>
  <c r="C130" i="3" s="1"/>
  <c r="D130" i="3" s="1"/>
  <c r="B130" i="2"/>
  <c r="Q129" i="2"/>
  <c r="R129" i="2" s="1"/>
  <c r="F129" i="2"/>
  <c r="G129" i="2" s="1"/>
  <c r="A309" i="2"/>
  <c r="Q310" i="2" s="1"/>
  <c r="R310" i="2" s="1"/>
  <c r="F309" i="2"/>
  <c r="AV130" i="2" l="1"/>
  <c r="AU130" i="2"/>
  <c r="AO130" i="2"/>
  <c r="AQ128" i="2"/>
  <c r="AP128" i="2"/>
  <c r="AX129" i="2"/>
  <c r="AY129" i="2"/>
  <c r="S129" i="3"/>
  <c r="T129" i="3" s="1"/>
  <c r="AN129" i="2"/>
  <c r="E130" i="3"/>
  <c r="B131" i="3"/>
  <c r="C131" i="3" s="1"/>
  <c r="D131" i="3" s="1"/>
  <c r="B131" i="2"/>
  <c r="Q130" i="2"/>
  <c r="R130" i="2" s="1"/>
  <c r="F130" i="2"/>
  <c r="G130" i="2" s="1"/>
  <c r="A310" i="2"/>
  <c r="Q311" i="2" s="1"/>
  <c r="R311" i="2" s="1"/>
  <c r="F310" i="2"/>
  <c r="AQ129" i="2" l="1"/>
  <c r="AP129" i="2"/>
  <c r="AM131" i="2"/>
  <c r="AO131" i="2" s="1"/>
  <c r="AT131" i="2"/>
  <c r="AY130" i="2"/>
  <c r="AX130" i="2"/>
  <c r="S130" i="3"/>
  <c r="T130" i="3" s="1"/>
  <c r="AN130" i="2"/>
  <c r="E131" i="3"/>
  <c r="B132" i="3"/>
  <c r="C132" i="3" s="1"/>
  <c r="D132" i="3" s="1"/>
  <c r="B132" i="2"/>
  <c r="Q131" i="2"/>
  <c r="R131" i="2" s="1"/>
  <c r="F131" i="2"/>
  <c r="G131" i="2" s="1"/>
  <c r="A311" i="2"/>
  <c r="Q312" i="2" s="1"/>
  <c r="R312" i="2" s="1"/>
  <c r="F311" i="2"/>
  <c r="AO132" i="2" l="1"/>
  <c r="AM132" i="2"/>
  <c r="AQ130" i="2"/>
  <c r="AP130" i="2"/>
  <c r="AV131" i="2"/>
  <c r="AU131" i="2"/>
  <c r="AT132" i="2"/>
  <c r="S131" i="3"/>
  <c r="T131" i="3" s="1"/>
  <c r="AN131" i="2"/>
  <c r="E132" i="3"/>
  <c r="B133" i="3"/>
  <c r="C133" i="3" s="1"/>
  <c r="D133" i="3" s="1"/>
  <c r="B133" i="2"/>
  <c r="AT133" i="2" s="1"/>
  <c r="Q132" i="2"/>
  <c r="R132" i="2" s="1"/>
  <c r="F132" i="2"/>
  <c r="G132" i="2" s="1"/>
  <c r="A312" i="2"/>
  <c r="Q313" i="2" s="1"/>
  <c r="R313" i="2" s="1"/>
  <c r="F312" i="2"/>
  <c r="AV133" i="2" l="1"/>
  <c r="AU133" i="2"/>
  <c r="AQ131" i="2"/>
  <c r="AP131" i="2"/>
  <c r="AY131" i="2"/>
  <c r="AX131" i="2"/>
  <c r="AV132" i="2"/>
  <c r="AU132" i="2"/>
  <c r="AM133" i="2"/>
  <c r="AO133" i="2" s="1"/>
  <c r="S132" i="3"/>
  <c r="T132" i="3" s="1"/>
  <c r="AN132" i="2"/>
  <c r="E133" i="3"/>
  <c r="B134" i="3"/>
  <c r="C134" i="3" s="1"/>
  <c r="D134" i="3" s="1"/>
  <c r="B134" i="2"/>
  <c r="AT134" i="2" s="1"/>
  <c r="Q133" i="2"/>
  <c r="R133" i="2" s="1"/>
  <c r="F133" i="2"/>
  <c r="G133" i="2" s="1"/>
  <c r="A313" i="2"/>
  <c r="Q314" i="2" s="1"/>
  <c r="R314" i="2" s="1"/>
  <c r="F313" i="2"/>
  <c r="AV134" i="2" l="1"/>
  <c r="AU134" i="2"/>
  <c r="AY132" i="2"/>
  <c r="AX132" i="2"/>
  <c r="AO134" i="2"/>
  <c r="AM135" i="2"/>
  <c r="AY133" i="2"/>
  <c r="AX133" i="2"/>
  <c r="AQ132" i="2"/>
  <c r="AP132" i="2"/>
  <c r="AM134" i="2"/>
  <c r="S133" i="3"/>
  <c r="T133" i="3" s="1"/>
  <c r="AN133" i="2"/>
  <c r="E134" i="3"/>
  <c r="B135" i="3"/>
  <c r="C135" i="3" s="1"/>
  <c r="D135" i="3" s="1"/>
  <c r="B135" i="2"/>
  <c r="Q134" i="2"/>
  <c r="R134" i="2" s="1"/>
  <c r="F134" i="2"/>
  <c r="G134" i="2" s="1"/>
  <c r="A314" i="2"/>
  <c r="Q315" i="2" s="1"/>
  <c r="R315" i="2" s="1"/>
  <c r="F314" i="2"/>
  <c r="AO135" i="2" l="1"/>
  <c r="AM136" i="2"/>
  <c r="AT136" i="2"/>
  <c r="AP133" i="2"/>
  <c r="AQ133" i="2"/>
  <c r="AT135" i="2"/>
  <c r="AX134" i="2"/>
  <c r="AY134" i="2"/>
  <c r="S134" i="3"/>
  <c r="T134" i="3" s="1"/>
  <c r="AN134" i="2"/>
  <c r="E135" i="3"/>
  <c r="B136" i="3"/>
  <c r="C136" i="3" s="1"/>
  <c r="D136" i="3" s="1"/>
  <c r="B136" i="2"/>
  <c r="Q135" i="2"/>
  <c r="R135" i="2" s="1"/>
  <c r="F135" i="2"/>
  <c r="G135" i="2" s="1"/>
  <c r="A315" i="2"/>
  <c r="Q316" i="2" s="1"/>
  <c r="R316" i="2" s="1"/>
  <c r="F315" i="2"/>
  <c r="AV135" i="2" l="1"/>
  <c r="AU135" i="2"/>
  <c r="AO136" i="2"/>
  <c r="AP134" i="2"/>
  <c r="AQ134" i="2"/>
  <c r="AV136" i="2"/>
  <c r="AU136" i="2"/>
  <c r="S135" i="3"/>
  <c r="T135" i="3" s="1"/>
  <c r="AN135" i="2"/>
  <c r="E136" i="3"/>
  <c r="B137" i="3"/>
  <c r="C137" i="3" s="1"/>
  <c r="D137" i="3" s="1"/>
  <c r="B137" i="2"/>
  <c r="Q136" i="2"/>
  <c r="R136" i="2" s="1"/>
  <c r="F136" i="2"/>
  <c r="G136" i="2" s="1"/>
  <c r="A316" i="2"/>
  <c r="Q317" i="2" s="1"/>
  <c r="R317" i="2" s="1"/>
  <c r="F316" i="2"/>
  <c r="AP135" i="2" l="1"/>
  <c r="AQ135" i="2"/>
  <c r="AY135" i="2"/>
  <c r="AX135" i="2"/>
  <c r="AY136" i="2"/>
  <c r="AX136" i="2"/>
  <c r="AT137" i="2"/>
  <c r="AM137" i="2"/>
  <c r="AO137" i="2" s="1"/>
  <c r="S136" i="3"/>
  <c r="T136" i="3" s="1"/>
  <c r="AN136" i="2"/>
  <c r="E137" i="3"/>
  <c r="B138" i="3"/>
  <c r="C138" i="3" s="1"/>
  <c r="D138" i="3" s="1"/>
  <c r="B138" i="2"/>
  <c r="AT138" i="2" s="1"/>
  <c r="Q137" i="2"/>
  <c r="R137" i="2" s="1"/>
  <c r="F137" i="2"/>
  <c r="G137" i="2" s="1"/>
  <c r="A317" i="2"/>
  <c r="Q318" i="2" s="1"/>
  <c r="R318" i="2" s="1"/>
  <c r="F317" i="2"/>
  <c r="AV138" i="2" l="1"/>
  <c r="AU138" i="2"/>
  <c r="AP136" i="2"/>
  <c r="AQ136" i="2"/>
  <c r="AU137" i="2"/>
  <c r="AV137" i="2"/>
  <c r="AM138" i="2"/>
  <c r="AO138" i="2" s="1"/>
  <c r="S137" i="3"/>
  <c r="T137" i="3" s="1"/>
  <c r="AN137" i="2"/>
  <c r="E138" i="3"/>
  <c r="B139" i="3"/>
  <c r="C139" i="3" s="1"/>
  <c r="D139" i="3" s="1"/>
  <c r="B139" i="2"/>
  <c r="AM139" i="2" s="1"/>
  <c r="Q138" i="2"/>
  <c r="R138" i="2" s="1"/>
  <c r="F138" i="2"/>
  <c r="G138" i="2" s="1"/>
  <c r="A318" i="2"/>
  <c r="Q319" i="2" s="1"/>
  <c r="R319" i="2" s="1"/>
  <c r="F318" i="2"/>
  <c r="AY137" i="2" l="1"/>
  <c r="AX137" i="2"/>
  <c r="AT139" i="2"/>
  <c r="AO139" i="2"/>
  <c r="AP137" i="2"/>
  <c r="AQ137" i="2"/>
  <c r="AX138" i="2"/>
  <c r="AY138" i="2"/>
  <c r="S138" i="3"/>
  <c r="T138" i="3" s="1"/>
  <c r="AN138" i="2"/>
  <c r="E139" i="3"/>
  <c r="B140" i="3"/>
  <c r="C140" i="3" s="1"/>
  <c r="D140" i="3" s="1"/>
  <c r="B140" i="2"/>
  <c r="Q139" i="2"/>
  <c r="R139" i="2" s="1"/>
  <c r="F139" i="2"/>
  <c r="G139" i="2" s="1"/>
  <c r="A319" i="2"/>
  <c r="Q320" i="2" s="1"/>
  <c r="R320" i="2" s="1"/>
  <c r="F319" i="2"/>
  <c r="AO140" i="2" l="1"/>
  <c r="AT140" i="2"/>
  <c r="AV139" i="2"/>
  <c r="AU139" i="2"/>
  <c r="AP138" i="2"/>
  <c r="AQ138" i="2"/>
  <c r="AM140" i="2"/>
  <c r="S139" i="3"/>
  <c r="T139" i="3" s="1"/>
  <c r="AN139" i="2"/>
  <c r="E140" i="3"/>
  <c r="B141" i="3"/>
  <c r="C141" i="3" s="1"/>
  <c r="D141" i="3" s="1"/>
  <c r="B141" i="2"/>
  <c r="AM141" i="2" s="1"/>
  <c r="Q140" i="2"/>
  <c r="R140" i="2" s="1"/>
  <c r="F140" i="2"/>
  <c r="G140" i="2" s="1"/>
  <c r="A320" i="2"/>
  <c r="Q321" i="2" s="1"/>
  <c r="R321" i="2" s="1"/>
  <c r="F320" i="2"/>
  <c r="AP139" i="2" l="1"/>
  <c r="AQ139" i="2"/>
  <c r="AX139" i="2"/>
  <c r="AY139" i="2"/>
  <c r="AV140" i="2"/>
  <c r="AU140" i="2"/>
  <c r="AO141" i="2"/>
  <c r="AT141" i="2"/>
  <c r="S140" i="3"/>
  <c r="T140" i="3" s="1"/>
  <c r="AN140" i="2"/>
  <c r="E141" i="3"/>
  <c r="B142" i="3"/>
  <c r="C142" i="3" s="1"/>
  <c r="D142" i="3" s="1"/>
  <c r="B142" i="2"/>
  <c r="Q141" i="2"/>
  <c r="R141" i="2" s="1"/>
  <c r="F141" i="2"/>
  <c r="G141" i="2" s="1"/>
  <c r="A321" i="2"/>
  <c r="Q322" i="2" s="1"/>
  <c r="R322" i="2" s="1"/>
  <c r="F321" i="2"/>
  <c r="AM142" i="2" l="1"/>
  <c r="AO142" i="2" s="1"/>
  <c r="AQ140" i="2"/>
  <c r="AP140" i="2"/>
  <c r="AV141" i="2"/>
  <c r="AU141" i="2"/>
  <c r="AT142" i="2"/>
  <c r="AX140" i="2"/>
  <c r="AY140" i="2"/>
  <c r="S141" i="3"/>
  <c r="T141" i="3" s="1"/>
  <c r="AN141" i="2"/>
  <c r="E142" i="3"/>
  <c r="B143" i="3"/>
  <c r="C143" i="3" s="1"/>
  <c r="D143" i="3" s="1"/>
  <c r="B143" i="2"/>
  <c r="Q142" i="2"/>
  <c r="R142" i="2" s="1"/>
  <c r="F142" i="2"/>
  <c r="G142" i="2" s="1"/>
  <c r="A322" i="2"/>
  <c r="Q323" i="2" s="1"/>
  <c r="R323" i="2" s="1"/>
  <c r="F322" i="2"/>
  <c r="AV142" i="2" l="1"/>
  <c r="AU142" i="2"/>
  <c r="AX141" i="2"/>
  <c r="AY141" i="2"/>
  <c r="AT143" i="2"/>
  <c r="AQ141" i="2"/>
  <c r="AP141" i="2"/>
  <c r="AM143" i="2"/>
  <c r="AO143" i="2" s="1"/>
  <c r="S142" i="3"/>
  <c r="T142" i="3" s="1"/>
  <c r="AN142" i="2"/>
  <c r="E143" i="3"/>
  <c r="B144" i="3"/>
  <c r="C144" i="3" s="1"/>
  <c r="D144" i="3" s="1"/>
  <c r="B144" i="2"/>
  <c r="Q143" i="2"/>
  <c r="R143" i="2" s="1"/>
  <c r="F143" i="2"/>
  <c r="G143" i="2" s="1"/>
  <c r="A323" i="2"/>
  <c r="Q324" i="2" s="1"/>
  <c r="R324" i="2" s="1"/>
  <c r="F323" i="2"/>
  <c r="AQ142" i="2" l="1"/>
  <c r="AP142" i="2"/>
  <c r="AO144" i="2"/>
  <c r="AT145" i="2"/>
  <c r="AM145" i="2"/>
  <c r="AX142" i="2"/>
  <c r="AY142" i="2"/>
  <c r="AV143" i="2"/>
  <c r="AU143" i="2"/>
  <c r="AT144" i="2"/>
  <c r="AM144" i="2"/>
  <c r="S143" i="3"/>
  <c r="T143" i="3" s="1"/>
  <c r="AN143" i="2"/>
  <c r="E144" i="3"/>
  <c r="B145" i="3"/>
  <c r="C145" i="3" s="1"/>
  <c r="D145" i="3" s="1"/>
  <c r="B145" i="2"/>
  <c r="Q144" i="2"/>
  <c r="R144" i="2" s="1"/>
  <c r="F144" i="2"/>
  <c r="G144" i="2" s="1"/>
  <c r="A324" i="2"/>
  <c r="Q325" i="2" s="1"/>
  <c r="R325" i="2" s="1"/>
  <c r="F324" i="2"/>
  <c r="AV145" i="2" l="1"/>
  <c r="AU145" i="2"/>
  <c r="AO145" i="2"/>
  <c r="AP143" i="2"/>
  <c r="AQ143" i="2"/>
  <c r="AV144" i="2"/>
  <c r="AU144" i="2"/>
  <c r="AX143" i="2"/>
  <c r="AY143" i="2"/>
  <c r="S144" i="3"/>
  <c r="T144" i="3" s="1"/>
  <c r="AN144" i="2"/>
  <c r="E145" i="3"/>
  <c r="B146" i="3"/>
  <c r="C146" i="3" s="1"/>
  <c r="D146" i="3" s="1"/>
  <c r="B146" i="2"/>
  <c r="Q145" i="2"/>
  <c r="R145" i="2" s="1"/>
  <c r="F145" i="2"/>
  <c r="G145" i="2" s="1"/>
  <c r="A325" i="2"/>
  <c r="Q326" i="2" s="1"/>
  <c r="R326" i="2" s="1"/>
  <c r="F325" i="2"/>
  <c r="AX144" i="2" l="1"/>
  <c r="AY144" i="2"/>
  <c r="AP144" i="2"/>
  <c r="AQ144" i="2"/>
  <c r="AM146" i="2"/>
  <c r="AO146" i="2" s="1"/>
  <c r="AT146" i="2"/>
  <c r="AY145" i="2"/>
  <c r="AX145" i="2"/>
  <c r="S145" i="3"/>
  <c r="T145" i="3" s="1"/>
  <c r="AN145" i="2"/>
  <c r="E146" i="3"/>
  <c r="B147" i="3"/>
  <c r="C147" i="3" s="1"/>
  <c r="D147" i="3" s="1"/>
  <c r="B147" i="2"/>
  <c r="Q146" i="2"/>
  <c r="R146" i="2" s="1"/>
  <c r="F146" i="2"/>
  <c r="G146" i="2" s="1"/>
  <c r="A326" i="2"/>
  <c r="Q327" i="2" s="1"/>
  <c r="R327" i="2" s="1"/>
  <c r="F326" i="2"/>
  <c r="AV146" i="2" l="1"/>
  <c r="AU146" i="2"/>
  <c r="AM147" i="2"/>
  <c r="AO147" i="2" s="1"/>
  <c r="AT147" i="2"/>
  <c r="AQ145" i="2"/>
  <c r="AP145" i="2"/>
  <c r="S146" i="3"/>
  <c r="T146" i="3" s="1"/>
  <c r="AN146" i="2"/>
  <c r="E147" i="3"/>
  <c r="B148" i="3"/>
  <c r="C148" i="3" s="1"/>
  <c r="D148" i="3" s="1"/>
  <c r="B148" i="2"/>
  <c r="AT148" i="2" s="1"/>
  <c r="Q147" i="2"/>
  <c r="R147" i="2" s="1"/>
  <c r="F147" i="2"/>
  <c r="G147" i="2" s="1"/>
  <c r="A327" i="2"/>
  <c r="Q328" i="2" s="1"/>
  <c r="R328" i="2" s="1"/>
  <c r="F327" i="2"/>
  <c r="AV148" i="2" l="1"/>
  <c r="AU148" i="2"/>
  <c r="AP146" i="2"/>
  <c r="AQ146" i="2"/>
  <c r="AV147" i="2"/>
  <c r="AU147" i="2"/>
  <c r="AM148" i="2"/>
  <c r="AO148" i="2" s="1"/>
  <c r="AY146" i="2"/>
  <c r="AX146" i="2"/>
  <c r="S147" i="3"/>
  <c r="T147" i="3" s="1"/>
  <c r="AN147" i="2"/>
  <c r="E148" i="3"/>
  <c r="B149" i="3"/>
  <c r="C149" i="3" s="1"/>
  <c r="D149" i="3" s="1"/>
  <c r="B149" i="2"/>
  <c r="Q148" i="2"/>
  <c r="R148" i="2" s="1"/>
  <c r="F148" i="2"/>
  <c r="G148" i="2" s="1"/>
  <c r="A328" i="2"/>
  <c r="Q329" i="2" s="1"/>
  <c r="R329" i="2" s="1"/>
  <c r="F328" i="2"/>
  <c r="AT149" i="2" l="1"/>
  <c r="AM149" i="2"/>
  <c r="AO149" i="2" s="1"/>
  <c r="AX148" i="2"/>
  <c r="AY148" i="2"/>
  <c r="AQ147" i="2"/>
  <c r="AP147" i="2"/>
  <c r="AY147" i="2"/>
  <c r="AX147" i="2"/>
  <c r="S148" i="3"/>
  <c r="T148" i="3" s="1"/>
  <c r="AN148" i="2"/>
  <c r="E149" i="3"/>
  <c r="B150" i="3"/>
  <c r="C150" i="3" s="1"/>
  <c r="D150" i="3" s="1"/>
  <c r="B150" i="2"/>
  <c r="Q149" i="2"/>
  <c r="R149" i="2" s="1"/>
  <c r="F149" i="2"/>
  <c r="G149" i="2" s="1"/>
  <c r="A329" i="2"/>
  <c r="Q330" i="2" s="1"/>
  <c r="R330" i="2" s="1"/>
  <c r="F329" i="2"/>
  <c r="AV149" i="2" l="1"/>
  <c r="AU149" i="2"/>
  <c r="AP148" i="2"/>
  <c r="AQ148" i="2"/>
  <c r="AM150" i="2"/>
  <c r="AO150" i="2" s="1"/>
  <c r="AT150" i="2"/>
  <c r="S149" i="3"/>
  <c r="T149" i="3" s="1"/>
  <c r="AN149" i="2"/>
  <c r="E150" i="3"/>
  <c r="B151" i="3"/>
  <c r="C151" i="3" s="1"/>
  <c r="D151" i="3" s="1"/>
  <c r="B151" i="2"/>
  <c r="Q150" i="2"/>
  <c r="R150" i="2" s="1"/>
  <c r="F150" i="2"/>
  <c r="G150" i="2" s="1"/>
  <c r="A330" i="2"/>
  <c r="Q331" i="2" s="1"/>
  <c r="R331" i="2" s="1"/>
  <c r="F330" i="2"/>
  <c r="AQ149" i="2" l="1"/>
  <c r="AP149" i="2"/>
  <c r="AX149" i="2"/>
  <c r="AY149" i="2"/>
  <c r="AT151" i="2"/>
  <c r="AV150" i="2"/>
  <c r="AU150" i="2"/>
  <c r="AM151" i="2"/>
  <c r="AO151" i="2" s="1"/>
  <c r="S150" i="3"/>
  <c r="T150" i="3" s="1"/>
  <c r="AN150" i="2"/>
  <c r="E151" i="3"/>
  <c r="B152" i="3"/>
  <c r="C152" i="3" s="1"/>
  <c r="D152" i="3" s="1"/>
  <c r="B152" i="2"/>
  <c r="Q151" i="2"/>
  <c r="R151" i="2" s="1"/>
  <c r="F151" i="2"/>
  <c r="G151" i="2" s="1"/>
  <c r="A331" i="2"/>
  <c r="Q332" i="2" s="1"/>
  <c r="R332" i="2" s="1"/>
  <c r="F331" i="2"/>
  <c r="AV151" i="2" l="1"/>
  <c r="AU151" i="2"/>
  <c r="AQ150" i="2"/>
  <c r="AP150" i="2"/>
  <c r="AM152" i="2"/>
  <c r="AO152" i="2" s="1"/>
  <c r="AY150" i="2"/>
  <c r="AX150" i="2"/>
  <c r="AT152" i="2"/>
  <c r="S151" i="3"/>
  <c r="T151" i="3" s="1"/>
  <c r="AN151" i="2"/>
  <c r="E152" i="3"/>
  <c r="B153" i="3"/>
  <c r="C153" i="3" s="1"/>
  <c r="D153" i="3" s="1"/>
  <c r="B153" i="2"/>
  <c r="Q152" i="2"/>
  <c r="R152" i="2" s="1"/>
  <c r="F152" i="2"/>
  <c r="G152" i="2" s="1"/>
  <c r="A332" i="2"/>
  <c r="Q333" i="2" s="1"/>
  <c r="R333" i="2" s="1"/>
  <c r="F332" i="2"/>
  <c r="AP151" i="2" l="1"/>
  <c r="AQ151" i="2"/>
  <c r="AM154" i="2"/>
  <c r="AX151" i="2"/>
  <c r="AY151" i="2"/>
  <c r="AV152" i="2"/>
  <c r="AU152" i="2"/>
  <c r="AT153" i="2"/>
  <c r="AM153" i="2"/>
  <c r="AO153" i="2" s="1"/>
  <c r="S152" i="3"/>
  <c r="T152" i="3" s="1"/>
  <c r="AN152" i="2"/>
  <c r="E153" i="3"/>
  <c r="B154" i="3"/>
  <c r="C154" i="3" s="1"/>
  <c r="D154" i="3" s="1"/>
  <c r="B154" i="2"/>
  <c r="Q153" i="2"/>
  <c r="R153" i="2" s="1"/>
  <c r="F153" i="2"/>
  <c r="G153" i="2" s="1"/>
  <c r="A333" i="2"/>
  <c r="Q334" i="2" s="1"/>
  <c r="R334" i="2" s="1"/>
  <c r="F333" i="2"/>
  <c r="AQ152" i="2" l="1"/>
  <c r="AP152" i="2"/>
  <c r="AV153" i="2"/>
  <c r="AU153" i="2"/>
  <c r="AY152" i="2"/>
  <c r="AX152" i="2"/>
  <c r="AO154" i="2"/>
  <c r="AT154" i="2"/>
  <c r="S153" i="3"/>
  <c r="T153" i="3" s="1"/>
  <c r="AN153" i="2"/>
  <c r="E154" i="3"/>
  <c r="B155" i="3"/>
  <c r="C155" i="3" s="1"/>
  <c r="D155" i="3" s="1"/>
  <c r="B155" i="2"/>
  <c r="AT155" i="2" s="1"/>
  <c r="Q154" i="2"/>
  <c r="R154" i="2" s="1"/>
  <c r="F154" i="2"/>
  <c r="G154" i="2" s="1"/>
  <c r="A334" i="2"/>
  <c r="Q335" i="2" s="1"/>
  <c r="R335" i="2" s="1"/>
  <c r="F334" i="2"/>
  <c r="AV155" i="2" l="1"/>
  <c r="AU155" i="2"/>
  <c r="AP153" i="2"/>
  <c r="AQ153" i="2"/>
  <c r="AM155" i="2"/>
  <c r="AO155" i="2"/>
  <c r="AV154" i="2"/>
  <c r="AU154" i="2"/>
  <c r="AX153" i="2"/>
  <c r="AY153" i="2"/>
  <c r="S154" i="3"/>
  <c r="T154" i="3" s="1"/>
  <c r="AN154" i="2"/>
  <c r="E155" i="3"/>
  <c r="B156" i="3"/>
  <c r="C156" i="3" s="1"/>
  <c r="D156" i="3" s="1"/>
  <c r="B156" i="2"/>
  <c r="Q155" i="2"/>
  <c r="R155" i="2" s="1"/>
  <c r="F155" i="2"/>
  <c r="G155" i="2" s="1"/>
  <c r="A335" i="2"/>
  <c r="Q336" i="2" s="1"/>
  <c r="R336" i="2" s="1"/>
  <c r="F335" i="2"/>
  <c r="AT156" i="2" l="1"/>
  <c r="AQ154" i="2"/>
  <c r="AP154" i="2"/>
  <c r="AM156" i="2"/>
  <c r="AO156" i="2" s="1"/>
  <c r="AX155" i="2"/>
  <c r="AY155" i="2"/>
  <c r="AX154" i="2"/>
  <c r="AY154" i="2"/>
  <c r="S155" i="3"/>
  <c r="T155" i="3" s="1"/>
  <c r="AN155" i="2"/>
  <c r="E156" i="3"/>
  <c r="B157" i="3"/>
  <c r="C157" i="3" s="1"/>
  <c r="D157" i="3" s="1"/>
  <c r="B157" i="2"/>
  <c r="Q156" i="2"/>
  <c r="R156" i="2" s="1"/>
  <c r="F156" i="2"/>
  <c r="G156" i="2" s="1"/>
  <c r="A336" i="2"/>
  <c r="Q337" i="2" s="1"/>
  <c r="R337" i="2" s="1"/>
  <c r="F336" i="2"/>
  <c r="AM158" i="2" l="1"/>
  <c r="AV156" i="2"/>
  <c r="AU156" i="2"/>
  <c r="AQ155" i="2"/>
  <c r="AP155" i="2"/>
  <c r="AT157" i="2"/>
  <c r="AM157" i="2"/>
  <c r="AO157" i="2" s="1"/>
  <c r="S156" i="3"/>
  <c r="T156" i="3" s="1"/>
  <c r="AN156" i="2"/>
  <c r="E157" i="3"/>
  <c r="B158" i="3"/>
  <c r="C158" i="3" s="1"/>
  <c r="D158" i="3" s="1"/>
  <c r="B158" i="2"/>
  <c r="Q157" i="2"/>
  <c r="R157" i="2" s="1"/>
  <c r="F157" i="2"/>
  <c r="G157" i="2" s="1"/>
  <c r="A337" i="2"/>
  <c r="Q338" i="2" s="1"/>
  <c r="R338" i="2" s="1"/>
  <c r="F337" i="2"/>
  <c r="AO158" i="2" l="1"/>
  <c r="AM159" i="2"/>
  <c r="AQ156" i="2"/>
  <c r="AP156" i="2"/>
  <c r="AV157" i="2"/>
  <c r="AU157" i="2"/>
  <c r="AY156" i="2"/>
  <c r="AX156" i="2"/>
  <c r="AT158" i="2"/>
  <c r="S157" i="3"/>
  <c r="T157" i="3" s="1"/>
  <c r="AN157" i="2"/>
  <c r="E158" i="3"/>
  <c r="B159" i="3"/>
  <c r="C159" i="3" s="1"/>
  <c r="D159" i="3" s="1"/>
  <c r="B159" i="2"/>
  <c r="Q158" i="2"/>
  <c r="R158" i="2" s="1"/>
  <c r="F158" i="2"/>
  <c r="G158" i="2" s="1"/>
  <c r="A338" i="2"/>
  <c r="Q339" i="2" s="1"/>
  <c r="R339" i="2" s="1"/>
  <c r="F338" i="2"/>
  <c r="AO159" i="2" l="1"/>
  <c r="AP157" i="2"/>
  <c r="AQ157" i="2"/>
  <c r="AV158" i="2"/>
  <c r="AU158" i="2"/>
  <c r="AY157" i="2"/>
  <c r="AX157" i="2"/>
  <c r="AT159" i="2"/>
  <c r="S158" i="3"/>
  <c r="T158" i="3" s="1"/>
  <c r="AN158" i="2"/>
  <c r="E159" i="3"/>
  <c r="B160" i="3"/>
  <c r="C160" i="3" s="1"/>
  <c r="D160" i="3" s="1"/>
  <c r="B160" i="2"/>
  <c r="Q159" i="2"/>
  <c r="R159" i="2" s="1"/>
  <c r="F159" i="2"/>
  <c r="G159" i="2" s="1"/>
  <c r="A339" i="2"/>
  <c r="Q340" i="2" s="1"/>
  <c r="R340" i="2" s="1"/>
  <c r="F339" i="2"/>
  <c r="AY158" i="2" l="1"/>
  <c r="AX158" i="2"/>
  <c r="AV159" i="2"/>
  <c r="AU159" i="2"/>
  <c r="AT160" i="2"/>
  <c r="AP158" i="2"/>
  <c r="AQ158" i="2"/>
  <c r="AM160" i="2"/>
  <c r="AO160" i="2" s="1"/>
  <c r="S159" i="3"/>
  <c r="T159" i="3" s="1"/>
  <c r="AN159" i="2"/>
  <c r="E160" i="3"/>
  <c r="B161" i="3"/>
  <c r="C161" i="3" s="1"/>
  <c r="D161" i="3" s="1"/>
  <c r="B161" i="2"/>
  <c r="Q160" i="2"/>
  <c r="R160" i="2" s="1"/>
  <c r="F160" i="2"/>
  <c r="G160" i="2" s="1"/>
  <c r="A340" i="2"/>
  <c r="Q341" i="2" s="1"/>
  <c r="R341" i="2" s="1"/>
  <c r="F340" i="2"/>
  <c r="AM162" i="2" l="1"/>
  <c r="AV160" i="2"/>
  <c r="AU160" i="2"/>
  <c r="AP159" i="2"/>
  <c r="AQ159" i="2"/>
  <c r="AY159" i="2"/>
  <c r="AX159" i="2"/>
  <c r="AT161" i="2"/>
  <c r="AM161" i="2"/>
  <c r="AO161" i="2" s="1"/>
  <c r="S160" i="3"/>
  <c r="T160" i="3" s="1"/>
  <c r="AN160" i="2"/>
  <c r="E161" i="3"/>
  <c r="B162" i="3"/>
  <c r="C162" i="3" s="1"/>
  <c r="D162" i="3" s="1"/>
  <c r="B162" i="2"/>
  <c r="Q161" i="2"/>
  <c r="R161" i="2" s="1"/>
  <c r="F161" i="2"/>
  <c r="G161" i="2" s="1"/>
  <c r="A341" i="2"/>
  <c r="Q342" i="2" s="1"/>
  <c r="R342" i="2" s="1"/>
  <c r="F341" i="2"/>
  <c r="AO162" i="2" l="1"/>
  <c r="AQ160" i="2"/>
  <c r="AP160" i="2"/>
  <c r="AV161" i="2"/>
  <c r="AU161" i="2"/>
  <c r="AX160" i="2"/>
  <c r="AY160" i="2"/>
  <c r="AT162" i="2"/>
  <c r="S161" i="3"/>
  <c r="T161" i="3" s="1"/>
  <c r="AN161" i="2"/>
  <c r="E162" i="3"/>
  <c r="B163" i="3"/>
  <c r="C163" i="3" s="1"/>
  <c r="D163" i="3" s="1"/>
  <c r="B163" i="2"/>
  <c r="Q162" i="2"/>
  <c r="R162" i="2" s="1"/>
  <c r="F162" i="2"/>
  <c r="G162" i="2" s="1"/>
  <c r="A342" i="2"/>
  <c r="Q343" i="2" s="1"/>
  <c r="R343" i="2" s="1"/>
  <c r="F342" i="2"/>
  <c r="AX161" i="2" l="1"/>
  <c r="AY161" i="2"/>
  <c r="AM163" i="2"/>
  <c r="AO163" i="2" s="1"/>
  <c r="AQ161" i="2"/>
  <c r="AP161" i="2"/>
  <c r="AV162" i="2"/>
  <c r="AU162" i="2"/>
  <c r="AT163" i="2"/>
  <c r="S162" i="3"/>
  <c r="T162" i="3" s="1"/>
  <c r="AN162" i="2"/>
  <c r="E163" i="3"/>
  <c r="B164" i="3"/>
  <c r="C164" i="3" s="1"/>
  <c r="D164" i="3" s="1"/>
  <c r="B164" i="2"/>
  <c r="Q163" i="2"/>
  <c r="F163" i="2"/>
  <c r="G163" i="2" s="1"/>
  <c r="A343" i="2"/>
  <c r="Q344" i="2" s="1"/>
  <c r="R344" i="2" s="1"/>
  <c r="F343" i="2"/>
  <c r="AY162" i="2" l="1"/>
  <c r="AX162" i="2"/>
  <c r="AM164" i="2"/>
  <c r="AO164" i="2" s="1"/>
  <c r="AP162" i="2"/>
  <c r="AQ162" i="2"/>
  <c r="AV163" i="2"/>
  <c r="AU163" i="2"/>
  <c r="AT164" i="2"/>
  <c r="S163" i="3"/>
  <c r="T163" i="3" s="1"/>
  <c r="AN163" i="2"/>
  <c r="E164" i="3"/>
  <c r="B165" i="3"/>
  <c r="C165" i="3" s="1"/>
  <c r="D165" i="3" s="1"/>
  <c r="B165" i="2"/>
  <c r="Q164" i="2"/>
  <c r="F164" i="2"/>
  <c r="G164" i="2" s="1"/>
  <c r="A344" i="2"/>
  <c r="Q345" i="2" s="1"/>
  <c r="R345" i="2" s="1"/>
  <c r="F344" i="2"/>
  <c r="AY163" i="2" l="1"/>
  <c r="AX163" i="2"/>
  <c r="AQ163" i="2"/>
  <c r="AP163" i="2"/>
  <c r="AV164" i="2"/>
  <c r="AU164" i="2"/>
  <c r="AM165" i="2"/>
  <c r="AO165" i="2" s="1"/>
  <c r="AT165" i="2"/>
  <c r="S164" i="3"/>
  <c r="T164" i="3" s="1"/>
  <c r="AN164" i="2"/>
  <c r="E165" i="3"/>
  <c r="B166" i="3"/>
  <c r="C166" i="3" s="1"/>
  <c r="D166" i="3" s="1"/>
  <c r="B166" i="2"/>
  <c r="Q165" i="2"/>
  <c r="F165" i="2"/>
  <c r="G165" i="2" s="1"/>
  <c r="A345" i="2"/>
  <c r="Q346" i="2" s="1"/>
  <c r="R346" i="2" s="1"/>
  <c r="F345" i="2"/>
  <c r="AV165" i="2" l="1"/>
  <c r="AU165" i="2"/>
  <c r="AT166" i="2"/>
  <c r="AP164" i="2"/>
  <c r="AQ164" i="2"/>
  <c r="AX164" i="2"/>
  <c r="AY164" i="2"/>
  <c r="AM166" i="2"/>
  <c r="AO166" i="2" s="1"/>
  <c r="S165" i="3"/>
  <c r="T165" i="3" s="1"/>
  <c r="AN165" i="2"/>
  <c r="E166" i="3"/>
  <c r="B167" i="3"/>
  <c r="C167" i="3" s="1"/>
  <c r="D167" i="3" s="1"/>
  <c r="B167" i="2"/>
  <c r="Q166" i="2"/>
  <c r="F166" i="2"/>
  <c r="G166" i="2" s="1"/>
  <c r="A346" i="2"/>
  <c r="Q347" i="2" s="1"/>
  <c r="R347" i="2" s="1"/>
  <c r="F346" i="2"/>
  <c r="AP165" i="2" l="1"/>
  <c r="AQ165" i="2"/>
  <c r="AV166" i="2"/>
  <c r="AU166" i="2"/>
  <c r="AM167" i="2"/>
  <c r="AO167" i="2" s="1"/>
  <c r="AT167" i="2"/>
  <c r="AX165" i="2"/>
  <c r="AY165" i="2"/>
  <c r="S166" i="3"/>
  <c r="T166" i="3" s="1"/>
  <c r="AN166" i="2"/>
  <c r="E167" i="3"/>
  <c r="B168" i="3"/>
  <c r="C168" i="3" s="1"/>
  <c r="D168" i="3" s="1"/>
  <c r="B168" i="2"/>
  <c r="Q167" i="2"/>
  <c r="F167" i="2"/>
  <c r="G167" i="2" s="1"/>
  <c r="A347" i="2"/>
  <c r="Q348" i="2" s="1"/>
  <c r="R348" i="2" s="1"/>
  <c r="F347" i="2"/>
  <c r="AV167" i="2" l="1"/>
  <c r="AU167" i="2"/>
  <c r="AY166" i="2"/>
  <c r="AX166" i="2"/>
  <c r="AT168" i="2"/>
  <c r="AP166" i="2"/>
  <c r="AQ166" i="2"/>
  <c r="AM168" i="2"/>
  <c r="AO168" i="2" s="1"/>
  <c r="S167" i="3"/>
  <c r="T167" i="3" s="1"/>
  <c r="AN167" i="2"/>
  <c r="E168" i="3"/>
  <c r="B169" i="3"/>
  <c r="C169" i="3" s="1"/>
  <c r="D169" i="3" s="1"/>
  <c r="B169" i="2"/>
  <c r="Q168" i="2"/>
  <c r="F168" i="2"/>
  <c r="G168" i="2" s="1"/>
  <c r="A348" i="2"/>
  <c r="Q349" i="2" s="1"/>
  <c r="R349" i="2" s="1"/>
  <c r="F348" i="2"/>
  <c r="AM169" i="2" l="1"/>
  <c r="AO169" i="2" s="1"/>
  <c r="AQ167" i="2"/>
  <c r="AP167" i="2"/>
  <c r="AV168" i="2"/>
  <c r="AU168" i="2"/>
  <c r="AT169" i="2"/>
  <c r="AY167" i="2"/>
  <c r="AX167" i="2"/>
  <c r="S168" i="3"/>
  <c r="T168" i="3" s="1"/>
  <c r="AN168" i="2"/>
  <c r="E169" i="3"/>
  <c r="B170" i="3"/>
  <c r="C170" i="3" s="1"/>
  <c r="D170" i="3" s="1"/>
  <c r="B170" i="2"/>
  <c r="Q169" i="2"/>
  <c r="F169" i="2"/>
  <c r="G169" i="2" s="1"/>
  <c r="A349" i="2"/>
  <c r="Q350" i="2" s="1"/>
  <c r="R350" i="2" s="1"/>
  <c r="F349" i="2"/>
  <c r="AX168" i="2" l="1"/>
  <c r="AY168" i="2"/>
  <c r="AV169" i="2"/>
  <c r="AU169" i="2"/>
  <c r="AP168" i="2"/>
  <c r="AQ168" i="2"/>
  <c r="AT170" i="2"/>
  <c r="AM170" i="2"/>
  <c r="AO170" i="2" s="1"/>
  <c r="S169" i="3"/>
  <c r="T169" i="3" s="1"/>
  <c r="AN169" i="2"/>
  <c r="E170" i="3"/>
  <c r="B171" i="3"/>
  <c r="C171" i="3" s="1"/>
  <c r="D171" i="3" s="1"/>
  <c r="B171" i="2"/>
  <c r="AM171" i="2" s="1"/>
  <c r="Q170" i="2"/>
  <c r="F170" i="2"/>
  <c r="G170" i="2" s="1"/>
  <c r="A350" i="2"/>
  <c r="Q351" i="2" s="1"/>
  <c r="R351" i="2" s="1"/>
  <c r="F350" i="2"/>
  <c r="AQ169" i="2" l="1"/>
  <c r="AP169" i="2"/>
  <c r="AV170" i="2"/>
  <c r="AU170" i="2"/>
  <c r="AT171" i="2"/>
  <c r="AX169" i="2"/>
  <c r="AY169" i="2"/>
  <c r="AO171" i="2"/>
  <c r="S170" i="3"/>
  <c r="T170" i="3" s="1"/>
  <c r="AN170" i="2"/>
  <c r="E171" i="3"/>
  <c r="B172" i="3"/>
  <c r="C172" i="3" s="1"/>
  <c r="D172" i="3" s="1"/>
  <c r="B172" i="2"/>
  <c r="Q171" i="2"/>
  <c r="F171" i="2"/>
  <c r="G171" i="2" s="1"/>
  <c r="A351" i="2"/>
  <c r="Q352" i="2" s="1"/>
  <c r="R352" i="2" s="1"/>
  <c r="F351" i="2"/>
  <c r="AQ170" i="2" l="1"/>
  <c r="AP170" i="2"/>
  <c r="AT172" i="2"/>
  <c r="AM172" i="2"/>
  <c r="AO172" i="2" s="1"/>
  <c r="AV171" i="2"/>
  <c r="AU171" i="2"/>
  <c r="AY170" i="2"/>
  <c r="AX170" i="2"/>
  <c r="S171" i="3"/>
  <c r="T171" i="3" s="1"/>
  <c r="AN171" i="2"/>
  <c r="E172" i="3"/>
  <c r="B173" i="3"/>
  <c r="C173" i="3" s="1"/>
  <c r="D173" i="3" s="1"/>
  <c r="B173" i="2"/>
  <c r="Q172" i="2"/>
  <c r="F172" i="2"/>
  <c r="G172" i="2" s="1"/>
  <c r="A352" i="2"/>
  <c r="Q353" i="2" s="1"/>
  <c r="R353" i="2" s="1"/>
  <c r="F352" i="2"/>
  <c r="AQ171" i="2" l="1"/>
  <c r="AP171" i="2"/>
  <c r="AY171" i="2"/>
  <c r="AX171" i="2"/>
  <c r="AV172" i="2"/>
  <c r="AU172" i="2"/>
  <c r="AT173" i="2"/>
  <c r="AM173" i="2"/>
  <c r="AO173" i="2" s="1"/>
  <c r="S172" i="3"/>
  <c r="T172" i="3" s="1"/>
  <c r="E173" i="3"/>
  <c r="B174" i="3"/>
  <c r="C174" i="3" s="1"/>
  <c r="D174" i="3" s="1"/>
  <c r="B174" i="2"/>
  <c r="AT174" i="2" s="1"/>
  <c r="Q173" i="2"/>
  <c r="F173" i="2"/>
  <c r="G173" i="2" s="1"/>
  <c r="A353" i="2"/>
  <c r="Q354" i="2" s="1"/>
  <c r="R354" i="2" s="1"/>
  <c r="F353" i="2"/>
  <c r="AU174" i="2" l="1"/>
  <c r="AV174" i="2"/>
  <c r="AM174" i="2"/>
  <c r="AV173" i="2"/>
  <c r="AU173" i="2"/>
  <c r="AO174" i="2"/>
  <c r="AY172" i="2"/>
  <c r="AX172" i="2"/>
  <c r="S173" i="3"/>
  <c r="T173" i="3" s="1"/>
  <c r="AN174" i="2"/>
  <c r="AN173" i="2"/>
  <c r="AN172" i="2"/>
  <c r="E174" i="3"/>
  <c r="B175" i="3"/>
  <c r="C175" i="3" s="1"/>
  <c r="D175" i="3" s="1"/>
  <c r="B175" i="2"/>
  <c r="AM175" i="2" s="1"/>
  <c r="Q174" i="2"/>
  <c r="F174" i="2"/>
  <c r="G174" i="2" s="1"/>
  <c r="A354" i="2"/>
  <c r="Q355" i="2" s="1"/>
  <c r="R355" i="2" s="1"/>
  <c r="F354" i="2"/>
  <c r="AP172" i="2" l="1"/>
  <c r="AQ172" i="2"/>
  <c r="AT175" i="2"/>
  <c r="AQ173" i="2"/>
  <c r="AP173" i="2"/>
  <c r="AY173" i="2"/>
  <c r="AX173" i="2"/>
  <c r="AO175" i="2"/>
  <c r="AQ174" i="2"/>
  <c r="AP174" i="2"/>
  <c r="AX174" i="2"/>
  <c r="AY174" i="2"/>
  <c r="S174" i="3"/>
  <c r="T174" i="3" s="1"/>
  <c r="AN175" i="2"/>
  <c r="E175" i="3"/>
  <c r="B176" i="3"/>
  <c r="C176" i="3" s="1"/>
  <c r="D176" i="3" s="1"/>
  <c r="B176" i="2"/>
  <c r="Q175" i="2"/>
  <c r="F175" i="2"/>
  <c r="G175" i="2" s="1"/>
  <c r="A355" i="2"/>
  <c r="Q356" i="2" s="1"/>
  <c r="R356" i="2" s="1"/>
  <c r="F355" i="2"/>
  <c r="AT177" i="2" l="1"/>
  <c r="AM177" i="2"/>
  <c r="AP175" i="2"/>
  <c r="AQ175" i="2"/>
  <c r="AM176" i="2"/>
  <c r="AN176" i="2" s="1"/>
  <c r="AT176" i="2"/>
  <c r="AV175" i="2"/>
  <c r="AU175" i="2"/>
  <c r="S175" i="3"/>
  <c r="T175" i="3" s="1"/>
  <c r="E176" i="3"/>
  <c r="B177" i="3"/>
  <c r="C177" i="3" s="1"/>
  <c r="D177" i="3" s="1"/>
  <c r="B177" i="2"/>
  <c r="Q176" i="2"/>
  <c r="F176" i="2"/>
  <c r="G176" i="2" s="1"/>
  <c r="A356" i="2"/>
  <c r="Q357" i="2" s="1"/>
  <c r="R357" i="2" s="1"/>
  <c r="F356" i="2"/>
  <c r="AQ176" i="2" l="1"/>
  <c r="AP176" i="2"/>
  <c r="AV177" i="2"/>
  <c r="AU177" i="2"/>
  <c r="AO176" i="2"/>
  <c r="AO177" i="2"/>
  <c r="AY175" i="2"/>
  <c r="AX175" i="2"/>
  <c r="AV176" i="2"/>
  <c r="AU176" i="2"/>
  <c r="S176" i="3"/>
  <c r="T176" i="3" s="1"/>
  <c r="AN177" i="2"/>
  <c r="E177" i="3"/>
  <c r="B178" i="3"/>
  <c r="C178" i="3" s="1"/>
  <c r="D178" i="3" s="1"/>
  <c r="B178" i="2"/>
  <c r="AM178" i="2" s="1"/>
  <c r="Q177" i="2"/>
  <c r="F177" i="2"/>
  <c r="G177" i="2" s="1"/>
  <c r="A357" i="2"/>
  <c r="Q358" i="2" s="1"/>
  <c r="R358" i="2" s="1"/>
  <c r="F357" i="2"/>
  <c r="AO178" i="2" l="1"/>
  <c r="AM179" i="2"/>
  <c r="AT179" i="2"/>
  <c r="AP177" i="2"/>
  <c r="AQ177" i="2"/>
  <c r="AX176" i="2"/>
  <c r="AY176" i="2"/>
  <c r="AT178" i="2"/>
  <c r="AX177" i="2"/>
  <c r="AY177" i="2"/>
  <c r="S177" i="3"/>
  <c r="T177" i="3" s="1"/>
  <c r="AN178" i="2"/>
  <c r="E178" i="3"/>
  <c r="B179" i="3"/>
  <c r="C179" i="3" s="1"/>
  <c r="D179" i="3" s="1"/>
  <c r="B179" i="2"/>
  <c r="Q178" i="2"/>
  <c r="F178" i="2"/>
  <c r="G178" i="2" s="1"/>
  <c r="A358" i="2"/>
  <c r="Q359" i="2" s="1"/>
  <c r="R359" i="2" s="1"/>
  <c r="F358" i="2"/>
  <c r="AV179" i="2" l="1"/>
  <c r="AU179" i="2"/>
  <c r="AO179" i="2"/>
  <c r="AM180" i="2"/>
  <c r="AT180" i="2"/>
  <c r="AV178" i="2"/>
  <c r="AU178" i="2"/>
  <c r="AP178" i="2"/>
  <c r="AQ178" i="2"/>
  <c r="S178" i="3"/>
  <c r="T178" i="3" s="1"/>
  <c r="AN179" i="2"/>
  <c r="E179" i="3"/>
  <c r="B180" i="3"/>
  <c r="C180" i="3" s="1"/>
  <c r="D180" i="3" s="1"/>
  <c r="B180" i="2"/>
  <c r="Q179" i="2"/>
  <c r="F179" i="2"/>
  <c r="G179" i="2" s="1"/>
  <c r="A359" i="2"/>
  <c r="Q360" i="2" s="1"/>
  <c r="R360" i="2" s="1"/>
  <c r="F359" i="2"/>
  <c r="AX179" i="2" l="1"/>
  <c r="AY179" i="2"/>
  <c r="AV180" i="2"/>
  <c r="AU180" i="2"/>
  <c r="AO180" i="2"/>
  <c r="AP179" i="2"/>
  <c r="AQ179" i="2"/>
  <c r="AX178" i="2"/>
  <c r="AY178" i="2"/>
  <c r="S179" i="3"/>
  <c r="T179" i="3" s="1"/>
  <c r="AN180" i="2"/>
  <c r="E180" i="3"/>
  <c r="B181" i="3"/>
  <c r="C181" i="3" s="1"/>
  <c r="D181" i="3" s="1"/>
  <c r="B181" i="2"/>
  <c r="AT181" i="2" s="1"/>
  <c r="Q180" i="2"/>
  <c r="F180" i="2"/>
  <c r="G180" i="2" s="1"/>
  <c r="A360" i="2"/>
  <c r="Q361" i="2" s="1"/>
  <c r="R361" i="2" s="1"/>
  <c r="F360" i="2"/>
  <c r="AV181" i="2" l="1"/>
  <c r="AU181" i="2"/>
  <c r="AQ180" i="2"/>
  <c r="AP180" i="2"/>
  <c r="AO181" i="2"/>
  <c r="AT182" i="2"/>
  <c r="AM181" i="2"/>
  <c r="AX180" i="2"/>
  <c r="AY180" i="2"/>
  <c r="S180" i="3"/>
  <c r="T180" i="3" s="1"/>
  <c r="AN181" i="2"/>
  <c r="E181" i="3"/>
  <c r="B182" i="3"/>
  <c r="C182" i="3" s="1"/>
  <c r="D182" i="3" s="1"/>
  <c r="B182" i="2"/>
  <c r="Q181" i="2"/>
  <c r="F181" i="2"/>
  <c r="G181" i="2" s="1"/>
  <c r="A361" i="2"/>
  <c r="Q362" i="2" s="1"/>
  <c r="R362" i="2" s="1"/>
  <c r="F361" i="2"/>
  <c r="AV182" i="2" l="1"/>
  <c r="AU182" i="2"/>
  <c r="AX181" i="2"/>
  <c r="AY181" i="2"/>
  <c r="AP181" i="2"/>
  <c r="AQ181" i="2"/>
  <c r="AM182" i="2"/>
  <c r="AO182" i="2" s="1"/>
  <c r="S181" i="3"/>
  <c r="T181" i="3" s="1"/>
  <c r="AN182" i="2"/>
  <c r="E182" i="3"/>
  <c r="B183" i="3"/>
  <c r="C183" i="3" s="1"/>
  <c r="D183" i="3" s="1"/>
  <c r="B183" i="2"/>
  <c r="AT183" i="2" s="1"/>
  <c r="Q182" i="2"/>
  <c r="F182" i="2"/>
  <c r="G182" i="2" s="1"/>
  <c r="A362" i="2"/>
  <c r="Q363" i="2" s="1"/>
  <c r="R363" i="2" s="1"/>
  <c r="F362" i="2"/>
  <c r="AV183" i="2" l="1"/>
  <c r="AU183" i="2"/>
  <c r="AP182" i="2"/>
  <c r="AQ182" i="2"/>
  <c r="AM183" i="2"/>
  <c r="AO183" i="2" s="1"/>
  <c r="AX182" i="2"/>
  <c r="AY182" i="2"/>
  <c r="S182" i="3"/>
  <c r="T182" i="3" s="1"/>
  <c r="AN183" i="2"/>
  <c r="E183" i="3"/>
  <c r="B184" i="3"/>
  <c r="C184" i="3" s="1"/>
  <c r="B184" i="2"/>
  <c r="Q183" i="2"/>
  <c r="F183" i="2"/>
  <c r="G183" i="2" s="1"/>
  <c r="A363" i="2"/>
  <c r="F363" i="2"/>
  <c r="AO184" i="2" l="1"/>
  <c r="AM184" i="2"/>
  <c r="AP183" i="2"/>
  <c r="AQ183" i="2"/>
  <c r="AT184" i="2"/>
  <c r="AY183" i="2"/>
  <c r="AX183" i="2"/>
  <c r="S183" i="3"/>
  <c r="T183" i="3" s="1"/>
  <c r="D184" i="3"/>
  <c r="B185" i="2"/>
  <c r="B186" i="3"/>
  <c r="C186" i="3" s="1"/>
  <c r="F364" i="2"/>
  <c r="Q364" i="2"/>
  <c r="R364" i="2" s="1"/>
  <c r="AV184" i="2" l="1"/>
  <c r="AU184" i="2"/>
  <c r="AM185" i="2"/>
  <c r="AO185" i="2" s="1"/>
  <c r="AT185" i="2"/>
  <c r="AN184" i="2"/>
  <c r="B186" i="2"/>
  <c r="E184" i="3"/>
  <c r="B187" i="3"/>
  <c r="C187" i="3" s="1"/>
  <c r="AQ184" i="2" l="1"/>
  <c r="AP184" i="2"/>
  <c r="AV185" i="2"/>
  <c r="AU185" i="2"/>
  <c r="AT186" i="2"/>
  <c r="AM186" i="2"/>
  <c r="AO186" i="2" s="1"/>
  <c r="AY184" i="2"/>
  <c r="AX184" i="2"/>
  <c r="S184" i="3"/>
  <c r="T184" i="3" s="1"/>
  <c r="AN185" i="2"/>
  <c r="B187" i="2"/>
  <c r="B188" i="3"/>
  <c r="C188" i="3" s="1"/>
  <c r="AV186" i="2" l="1"/>
  <c r="AU186" i="2"/>
  <c r="AY185" i="2"/>
  <c r="AX185" i="2"/>
  <c r="AM187" i="2"/>
  <c r="AO187" i="2" s="1"/>
  <c r="AQ185" i="2"/>
  <c r="AP185" i="2"/>
  <c r="AT187" i="2"/>
  <c r="AN186" i="2"/>
  <c r="B188" i="2"/>
  <c r="B189" i="3"/>
  <c r="C189" i="3" s="1"/>
  <c r="AQ186" i="2" l="1"/>
  <c r="AP186" i="2"/>
  <c r="AT188" i="2"/>
  <c r="AV187" i="2"/>
  <c r="AU187" i="2"/>
  <c r="AM188" i="2"/>
  <c r="AO188" i="2" s="1"/>
  <c r="AY186" i="2"/>
  <c r="AX186" i="2"/>
  <c r="AN187" i="2"/>
  <c r="B189" i="2"/>
  <c r="B190" i="3"/>
  <c r="C190" i="3" s="1"/>
  <c r="AQ187" i="2" l="1"/>
  <c r="AP187" i="2"/>
  <c r="AY187" i="2"/>
  <c r="AX187" i="2"/>
  <c r="AV188" i="2"/>
  <c r="AU188" i="2"/>
  <c r="AM189" i="2"/>
  <c r="AO189" i="2" s="1"/>
  <c r="AT189" i="2"/>
  <c r="AN188" i="2"/>
  <c r="B190" i="2"/>
  <c r="B191" i="3"/>
  <c r="C191" i="3" s="1"/>
  <c r="AQ188" i="2" l="1"/>
  <c r="AP188" i="2"/>
  <c r="AT191" i="2"/>
  <c r="AM191" i="2"/>
  <c r="AV189" i="2"/>
  <c r="AU189" i="2"/>
  <c r="AX188" i="2"/>
  <c r="AY188" i="2"/>
  <c r="AM190" i="2"/>
  <c r="AO190" i="2" s="1"/>
  <c r="AT190" i="2"/>
  <c r="AN189" i="2"/>
  <c r="B191" i="2"/>
  <c r="B192" i="3"/>
  <c r="C192" i="3" s="1"/>
  <c r="AQ189" i="2" l="1"/>
  <c r="AP189" i="2"/>
  <c r="AO191" i="2"/>
  <c r="AV190" i="2"/>
  <c r="AU190" i="2"/>
  <c r="AX189" i="2"/>
  <c r="AY189" i="2"/>
  <c r="AV191" i="2"/>
  <c r="AU191" i="2"/>
  <c r="AN190" i="2"/>
  <c r="B192" i="2"/>
  <c r="B193" i="3"/>
  <c r="C193" i="3" s="1"/>
  <c r="AQ190" i="2" l="1"/>
  <c r="AP190" i="2"/>
  <c r="AX190" i="2"/>
  <c r="AY190" i="2"/>
  <c r="AX191" i="2"/>
  <c r="AY191" i="2"/>
  <c r="AM192" i="2"/>
  <c r="AO192" i="2" s="1"/>
  <c r="AT192" i="2"/>
  <c r="AN191" i="2"/>
  <c r="B193" i="2"/>
  <c r="B194" i="3"/>
  <c r="C194" i="3" s="1"/>
  <c r="AP191" i="2" l="1"/>
  <c r="AQ191" i="2"/>
  <c r="AV192" i="2"/>
  <c r="AU192" i="2"/>
  <c r="AT193" i="2"/>
  <c r="AM193" i="2"/>
  <c r="AO193" i="2" s="1"/>
  <c r="AN192" i="2"/>
  <c r="B194" i="2"/>
  <c r="B195" i="3"/>
  <c r="C195" i="3" s="1"/>
  <c r="AP192" i="2" l="1"/>
  <c r="AQ192" i="2"/>
  <c r="AY192" i="2"/>
  <c r="AX192" i="2"/>
  <c r="AT194" i="2"/>
  <c r="AV193" i="2"/>
  <c r="AU193" i="2"/>
  <c r="AM194" i="2"/>
  <c r="AO194" i="2" s="1"/>
  <c r="AN193" i="2"/>
  <c r="B195" i="2"/>
  <c r="B196" i="3"/>
  <c r="C196" i="3" s="1"/>
  <c r="AP193" i="2" l="1"/>
  <c r="AQ193" i="2"/>
  <c r="AX193" i="2"/>
  <c r="AY193" i="2"/>
  <c r="AV194" i="2"/>
  <c r="AU194" i="2"/>
  <c r="AT195" i="2"/>
  <c r="AM195" i="2"/>
  <c r="AO195" i="2" s="1"/>
  <c r="AN194" i="2"/>
  <c r="B196" i="2"/>
  <c r="B197" i="3"/>
  <c r="C197" i="3" s="1"/>
  <c r="AO196" i="2" l="1"/>
  <c r="AP194" i="2"/>
  <c r="AQ194" i="2"/>
  <c r="AV195" i="2"/>
  <c r="AU195" i="2"/>
  <c r="AX194" i="2"/>
  <c r="AY194" i="2"/>
  <c r="AT196" i="2"/>
  <c r="AM196" i="2"/>
  <c r="AN195" i="2"/>
  <c r="B197" i="2"/>
  <c r="B198" i="3"/>
  <c r="C198" i="3" s="1"/>
  <c r="AY195" i="2" l="1"/>
  <c r="AX195" i="2"/>
  <c r="AQ195" i="2"/>
  <c r="AP195" i="2"/>
  <c r="AU196" i="2"/>
  <c r="AV196" i="2"/>
  <c r="AT197" i="2"/>
  <c r="AM197" i="2"/>
  <c r="AO197" i="2" s="1"/>
  <c r="AN196" i="2"/>
  <c r="B198" i="2"/>
  <c r="AT198" i="2" s="1"/>
  <c r="B199" i="3"/>
  <c r="C199" i="3" s="1"/>
  <c r="AV198" i="2" l="1"/>
  <c r="AU198" i="2"/>
  <c r="AQ196" i="2"/>
  <c r="AP196" i="2"/>
  <c r="AY196" i="2"/>
  <c r="AX196" i="2"/>
  <c r="AV197" i="2"/>
  <c r="AU197" i="2"/>
  <c r="AM198" i="2"/>
  <c r="AO198" i="2" s="1"/>
  <c r="AN197" i="2"/>
  <c r="B199" i="2"/>
  <c r="B200" i="3"/>
  <c r="C200" i="3" s="1"/>
  <c r="AQ197" i="2" l="1"/>
  <c r="AP197" i="2"/>
  <c r="AT199" i="2"/>
  <c r="AM199" i="2"/>
  <c r="AO199" i="2" s="1"/>
  <c r="AX198" i="2"/>
  <c r="AY198" i="2"/>
  <c r="AY197" i="2"/>
  <c r="AX197" i="2"/>
  <c r="AN198" i="2"/>
  <c r="B200" i="2"/>
  <c r="AM200" i="2" s="1"/>
  <c r="B201" i="3"/>
  <c r="C201" i="3" s="1"/>
  <c r="AQ198" i="2" l="1"/>
  <c r="AP198" i="2"/>
  <c r="AO200" i="2"/>
  <c r="AU199" i="2"/>
  <c r="AV199" i="2"/>
  <c r="AT200" i="2"/>
  <c r="AN199" i="2"/>
  <c r="B201" i="2"/>
  <c r="AT201" i="2" s="1"/>
  <c r="B202" i="3"/>
  <c r="C202" i="3" s="1"/>
  <c r="AV201" i="2" l="1"/>
  <c r="AU201" i="2"/>
  <c r="AU200" i="2"/>
  <c r="AV200" i="2"/>
  <c r="AQ199" i="2"/>
  <c r="AP199" i="2"/>
  <c r="AX199" i="2"/>
  <c r="AY199" i="2"/>
  <c r="AM201" i="2"/>
  <c r="AO201" i="2" s="1"/>
  <c r="AN200" i="2"/>
  <c r="B202" i="2"/>
  <c r="B203" i="3"/>
  <c r="C203" i="3" s="1"/>
  <c r="AP200" i="2" l="1"/>
  <c r="AQ200" i="2"/>
  <c r="AT202" i="2"/>
  <c r="AY201" i="2"/>
  <c r="AX201" i="2"/>
  <c r="AM202" i="2"/>
  <c r="AO202" i="2" s="1"/>
  <c r="AY200" i="2"/>
  <c r="AX200" i="2"/>
  <c r="AN201" i="2"/>
  <c r="B203" i="2"/>
  <c r="B204" i="3"/>
  <c r="C204" i="3" s="1"/>
  <c r="AP201" i="2" l="1"/>
  <c r="AQ201" i="2"/>
  <c r="AO203" i="2"/>
  <c r="AM203" i="2"/>
  <c r="AV202" i="2"/>
  <c r="AU202" i="2"/>
  <c r="AT203" i="2"/>
  <c r="AN202" i="2"/>
  <c r="B204" i="2"/>
  <c r="B205" i="3"/>
  <c r="C205" i="3" s="1"/>
  <c r="AP202" i="2" l="1"/>
  <c r="AQ202" i="2"/>
  <c r="AY202" i="2"/>
  <c r="AX202" i="2"/>
  <c r="AM204" i="2"/>
  <c r="AO204" i="2" s="1"/>
  <c r="AT204" i="2"/>
  <c r="AV203" i="2"/>
  <c r="AU203" i="2"/>
  <c r="AN203" i="2"/>
  <c r="B205" i="2"/>
  <c r="B206" i="3"/>
  <c r="C206" i="3" s="1"/>
  <c r="AP203" i="2" l="1"/>
  <c r="AQ203" i="2"/>
  <c r="AY203" i="2"/>
  <c r="AX203" i="2"/>
  <c r="AV204" i="2"/>
  <c r="AU204" i="2"/>
  <c r="AM205" i="2"/>
  <c r="AO205" i="2" s="1"/>
  <c r="AT205" i="2"/>
  <c r="AN204" i="2"/>
  <c r="B206" i="2"/>
  <c r="B207" i="3"/>
  <c r="C207" i="3" s="1"/>
  <c r="AV205" i="2" l="1"/>
  <c r="AU205" i="2"/>
  <c r="AY204" i="2"/>
  <c r="AX204" i="2"/>
  <c r="AT206" i="2"/>
  <c r="AP204" i="2"/>
  <c r="AQ204" i="2"/>
  <c r="AM206" i="2"/>
  <c r="AO206" i="2" s="1"/>
  <c r="AN205" i="2"/>
  <c r="B207" i="2"/>
  <c r="B208" i="3"/>
  <c r="C208" i="3" s="1"/>
  <c r="AV206" i="2" l="1"/>
  <c r="AU206" i="2"/>
  <c r="AP205" i="2"/>
  <c r="AQ205" i="2"/>
  <c r="AY205" i="2"/>
  <c r="AX205" i="2"/>
  <c r="AM207" i="2"/>
  <c r="AO207" i="2" s="1"/>
  <c r="AT207" i="2"/>
  <c r="AN206" i="2"/>
  <c r="B208" i="2"/>
  <c r="AM208" i="2" s="1"/>
  <c r="B209" i="3"/>
  <c r="C209" i="3" s="1"/>
  <c r="AP206" i="2" l="1"/>
  <c r="AQ206" i="2"/>
  <c r="AY206" i="2"/>
  <c r="AX206" i="2"/>
  <c r="AO208" i="2"/>
  <c r="AV207" i="2"/>
  <c r="AU207" i="2"/>
  <c r="AT208" i="2"/>
  <c r="AN207" i="2"/>
  <c r="B209" i="2"/>
  <c r="AM209" i="2" s="1"/>
  <c r="B210" i="3"/>
  <c r="C210" i="3" s="1"/>
  <c r="AO209" i="2" l="1"/>
  <c r="AP207" i="2"/>
  <c r="AQ207" i="2"/>
  <c r="AU208" i="2"/>
  <c r="AV208" i="2"/>
  <c r="AY207" i="2"/>
  <c r="AX207" i="2"/>
  <c r="AT209" i="2"/>
  <c r="AN208" i="2"/>
  <c r="B210" i="2"/>
  <c r="AM210" i="2" s="1"/>
  <c r="B211" i="3"/>
  <c r="C211" i="3" s="1"/>
  <c r="AP208" i="2" l="1"/>
  <c r="AQ208" i="2"/>
  <c r="AV209" i="2"/>
  <c r="AU209" i="2"/>
  <c r="AO210" i="2"/>
  <c r="AX208" i="2"/>
  <c r="AY208" i="2"/>
  <c r="AT210" i="2"/>
  <c r="AN209" i="2"/>
  <c r="B211" i="2"/>
  <c r="AM211" i="2" s="1"/>
  <c r="B212" i="3"/>
  <c r="C212" i="3" s="1"/>
  <c r="AQ209" i="2" l="1"/>
  <c r="AP209" i="2"/>
  <c r="AO211" i="2"/>
  <c r="AV210" i="2"/>
  <c r="AU210" i="2"/>
  <c r="AT211" i="2"/>
  <c r="AX209" i="2"/>
  <c r="AY209" i="2"/>
  <c r="AN210" i="2"/>
  <c r="B212" i="2"/>
  <c r="AM212" i="2" s="1"/>
  <c r="B213" i="3"/>
  <c r="C213" i="3" s="1"/>
  <c r="AT212" i="2" l="1"/>
  <c r="AQ210" i="2"/>
  <c r="AP210" i="2"/>
  <c r="AV211" i="2"/>
  <c r="AU211" i="2"/>
  <c r="AO212" i="2"/>
  <c r="AX210" i="2"/>
  <c r="AY210" i="2"/>
  <c r="AN211" i="2"/>
  <c r="B213" i="2"/>
  <c r="B214" i="3"/>
  <c r="C214" i="3" s="1"/>
  <c r="AP211" i="2" l="1"/>
  <c r="AQ211" i="2"/>
  <c r="AM213" i="2"/>
  <c r="AO213" i="2" s="1"/>
  <c r="AT213" i="2"/>
  <c r="AX211" i="2"/>
  <c r="AY211" i="2"/>
  <c r="AV212" i="2"/>
  <c r="AU212" i="2"/>
  <c r="AN212" i="2"/>
  <c r="B214" i="2"/>
  <c r="AM214" i="2" s="1"/>
  <c r="B215" i="3"/>
  <c r="C215" i="3" s="1"/>
  <c r="AV213" i="2" l="1"/>
  <c r="AU213" i="2"/>
  <c r="AO214" i="2"/>
  <c r="AP212" i="2"/>
  <c r="AQ212" i="2"/>
  <c r="AT214" i="2"/>
  <c r="AY212" i="2"/>
  <c r="AX212" i="2"/>
  <c r="AN213" i="2"/>
  <c r="B215" i="2"/>
  <c r="B216" i="3"/>
  <c r="C216" i="3" s="1"/>
  <c r="AU214" i="2" l="1"/>
  <c r="AV214" i="2"/>
  <c r="AT215" i="2"/>
  <c r="AX213" i="2"/>
  <c r="AY213" i="2"/>
  <c r="AQ213" i="2"/>
  <c r="AP213" i="2"/>
  <c r="AM215" i="2"/>
  <c r="AO215" i="2" s="1"/>
  <c r="AN214" i="2"/>
  <c r="B216" i="2"/>
  <c r="AM216" i="2" s="1"/>
  <c r="B217" i="3"/>
  <c r="C217" i="3" s="1"/>
  <c r="AX214" i="2" l="1"/>
  <c r="AY214" i="2"/>
  <c r="AP214" i="2"/>
  <c r="AQ214" i="2"/>
  <c r="AU215" i="2"/>
  <c r="AV215" i="2"/>
  <c r="AO216" i="2"/>
  <c r="AT216" i="2"/>
  <c r="AN215" i="2"/>
  <c r="B217" i="2"/>
  <c r="AM217" i="2" s="1"/>
  <c r="B218" i="3"/>
  <c r="C218" i="3" s="1"/>
  <c r="AV216" i="2" l="1"/>
  <c r="AU216" i="2"/>
  <c r="AO217" i="2"/>
  <c r="AT218" i="2"/>
  <c r="AM218" i="2"/>
  <c r="AQ215" i="2"/>
  <c r="AP215" i="2"/>
  <c r="AX215" i="2"/>
  <c r="AY215" i="2"/>
  <c r="AT217" i="2"/>
  <c r="AN216" i="2"/>
  <c r="B218" i="2"/>
  <c r="B219" i="3"/>
  <c r="C219" i="3" s="1"/>
  <c r="AV218" i="2" l="1"/>
  <c r="AU218" i="2"/>
  <c r="AX216" i="2"/>
  <c r="AY216" i="2"/>
  <c r="AO218" i="2"/>
  <c r="AP216" i="2"/>
  <c r="AQ216" i="2"/>
  <c r="AV217" i="2"/>
  <c r="AU217" i="2"/>
  <c r="AN217" i="2"/>
  <c r="B219" i="2"/>
  <c r="B220" i="3"/>
  <c r="C220" i="3" s="1"/>
  <c r="AO219" i="2" l="1"/>
  <c r="AT219" i="2"/>
  <c r="AQ217" i="2"/>
  <c r="AP217" i="2"/>
  <c r="AM219" i="2"/>
  <c r="AY218" i="2"/>
  <c r="AX218" i="2"/>
  <c r="AY217" i="2"/>
  <c r="AX217" i="2"/>
  <c r="AN218" i="2"/>
  <c r="B220" i="2"/>
  <c r="B221" i="3"/>
  <c r="C221" i="3" s="1"/>
  <c r="AQ218" i="2" l="1"/>
  <c r="AP218" i="2"/>
  <c r="AV219" i="2"/>
  <c r="AU219" i="2"/>
  <c r="AT220" i="2"/>
  <c r="AM220" i="2"/>
  <c r="AO220" i="2" s="1"/>
  <c r="AN219" i="2"/>
  <c r="B221" i="2"/>
  <c r="AM221" i="2" s="1"/>
  <c r="B222" i="3"/>
  <c r="C222" i="3" s="1"/>
  <c r="AO221" i="2" l="1"/>
  <c r="AV220" i="2"/>
  <c r="AU220" i="2"/>
  <c r="AP219" i="2"/>
  <c r="AQ219" i="2"/>
  <c r="AT221" i="2"/>
  <c r="AY219" i="2"/>
  <c r="AX219" i="2"/>
  <c r="AN220" i="2"/>
  <c r="B222" i="2"/>
  <c r="B223" i="3"/>
  <c r="C223" i="3" s="1"/>
  <c r="AQ220" i="2" l="1"/>
  <c r="AP220" i="2"/>
  <c r="AV221" i="2"/>
  <c r="AU221" i="2"/>
  <c r="AY220" i="2"/>
  <c r="AX220" i="2"/>
  <c r="AM222" i="2"/>
  <c r="AO222" i="2" s="1"/>
  <c r="AT222" i="2"/>
  <c r="AN221" i="2"/>
  <c r="B223" i="2"/>
  <c r="B224" i="3"/>
  <c r="C224" i="3" s="1"/>
  <c r="AO223" i="2" l="1"/>
  <c r="AT224" i="2"/>
  <c r="AM224" i="2"/>
  <c r="AQ221" i="2"/>
  <c r="AP221" i="2"/>
  <c r="AV222" i="2"/>
  <c r="AU222" i="2"/>
  <c r="AX221" i="2"/>
  <c r="AY221" i="2"/>
  <c r="AT223" i="2"/>
  <c r="AM223" i="2"/>
  <c r="AN222" i="2"/>
  <c r="B224" i="2"/>
  <c r="B225" i="3"/>
  <c r="C225" i="3" s="1"/>
  <c r="AU224" i="2" l="1"/>
  <c r="AV224" i="2"/>
  <c r="AO224" i="2"/>
  <c r="AT225" i="2"/>
  <c r="AQ222" i="2"/>
  <c r="AP222" i="2"/>
  <c r="AV223" i="2"/>
  <c r="AU223" i="2"/>
  <c r="AX222" i="2"/>
  <c r="AY222" i="2"/>
  <c r="AN223" i="2"/>
  <c r="B225" i="2"/>
  <c r="B226" i="3"/>
  <c r="C226" i="3" s="1"/>
  <c r="AY224" i="2" l="1"/>
  <c r="AX224" i="2"/>
  <c r="AQ223" i="2"/>
  <c r="AP223" i="2"/>
  <c r="AY223" i="2"/>
  <c r="AX223" i="2"/>
  <c r="AV225" i="2"/>
  <c r="AU225" i="2"/>
  <c r="AM225" i="2"/>
  <c r="AO225" i="2" s="1"/>
  <c r="AN224" i="2"/>
  <c r="B226" i="2"/>
  <c r="B227" i="3"/>
  <c r="C227" i="3" s="1"/>
  <c r="AY225" i="2" l="1"/>
  <c r="AX225" i="2"/>
  <c r="AT226" i="2"/>
  <c r="AM226" i="2"/>
  <c r="AO226" i="2" s="1"/>
  <c r="AP224" i="2"/>
  <c r="AQ224" i="2"/>
  <c r="AN225" i="2"/>
  <c r="B227" i="2"/>
  <c r="B228" i="3"/>
  <c r="C228" i="3" s="1"/>
  <c r="AM227" i="2" l="1"/>
  <c r="AO227" i="2" s="1"/>
  <c r="AP225" i="2"/>
  <c r="AQ225" i="2"/>
  <c r="AV226" i="2"/>
  <c r="AU226" i="2"/>
  <c r="AT227" i="2"/>
  <c r="AN226" i="2"/>
  <c r="B228" i="2"/>
  <c r="AM228" i="2" s="1"/>
  <c r="B229" i="3"/>
  <c r="C229" i="3" s="1"/>
  <c r="AP226" i="2" l="1"/>
  <c r="AQ226" i="2"/>
  <c r="AV227" i="2"/>
  <c r="AU227" i="2"/>
  <c r="AO228" i="2"/>
  <c r="AY226" i="2"/>
  <c r="AX226" i="2"/>
  <c r="AT228" i="2"/>
  <c r="AN227" i="2"/>
  <c r="B229" i="2"/>
  <c r="AT229" i="2" s="1"/>
  <c r="B230" i="3"/>
  <c r="C230" i="3" s="1"/>
  <c r="AV229" i="2" l="1"/>
  <c r="AU229" i="2"/>
  <c r="AQ227" i="2"/>
  <c r="AP227" i="2"/>
  <c r="AM229" i="2"/>
  <c r="AO229" i="2" s="1"/>
  <c r="AY227" i="2"/>
  <c r="AX227" i="2"/>
  <c r="AV228" i="2"/>
  <c r="AU228" i="2"/>
  <c r="AN228" i="2"/>
  <c r="B230" i="2"/>
  <c r="AT230" i="2" s="1"/>
  <c r="B231" i="3"/>
  <c r="C231" i="3" s="1"/>
  <c r="AV230" i="2" l="1"/>
  <c r="AU230" i="2"/>
  <c r="AP228" i="2"/>
  <c r="AQ228" i="2"/>
  <c r="AX229" i="2"/>
  <c r="AY229" i="2"/>
  <c r="AX228" i="2"/>
  <c r="AY228" i="2"/>
  <c r="AM230" i="2"/>
  <c r="AO230" i="2" s="1"/>
  <c r="AN229" i="2"/>
  <c r="B231" i="2"/>
  <c r="B232" i="3"/>
  <c r="C232" i="3" s="1"/>
  <c r="AM231" i="2" l="1"/>
  <c r="AO231" i="2" s="1"/>
  <c r="AQ229" i="2"/>
  <c r="AP229" i="2"/>
  <c r="AT231" i="2"/>
  <c r="AX230" i="2"/>
  <c r="AY230" i="2"/>
  <c r="AN230" i="2"/>
  <c r="B232" i="2"/>
  <c r="AM232" i="2" s="1"/>
  <c r="B233" i="3"/>
  <c r="C233" i="3" s="1"/>
  <c r="AQ230" i="2" l="1"/>
  <c r="AP230" i="2"/>
  <c r="AV231" i="2"/>
  <c r="AU231" i="2"/>
  <c r="AO232" i="2"/>
  <c r="AT232" i="2"/>
  <c r="AN231" i="2"/>
  <c r="B233" i="2"/>
  <c r="B234" i="3"/>
  <c r="C234" i="3" s="1"/>
  <c r="AT233" i="2" l="1"/>
  <c r="AV232" i="2"/>
  <c r="AU232" i="2"/>
  <c r="AP231" i="2"/>
  <c r="AQ231" i="2"/>
  <c r="AM233" i="2"/>
  <c r="AO233" i="2" s="1"/>
  <c r="AX231" i="2"/>
  <c r="AY231" i="2"/>
  <c r="AN232" i="2"/>
  <c r="B234" i="2"/>
  <c r="B235" i="3"/>
  <c r="C235" i="3" s="1"/>
  <c r="AO234" i="2" l="1"/>
  <c r="AY232" i="2"/>
  <c r="AX232" i="2"/>
  <c r="AP232" i="2"/>
  <c r="AQ232" i="2"/>
  <c r="AV233" i="2"/>
  <c r="AU233" i="2"/>
  <c r="AM234" i="2"/>
  <c r="AT234" i="2"/>
  <c r="AN233" i="2"/>
  <c r="B235" i="2"/>
  <c r="B236" i="3"/>
  <c r="C236" i="3" s="1"/>
  <c r="AP233" i="2" l="1"/>
  <c r="AQ233" i="2"/>
  <c r="AV234" i="2"/>
  <c r="AU234" i="2"/>
  <c r="AX233" i="2"/>
  <c r="AY233" i="2"/>
  <c r="AM235" i="2"/>
  <c r="AO235" i="2" s="1"/>
  <c r="AT235" i="2"/>
  <c r="AN234" i="2"/>
  <c r="B236" i="2"/>
  <c r="B237" i="3"/>
  <c r="C237" i="3" s="1"/>
  <c r="AP234" i="2" l="1"/>
  <c r="AQ234" i="2"/>
  <c r="AV235" i="2"/>
  <c r="AU235" i="2"/>
  <c r="AX234" i="2"/>
  <c r="AY234" i="2"/>
  <c r="AM236" i="2"/>
  <c r="AO236" i="2" s="1"/>
  <c r="AT236" i="2"/>
  <c r="AN235" i="2"/>
  <c r="B237" i="2"/>
  <c r="AM237" i="2" s="1"/>
  <c r="B238" i="3"/>
  <c r="C238" i="3" s="1"/>
  <c r="AV236" i="2" l="1"/>
  <c r="AU236" i="2"/>
  <c r="AO237" i="2"/>
  <c r="AP235" i="2"/>
  <c r="AQ235" i="2"/>
  <c r="AY235" i="2"/>
  <c r="AX235" i="2"/>
  <c r="AT237" i="2"/>
  <c r="AN236" i="2"/>
  <c r="B238" i="2"/>
  <c r="AM238" i="2" s="1"/>
  <c r="B239" i="3"/>
  <c r="C239" i="3" s="1"/>
  <c r="AV237" i="2" l="1"/>
  <c r="AU237" i="2"/>
  <c r="AP236" i="2"/>
  <c r="AQ236" i="2"/>
  <c r="AX236" i="2"/>
  <c r="AY236" i="2"/>
  <c r="AO238" i="2"/>
  <c r="AT238" i="2"/>
  <c r="AN237" i="2"/>
  <c r="B239" i="2"/>
  <c r="B240" i="3"/>
  <c r="C240" i="3" s="1"/>
  <c r="AP237" i="2" l="1"/>
  <c r="AQ237" i="2"/>
  <c r="AV238" i="2"/>
  <c r="AU238" i="2"/>
  <c r="AM239" i="2"/>
  <c r="AO239" i="2" s="1"/>
  <c r="AT239" i="2"/>
  <c r="AX237" i="2"/>
  <c r="AY237" i="2"/>
  <c r="AN238" i="2"/>
  <c r="B240" i="2"/>
  <c r="B241" i="3"/>
  <c r="C241" i="3" s="1"/>
  <c r="AV239" i="2" l="1"/>
  <c r="AU239" i="2"/>
  <c r="AX238" i="2"/>
  <c r="AY238" i="2"/>
  <c r="AM240" i="2"/>
  <c r="AO240" i="2" s="1"/>
  <c r="AT240" i="2"/>
  <c r="AQ238" i="2"/>
  <c r="AP238" i="2"/>
  <c r="AN239" i="2"/>
  <c r="B241" i="2"/>
  <c r="B242" i="3"/>
  <c r="C242" i="3" s="1"/>
  <c r="AO241" i="2" l="1"/>
  <c r="AV240" i="2"/>
  <c r="AU240" i="2"/>
  <c r="AX239" i="2"/>
  <c r="AY239" i="2"/>
  <c r="AQ239" i="2"/>
  <c r="AP239" i="2"/>
  <c r="AT241" i="2"/>
  <c r="AM241" i="2"/>
  <c r="AN240" i="2"/>
  <c r="B242" i="2"/>
  <c r="B243" i="3"/>
  <c r="C243" i="3" s="1"/>
  <c r="AY240" i="2" l="1"/>
  <c r="AX240" i="2"/>
  <c r="AM242" i="2"/>
  <c r="AO242" i="2" s="1"/>
  <c r="AQ240" i="2"/>
  <c r="AP240" i="2"/>
  <c r="AV241" i="2"/>
  <c r="AU241" i="2"/>
  <c r="AT242" i="2"/>
  <c r="AN241" i="2"/>
  <c r="B243" i="2"/>
  <c r="AT243" i="2" s="1"/>
  <c r="B244" i="3"/>
  <c r="C244" i="3" s="1"/>
  <c r="AV243" i="2" l="1"/>
  <c r="AU243" i="2"/>
  <c r="AY241" i="2"/>
  <c r="AX241" i="2"/>
  <c r="AQ241" i="2"/>
  <c r="AP241" i="2"/>
  <c r="AV242" i="2"/>
  <c r="AU242" i="2"/>
  <c r="AM243" i="2"/>
  <c r="AO243" i="2" s="1"/>
  <c r="AN242" i="2"/>
  <c r="B244" i="2"/>
  <c r="AM244" i="2" s="1"/>
  <c r="B245" i="3"/>
  <c r="C245" i="3" s="1"/>
  <c r="AO244" i="2" l="1"/>
  <c r="AQ242" i="2"/>
  <c r="AP242" i="2"/>
  <c r="AT244" i="2"/>
  <c r="AY242" i="2"/>
  <c r="AX242" i="2"/>
  <c r="AY243" i="2"/>
  <c r="AX243" i="2"/>
  <c r="AN243" i="2"/>
  <c r="B245" i="2"/>
  <c r="AT245" i="2" s="1"/>
  <c r="B246" i="3"/>
  <c r="C246" i="3" s="1"/>
  <c r="AV245" i="2" l="1"/>
  <c r="AU245" i="2"/>
  <c r="AV244" i="2"/>
  <c r="AU244" i="2"/>
  <c r="AQ243" i="2"/>
  <c r="AP243" i="2"/>
  <c r="AM245" i="2"/>
  <c r="AO245" i="2" s="1"/>
  <c r="AN244" i="2"/>
  <c r="B246" i="2"/>
  <c r="B247" i="3"/>
  <c r="C247" i="3" s="1"/>
  <c r="AO246" i="2" l="1"/>
  <c r="AM246" i="2"/>
  <c r="AQ244" i="2"/>
  <c r="AP244" i="2"/>
  <c r="AT246" i="2"/>
  <c r="AY244" i="2"/>
  <c r="AX244" i="2"/>
  <c r="AY245" i="2"/>
  <c r="AX245" i="2"/>
  <c r="AN245" i="2"/>
  <c r="B247" i="2"/>
  <c r="B248" i="3"/>
  <c r="C248" i="3" s="1"/>
  <c r="AQ245" i="2" l="1"/>
  <c r="AP245" i="2"/>
  <c r="AV246" i="2"/>
  <c r="AU246" i="2"/>
  <c r="AT247" i="2"/>
  <c r="AM247" i="2"/>
  <c r="AO247" i="2" s="1"/>
  <c r="AN246" i="2"/>
  <c r="B248" i="2"/>
  <c r="B249" i="3"/>
  <c r="C249" i="3" s="1"/>
  <c r="AQ246" i="2" l="1"/>
  <c r="AP246" i="2"/>
  <c r="AV247" i="2"/>
  <c r="AU247" i="2"/>
  <c r="AY246" i="2"/>
  <c r="AX246" i="2"/>
  <c r="AT248" i="2"/>
  <c r="AM248" i="2"/>
  <c r="AO248" i="2" s="1"/>
  <c r="AN247" i="2"/>
  <c r="B249" i="2"/>
  <c r="B250" i="3"/>
  <c r="C250" i="3" s="1"/>
  <c r="AM249" i="2" l="1"/>
  <c r="AO249" i="2" s="1"/>
  <c r="AQ247" i="2"/>
  <c r="AP247" i="2"/>
  <c r="AV248" i="2"/>
  <c r="AU248" i="2"/>
  <c r="AY247" i="2"/>
  <c r="AX247" i="2"/>
  <c r="AT249" i="2"/>
  <c r="AN248" i="2"/>
  <c r="B250" i="2"/>
  <c r="B251" i="3"/>
  <c r="C251" i="3" s="1"/>
  <c r="AT250" i="2" l="1"/>
  <c r="AQ248" i="2"/>
  <c r="AP248" i="2"/>
  <c r="AU249" i="2"/>
  <c r="AV249" i="2"/>
  <c r="AX248" i="2"/>
  <c r="AY248" i="2"/>
  <c r="AM250" i="2"/>
  <c r="AO250" i="2" s="1"/>
  <c r="AN249" i="2"/>
  <c r="B251" i="2"/>
  <c r="B252" i="3"/>
  <c r="C252" i="3" s="1"/>
  <c r="AO251" i="2" l="1"/>
  <c r="AM252" i="2"/>
  <c r="AX249" i="2"/>
  <c r="AY249" i="2"/>
  <c r="AQ249" i="2"/>
  <c r="AP249" i="2"/>
  <c r="AU250" i="2"/>
  <c r="AV250" i="2"/>
  <c r="AT251" i="2"/>
  <c r="AM251" i="2"/>
  <c r="AN250" i="2"/>
  <c r="B252" i="2"/>
  <c r="B253" i="3"/>
  <c r="C253" i="3" s="1"/>
  <c r="AO252" i="2" l="1"/>
  <c r="AQ250" i="2"/>
  <c r="AP250" i="2"/>
  <c r="AV251" i="2"/>
  <c r="AU251" i="2"/>
  <c r="AY250" i="2"/>
  <c r="AX250" i="2"/>
  <c r="AT252" i="2"/>
  <c r="AN251" i="2"/>
  <c r="B253" i="2"/>
  <c r="B254" i="3"/>
  <c r="C254" i="3" s="1"/>
  <c r="AV252" i="2" l="1"/>
  <c r="AU252" i="2"/>
  <c r="AX251" i="2"/>
  <c r="AY251" i="2"/>
  <c r="AT253" i="2"/>
  <c r="AQ251" i="2"/>
  <c r="AP251" i="2"/>
  <c r="AM253" i="2"/>
  <c r="AO253" i="2" s="1"/>
  <c r="AN252" i="2"/>
  <c r="B254" i="2"/>
  <c r="B255" i="3"/>
  <c r="C255" i="3" s="1"/>
  <c r="AV253" i="2" l="1"/>
  <c r="AU253" i="2"/>
  <c r="AT254" i="2"/>
  <c r="AP252" i="2"/>
  <c r="AQ252" i="2"/>
  <c r="AY252" i="2"/>
  <c r="AX252" i="2"/>
  <c r="AM254" i="2"/>
  <c r="AO254" i="2" s="1"/>
  <c r="AN253" i="2"/>
  <c r="B255" i="2"/>
  <c r="AT255" i="2" s="1"/>
  <c r="B256" i="3"/>
  <c r="C256" i="3" s="1"/>
  <c r="AV255" i="2" l="1"/>
  <c r="AU255" i="2"/>
  <c r="AP253" i="2"/>
  <c r="AQ253" i="2"/>
  <c r="AV254" i="2"/>
  <c r="AU254" i="2"/>
  <c r="AM256" i="2"/>
  <c r="AX253" i="2"/>
  <c r="AY253" i="2"/>
  <c r="AM255" i="2"/>
  <c r="AO255" i="2" s="1"/>
  <c r="AN254" i="2"/>
  <c r="B256" i="2"/>
  <c r="B257" i="3"/>
  <c r="C257" i="3" s="1"/>
  <c r="AP254" i="2" l="1"/>
  <c r="AQ254" i="2"/>
  <c r="AO256" i="2"/>
  <c r="AT256" i="2"/>
  <c r="AX254" i="2"/>
  <c r="AY254" i="2"/>
  <c r="AX255" i="2"/>
  <c r="AY255" i="2"/>
  <c r="AN255" i="2"/>
  <c r="B257" i="2"/>
  <c r="AT257" i="2" s="1"/>
  <c r="B258" i="3"/>
  <c r="C258" i="3" s="1"/>
  <c r="AV257" i="2" l="1"/>
  <c r="AU257" i="2"/>
  <c r="AP255" i="2"/>
  <c r="AQ255" i="2"/>
  <c r="AV256" i="2"/>
  <c r="AU256" i="2"/>
  <c r="AM257" i="2"/>
  <c r="AO257" i="2"/>
  <c r="AN256" i="2"/>
  <c r="B258" i="2"/>
  <c r="AT258" i="2" s="1"/>
  <c r="B259" i="3"/>
  <c r="C259" i="3" s="1"/>
  <c r="AV258" i="2" l="1"/>
  <c r="AU258" i="2"/>
  <c r="AQ256" i="2"/>
  <c r="AP256" i="2"/>
  <c r="AX256" i="2"/>
  <c r="AY256" i="2"/>
  <c r="AM258" i="2"/>
  <c r="AO258" i="2" s="1"/>
  <c r="AY257" i="2"/>
  <c r="AX257" i="2"/>
  <c r="AN257" i="2"/>
  <c r="B259" i="2"/>
  <c r="B260" i="3"/>
  <c r="C260" i="3" s="1"/>
  <c r="AP257" i="2" l="1"/>
  <c r="AQ257" i="2"/>
  <c r="AT259" i="2"/>
  <c r="AM259" i="2"/>
  <c r="AO259" i="2" s="1"/>
  <c r="AY258" i="2"/>
  <c r="AX258" i="2"/>
  <c r="AN258" i="2"/>
  <c r="B260" i="2"/>
  <c r="AM260" i="2" s="1"/>
  <c r="B261" i="3"/>
  <c r="C261" i="3" s="1"/>
  <c r="AQ258" i="2" l="1"/>
  <c r="AP258" i="2"/>
  <c r="AO260" i="2"/>
  <c r="AV259" i="2"/>
  <c r="AU259" i="2"/>
  <c r="AT260" i="2"/>
  <c r="AN259" i="2"/>
  <c r="B261" i="2"/>
  <c r="AM261" i="2" s="1"/>
  <c r="B262" i="3"/>
  <c r="C262" i="3" s="1"/>
  <c r="AP259" i="2" l="1"/>
  <c r="AQ259" i="2"/>
  <c r="AV260" i="2"/>
  <c r="AU260" i="2"/>
  <c r="AT261" i="2"/>
  <c r="AO261" i="2"/>
  <c r="AX259" i="2"/>
  <c r="AY259" i="2"/>
  <c r="AN260" i="2"/>
  <c r="B262" i="2"/>
  <c r="B263" i="3"/>
  <c r="C263" i="3" s="1"/>
  <c r="AP260" i="2" l="1"/>
  <c r="AQ260" i="2"/>
  <c r="AV261" i="2"/>
  <c r="AU261" i="2"/>
  <c r="AM262" i="2"/>
  <c r="AO262" i="2" s="1"/>
  <c r="AT262" i="2"/>
  <c r="AX260" i="2"/>
  <c r="AY260" i="2"/>
  <c r="AN261" i="2"/>
  <c r="B263" i="2"/>
  <c r="B264" i="3"/>
  <c r="C264" i="3" s="1"/>
  <c r="AP261" i="2" l="1"/>
  <c r="AQ261" i="2"/>
  <c r="AO263" i="2"/>
  <c r="AT264" i="2"/>
  <c r="AM264" i="2"/>
  <c r="AV262" i="2"/>
  <c r="AU262" i="2"/>
  <c r="AM263" i="2"/>
  <c r="AX261" i="2"/>
  <c r="AY261" i="2"/>
  <c r="AT263" i="2"/>
  <c r="AN262" i="2"/>
  <c r="B264" i="2"/>
  <c r="B265" i="3"/>
  <c r="C265" i="3" s="1"/>
  <c r="AV264" i="2" l="1"/>
  <c r="AU264" i="2"/>
  <c r="AO264" i="2"/>
  <c r="AM265" i="2"/>
  <c r="AT265" i="2"/>
  <c r="AQ262" i="2"/>
  <c r="AP262" i="2"/>
  <c r="AV263" i="2"/>
  <c r="AU263" i="2"/>
  <c r="AX262" i="2"/>
  <c r="AY262" i="2"/>
  <c r="AN263" i="2"/>
  <c r="B265" i="2"/>
  <c r="B266" i="3"/>
  <c r="C266" i="3" s="1"/>
  <c r="AV265" i="2" l="1"/>
  <c r="AU265" i="2"/>
  <c r="AO265" i="2"/>
  <c r="AP263" i="2"/>
  <c r="AQ263" i="2"/>
  <c r="AY263" i="2"/>
  <c r="AX263" i="2"/>
  <c r="AY264" i="2"/>
  <c r="AX264" i="2"/>
  <c r="AN264" i="2"/>
  <c r="B266" i="2"/>
  <c r="B267" i="3"/>
  <c r="C267" i="3" s="1"/>
  <c r="AO266" i="2" l="1"/>
  <c r="AT267" i="2"/>
  <c r="AM267" i="2"/>
  <c r="AT266" i="2"/>
  <c r="AQ264" i="2"/>
  <c r="AP264" i="2"/>
  <c r="AM266" i="2"/>
  <c r="AY265" i="2"/>
  <c r="AX265" i="2"/>
  <c r="AN265" i="2"/>
  <c r="B267" i="2"/>
  <c r="B268" i="3"/>
  <c r="C268" i="3" s="1"/>
  <c r="AV266" i="2" l="1"/>
  <c r="AU266" i="2"/>
  <c r="AO267" i="2"/>
  <c r="AT268" i="2"/>
  <c r="AM268" i="2"/>
  <c r="AP265" i="2"/>
  <c r="AQ265" i="2"/>
  <c r="AV267" i="2"/>
  <c r="AU267" i="2"/>
  <c r="AN266" i="2"/>
  <c r="B268" i="2"/>
  <c r="B269" i="3"/>
  <c r="C269" i="3" s="1"/>
  <c r="AO268" i="2" l="1"/>
  <c r="AT269" i="2"/>
  <c r="AM269" i="2"/>
  <c r="AP266" i="2"/>
  <c r="AQ266" i="2"/>
  <c r="AY267" i="2"/>
  <c r="AX267" i="2"/>
  <c r="AV268" i="2"/>
  <c r="AU268" i="2"/>
  <c r="AY266" i="2"/>
  <c r="AX266" i="2"/>
  <c r="AN267" i="2"/>
  <c r="B269" i="2"/>
  <c r="B270" i="3"/>
  <c r="C270" i="3" s="1"/>
  <c r="AO269" i="2" l="1"/>
  <c r="AT270" i="2"/>
  <c r="AM270" i="2"/>
  <c r="AP267" i="2"/>
  <c r="AQ267" i="2"/>
  <c r="AX268" i="2"/>
  <c r="AY268" i="2"/>
  <c r="AV269" i="2"/>
  <c r="AU269" i="2"/>
  <c r="AN268" i="2"/>
  <c r="B270" i="2"/>
  <c r="B271" i="3"/>
  <c r="C271" i="3" s="1"/>
  <c r="AV270" i="2" l="1"/>
  <c r="AU270" i="2"/>
  <c r="AO270" i="2"/>
  <c r="AP268" i="2"/>
  <c r="AQ268" i="2"/>
  <c r="AX269" i="2"/>
  <c r="AY269" i="2"/>
  <c r="AN269" i="2"/>
  <c r="B271" i="2"/>
  <c r="B272" i="3"/>
  <c r="C272" i="3" s="1"/>
  <c r="AQ269" i="2" l="1"/>
  <c r="AP269" i="2"/>
  <c r="AM271" i="2"/>
  <c r="AO271" i="2" s="1"/>
  <c r="AT271" i="2"/>
  <c r="AX270" i="2"/>
  <c r="AY270" i="2"/>
  <c r="AN270" i="2"/>
  <c r="B272" i="2"/>
  <c r="B273" i="3"/>
  <c r="C273" i="3" s="1"/>
  <c r="AM272" i="2" l="1"/>
  <c r="AO272" i="2" s="1"/>
  <c r="AQ270" i="2"/>
  <c r="AP270" i="2"/>
  <c r="AV271" i="2"/>
  <c r="AU271" i="2"/>
  <c r="AT272" i="2"/>
  <c r="AN271" i="2"/>
  <c r="B273" i="2"/>
  <c r="B274" i="3"/>
  <c r="C274" i="3" s="1"/>
  <c r="AO273" i="2" l="1"/>
  <c r="AQ271" i="2"/>
  <c r="AP271" i="2"/>
  <c r="AV272" i="2"/>
  <c r="AU272" i="2"/>
  <c r="AX271" i="2"/>
  <c r="AY271" i="2"/>
  <c r="AM273" i="2"/>
  <c r="AT273" i="2"/>
  <c r="AN272" i="2"/>
  <c r="B274" i="2"/>
  <c r="B275" i="3"/>
  <c r="C275" i="3" s="1"/>
  <c r="AQ272" i="2" l="1"/>
  <c r="AP272" i="2"/>
  <c r="AV273" i="2"/>
  <c r="AU273" i="2"/>
  <c r="AY272" i="2"/>
  <c r="AX272" i="2"/>
  <c r="AM274" i="2"/>
  <c r="AO274" i="2" s="1"/>
  <c r="AT274" i="2"/>
  <c r="AN273" i="2"/>
  <c r="B275" i="2"/>
  <c r="B276" i="3"/>
  <c r="C276" i="3" s="1"/>
  <c r="AQ273" i="2" l="1"/>
  <c r="AP273" i="2"/>
  <c r="AV274" i="2"/>
  <c r="AU274" i="2"/>
  <c r="AY273" i="2"/>
  <c r="AX273" i="2"/>
  <c r="AT275" i="2"/>
  <c r="AM275" i="2"/>
  <c r="AO275" i="2" s="1"/>
  <c r="AN274" i="2"/>
  <c r="B276" i="2"/>
  <c r="B277" i="3"/>
  <c r="C277" i="3" s="1"/>
  <c r="AV275" i="2" l="1"/>
  <c r="AU275" i="2"/>
  <c r="AX274" i="2"/>
  <c r="AY274" i="2"/>
  <c r="AM276" i="2"/>
  <c r="AO276" i="2" s="1"/>
  <c r="AT276" i="2"/>
  <c r="AP274" i="2"/>
  <c r="AQ274" i="2"/>
  <c r="AN275" i="2"/>
  <c r="B277" i="2"/>
  <c r="B278" i="3"/>
  <c r="C278" i="3" s="1"/>
  <c r="AP275" i="2" l="1"/>
  <c r="AQ275" i="2"/>
  <c r="AV276" i="2"/>
  <c r="AU276" i="2"/>
  <c r="AY275" i="2"/>
  <c r="AX275" i="2"/>
  <c r="AT277" i="2"/>
  <c r="AM277" i="2"/>
  <c r="AO277" i="2" s="1"/>
  <c r="AN276" i="2"/>
  <c r="B278" i="2"/>
  <c r="B279" i="3"/>
  <c r="C279" i="3" s="1"/>
  <c r="AY276" i="2" l="1"/>
  <c r="AX276" i="2"/>
  <c r="AT278" i="2"/>
  <c r="AP276" i="2"/>
  <c r="AQ276" i="2"/>
  <c r="AV277" i="2"/>
  <c r="AU277" i="2"/>
  <c r="AM278" i="2"/>
  <c r="AO278" i="2" s="1"/>
  <c r="AN277" i="2"/>
  <c r="B279" i="2"/>
  <c r="AT279" i="2" s="1"/>
  <c r="B280" i="3"/>
  <c r="C280" i="3" s="1"/>
  <c r="AV279" i="2" l="1"/>
  <c r="AU279" i="2"/>
  <c r="AP277" i="2"/>
  <c r="AQ277" i="2"/>
  <c r="AY277" i="2"/>
  <c r="AX277" i="2"/>
  <c r="AV278" i="2"/>
  <c r="AU278" i="2"/>
  <c r="AM279" i="2"/>
  <c r="AO279" i="2" s="1"/>
  <c r="AN278" i="2"/>
  <c r="B280" i="2"/>
  <c r="B281" i="3"/>
  <c r="C281" i="3" s="1"/>
  <c r="AT280" i="2" l="1"/>
  <c r="AP278" i="2"/>
  <c r="AQ278" i="2"/>
  <c r="AY278" i="2"/>
  <c r="AX278" i="2"/>
  <c r="AM280" i="2"/>
  <c r="AO280" i="2" s="1"/>
  <c r="AY279" i="2"/>
  <c r="AX279" i="2"/>
  <c r="AN279" i="2"/>
  <c r="B281" i="2"/>
  <c r="AT281" i="2" s="1"/>
  <c r="B282" i="3"/>
  <c r="C282" i="3" s="1"/>
  <c r="AV281" i="2" l="1"/>
  <c r="AU281" i="2"/>
  <c r="AP279" i="2"/>
  <c r="AQ279" i="2"/>
  <c r="AV280" i="2"/>
  <c r="AU280" i="2"/>
  <c r="AM281" i="2"/>
  <c r="AO281" i="2" s="1"/>
  <c r="AM282" i="2"/>
  <c r="AN280" i="2"/>
  <c r="B282" i="2"/>
  <c r="B283" i="3"/>
  <c r="C283" i="3" s="1"/>
  <c r="AO282" i="2" l="1"/>
  <c r="AT282" i="2"/>
  <c r="AY280" i="2"/>
  <c r="AX280" i="2"/>
  <c r="AP280" i="2"/>
  <c r="AQ280" i="2"/>
  <c r="AY281" i="2"/>
  <c r="AX281" i="2"/>
  <c r="AN281" i="2"/>
  <c r="B283" i="2"/>
  <c r="B284" i="3"/>
  <c r="C284" i="3" s="1"/>
  <c r="AO283" i="2" l="1"/>
  <c r="AV282" i="2"/>
  <c r="AU282" i="2"/>
  <c r="AT283" i="2"/>
  <c r="AP281" i="2"/>
  <c r="AQ281" i="2"/>
  <c r="AM283" i="2"/>
  <c r="AN282" i="2"/>
  <c r="B284" i="2"/>
  <c r="B285" i="3"/>
  <c r="C285" i="3" s="1"/>
  <c r="AV283" i="2" l="1"/>
  <c r="AU283" i="2"/>
  <c r="AX282" i="2"/>
  <c r="AY282" i="2"/>
  <c r="AM284" i="2"/>
  <c r="AO284" i="2" s="1"/>
  <c r="AQ282" i="2"/>
  <c r="AP282" i="2"/>
  <c r="AT284" i="2"/>
  <c r="AN283" i="2"/>
  <c r="B285" i="2"/>
  <c r="B286" i="3"/>
  <c r="C286" i="3" s="1"/>
  <c r="AQ283" i="2" l="1"/>
  <c r="AP283" i="2"/>
  <c r="AX283" i="2"/>
  <c r="AY283" i="2"/>
  <c r="AV284" i="2"/>
  <c r="AU284" i="2"/>
  <c r="AT285" i="2"/>
  <c r="AM285" i="2"/>
  <c r="AO285" i="2" s="1"/>
  <c r="AN284" i="2"/>
  <c r="B286" i="2"/>
  <c r="B287" i="3"/>
  <c r="C287" i="3" s="1"/>
  <c r="AO286" i="2" l="1"/>
  <c r="AQ284" i="2"/>
  <c r="AP284" i="2"/>
  <c r="AV285" i="2"/>
  <c r="AU285" i="2"/>
  <c r="AX284" i="2"/>
  <c r="AY284" i="2"/>
  <c r="AT286" i="2"/>
  <c r="AV286" i="2" s="1"/>
  <c r="AM286" i="2"/>
  <c r="AN285" i="2"/>
  <c r="B287" i="2"/>
  <c r="B288" i="3"/>
  <c r="C288" i="3" s="1"/>
  <c r="AP285" i="2" l="1"/>
  <c r="AQ285" i="2"/>
  <c r="AX285" i="2"/>
  <c r="AY285" i="2"/>
  <c r="AU286" i="2"/>
  <c r="AT287" i="2"/>
  <c r="AM287" i="2"/>
  <c r="AO287" i="2" s="1"/>
  <c r="AN286" i="2"/>
  <c r="B288" i="2"/>
  <c r="AT288" i="2" s="1"/>
  <c r="B289" i="3"/>
  <c r="C289" i="3" s="1"/>
  <c r="AV288" i="2" l="1"/>
  <c r="AU288" i="2"/>
  <c r="AQ286" i="2"/>
  <c r="AP286" i="2"/>
  <c r="AY286" i="2"/>
  <c r="AX286" i="2"/>
  <c r="AV287" i="2"/>
  <c r="AU287" i="2"/>
  <c r="AM288" i="2"/>
  <c r="AO288" i="2" s="1"/>
  <c r="AN287" i="2"/>
  <c r="B289" i="2"/>
  <c r="AM289" i="2" s="1"/>
  <c r="B290" i="3"/>
  <c r="C290" i="3" s="1"/>
  <c r="AP287" i="2" l="1"/>
  <c r="AQ287" i="2"/>
  <c r="AT289" i="2"/>
  <c r="AY287" i="2"/>
  <c r="AX287" i="2"/>
  <c r="AO289" i="2"/>
  <c r="AX288" i="2"/>
  <c r="AY288" i="2"/>
  <c r="AN288" i="2"/>
  <c r="B290" i="2"/>
  <c r="B291" i="3"/>
  <c r="C291" i="3" s="1"/>
  <c r="AM290" i="2" l="1"/>
  <c r="AO290" i="2" s="1"/>
  <c r="AV289" i="2"/>
  <c r="AU289" i="2"/>
  <c r="AQ288" i="2"/>
  <c r="AP288" i="2"/>
  <c r="AT290" i="2"/>
  <c r="AN289" i="2"/>
  <c r="B291" i="2"/>
  <c r="B292" i="3"/>
  <c r="C292" i="3" s="1"/>
  <c r="AQ289" i="2" l="1"/>
  <c r="AP289" i="2"/>
  <c r="AX289" i="2"/>
  <c r="AY289" i="2"/>
  <c r="AV290" i="2"/>
  <c r="AU290" i="2"/>
  <c r="AM291" i="2"/>
  <c r="AO291" i="2" s="1"/>
  <c r="AT291" i="2"/>
  <c r="AN290" i="2"/>
  <c r="B292" i="2"/>
  <c r="AT292" i="2" s="1"/>
  <c r="B293" i="3"/>
  <c r="C293" i="3" s="1"/>
  <c r="AV292" i="2" l="1"/>
  <c r="AU292" i="2"/>
  <c r="AM292" i="2"/>
  <c r="AQ290" i="2"/>
  <c r="AP290" i="2"/>
  <c r="AU291" i="2"/>
  <c r="AV291" i="2"/>
  <c r="AY290" i="2"/>
  <c r="AX290" i="2"/>
  <c r="AO292" i="2"/>
  <c r="AN291" i="2"/>
  <c r="B293" i="2"/>
  <c r="AM293" i="2" s="1"/>
  <c r="B294" i="3"/>
  <c r="C294" i="3" s="1"/>
  <c r="AQ291" i="2" l="1"/>
  <c r="AP291" i="2"/>
  <c r="AO293" i="2"/>
  <c r="AT293" i="2"/>
  <c r="AY291" i="2"/>
  <c r="AX291" i="2"/>
  <c r="AY292" i="2"/>
  <c r="AX292" i="2"/>
  <c r="AN292" i="2"/>
  <c r="B294" i="2"/>
  <c r="AM294" i="2" s="1"/>
  <c r="B295" i="3"/>
  <c r="C295" i="3" s="1"/>
  <c r="AQ292" i="2" l="1"/>
  <c r="AP292" i="2"/>
  <c r="AV293" i="2"/>
  <c r="AU293" i="2"/>
  <c r="AO294" i="2"/>
  <c r="AT294" i="2"/>
  <c r="AN293" i="2"/>
  <c r="B295" i="2"/>
  <c r="B296" i="3"/>
  <c r="C296" i="3" s="1"/>
  <c r="AQ293" i="2" l="1"/>
  <c r="AP293" i="2"/>
  <c r="AV294" i="2"/>
  <c r="AU294" i="2"/>
  <c r="AM295" i="2"/>
  <c r="AO295" i="2" s="1"/>
  <c r="AT295" i="2"/>
  <c r="AX293" i="2"/>
  <c r="AY293" i="2"/>
  <c r="AN294" i="2"/>
  <c r="B296" i="2"/>
  <c r="AT296" i="2" s="1"/>
  <c r="B297" i="3"/>
  <c r="C297" i="3" s="1"/>
  <c r="AV296" i="2" l="1"/>
  <c r="AU296" i="2"/>
  <c r="AQ294" i="2"/>
  <c r="AP294" i="2"/>
  <c r="AU295" i="2"/>
  <c r="AV295" i="2"/>
  <c r="AX294" i="2"/>
  <c r="AY294" i="2"/>
  <c r="AM296" i="2"/>
  <c r="AO296" i="2" s="1"/>
  <c r="AN295" i="2"/>
  <c r="B297" i="2"/>
  <c r="B298" i="3"/>
  <c r="C298" i="3" s="1"/>
  <c r="AP295" i="2" l="1"/>
  <c r="AQ295" i="2"/>
  <c r="AT297" i="2"/>
  <c r="AM297" i="2"/>
  <c r="AO297" i="2" s="1"/>
  <c r="AY295" i="2"/>
  <c r="AX295" i="2"/>
  <c r="AX296" i="2"/>
  <c r="AY296" i="2"/>
  <c r="AN296" i="2"/>
  <c r="B298" i="2"/>
  <c r="AT298" i="2" s="1"/>
  <c r="B299" i="3"/>
  <c r="C299" i="3" s="1"/>
  <c r="AV298" i="2" l="1"/>
  <c r="AU298" i="2"/>
  <c r="AQ296" i="2"/>
  <c r="AP296" i="2"/>
  <c r="AM298" i="2"/>
  <c r="AO298" i="2"/>
  <c r="AV297" i="2"/>
  <c r="AU297" i="2"/>
  <c r="AN297" i="2"/>
  <c r="B299" i="2"/>
  <c r="B300" i="3"/>
  <c r="C300" i="3" s="1"/>
  <c r="AP297" i="2" l="1"/>
  <c r="AQ297" i="2"/>
  <c r="AX297" i="2"/>
  <c r="AY297" i="2"/>
  <c r="AM299" i="2"/>
  <c r="AO299" i="2" s="1"/>
  <c r="AT299" i="2"/>
  <c r="AX298" i="2"/>
  <c r="AY298" i="2"/>
  <c r="AN298" i="2"/>
  <c r="B300" i="2"/>
  <c r="B301" i="3"/>
  <c r="C301" i="3" s="1"/>
  <c r="AV299" i="2" l="1"/>
  <c r="AU299" i="2"/>
  <c r="AP298" i="2"/>
  <c r="AQ298" i="2"/>
  <c r="AM300" i="2"/>
  <c r="AO300" i="2" s="1"/>
  <c r="AT300" i="2"/>
  <c r="AN299" i="2"/>
  <c r="B301" i="2"/>
  <c r="B302" i="3"/>
  <c r="C302" i="3" s="1"/>
  <c r="AP299" i="2" l="1"/>
  <c r="AQ299" i="2"/>
  <c r="AV300" i="2"/>
  <c r="AU300" i="2"/>
  <c r="AM301" i="2"/>
  <c r="AO301" i="2" s="1"/>
  <c r="AT301" i="2"/>
  <c r="AX299" i="2"/>
  <c r="AY299" i="2"/>
  <c r="AN300" i="2"/>
  <c r="B302" i="2"/>
  <c r="AT302" i="2" s="1"/>
  <c r="B303" i="3"/>
  <c r="C303" i="3" s="1"/>
  <c r="AV302" i="2" l="1"/>
  <c r="AU302" i="2"/>
  <c r="AP300" i="2"/>
  <c r="AQ300" i="2"/>
  <c r="AX300" i="2"/>
  <c r="AY300" i="2"/>
  <c r="AV301" i="2"/>
  <c r="AU301" i="2"/>
  <c r="AM302" i="2"/>
  <c r="AO302" i="2" s="1"/>
  <c r="AN301" i="2"/>
  <c r="B303" i="2"/>
  <c r="AT303" i="2" s="1"/>
  <c r="B304" i="3"/>
  <c r="C304" i="3" s="1"/>
  <c r="AV303" i="2" l="1"/>
  <c r="AU303" i="2"/>
  <c r="AQ301" i="2"/>
  <c r="AP301" i="2"/>
  <c r="AY301" i="2"/>
  <c r="AX301" i="2"/>
  <c r="AM303" i="2"/>
  <c r="AO303" i="2" s="1"/>
  <c r="AY302" i="2"/>
  <c r="AX302" i="2"/>
  <c r="AN302" i="2"/>
  <c r="B304" i="2"/>
  <c r="B305" i="3"/>
  <c r="C305" i="3" s="1"/>
  <c r="AQ302" i="2" l="1"/>
  <c r="AP302" i="2"/>
  <c r="AM304" i="2"/>
  <c r="AO304" i="2" s="1"/>
  <c r="AT304" i="2"/>
  <c r="AY303" i="2"/>
  <c r="AX303" i="2"/>
  <c r="AN303" i="2"/>
  <c r="B305" i="2"/>
  <c r="B306" i="3"/>
  <c r="C306" i="3" s="1"/>
  <c r="AU304" i="2" l="1"/>
  <c r="AV304" i="2"/>
  <c r="AQ303" i="2"/>
  <c r="AP303" i="2"/>
  <c r="AT305" i="2"/>
  <c r="AM305" i="2"/>
  <c r="AO305" i="2" s="1"/>
  <c r="AN304" i="2"/>
  <c r="B306" i="2"/>
  <c r="B307" i="3"/>
  <c r="C307" i="3" s="1"/>
  <c r="AQ304" i="2" l="1"/>
  <c r="AP304" i="2"/>
  <c r="AU305" i="2"/>
  <c r="AV305" i="2"/>
  <c r="AY304" i="2"/>
  <c r="AX304" i="2"/>
  <c r="AT306" i="2"/>
  <c r="AM306" i="2"/>
  <c r="AO306" i="2" s="1"/>
  <c r="AN305" i="2"/>
  <c r="B307" i="2"/>
  <c r="B308" i="3"/>
  <c r="C308" i="3" s="1"/>
  <c r="AQ305" i="2" l="1"/>
  <c r="AP305" i="2"/>
  <c r="AX305" i="2"/>
  <c r="AY305" i="2"/>
  <c r="AV306" i="2"/>
  <c r="AU306" i="2"/>
  <c r="AT307" i="2"/>
  <c r="AM307" i="2"/>
  <c r="AO307" i="2" s="1"/>
  <c r="AN306" i="2"/>
  <c r="B308" i="2"/>
  <c r="B309" i="3"/>
  <c r="C309" i="3" s="1"/>
  <c r="AT308" i="2" l="1"/>
  <c r="AY306" i="2"/>
  <c r="AX306" i="2"/>
  <c r="AQ306" i="2"/>
  <c r="AP306" i="2"/>
  <c r="AM308" i="2"/>
  <c r="AO308" i="2" s="1"/>
  <c r="AV307" i="2"/>
  <c r="AU307" i="2"/>
  <c r="AN307" i="2"/>
  <c r="B309" i="2"/>
  <c r="B310" i="3"/>
  <c r="C310" i="3" s="1"/>
  <c r="AQ307" i="2" l="1"/>
  <c r="AP307" i="2"/>
  <c r="AT309" i="2"/>
  <c r="AY307" i="2"/>
  <c r="AX307" i="2"/>
  <c r="AV308" i="2"/>
  <c r="AU308" i="2"/>
  <c r="AM309" i="2"/>
  <c r="AO309" i="2" s="1"/>
  <c r="AN308" i="2"/>
  <c r="B310" i="2"/>
  <c r="B311" i="3"/>
  <c r="C311" i="3" s="1"/>
  <c r="AQ308" i="2" l="1"/>
  <c r="AP308" i="2"/>
  <c r="AX308" i="2"/>
  <c r="AY308" i="2"/>
  <c r="AV309" i="2"/>
  <c r="AU309" i="2"/>
  <c r="AT310" i="2"/>
  <c r="AM310" i="2"/>
  <c r="AO310" i="2" s="1"/>
  <c r="AN309" i="2"/>
  <c r="B311" i="2"/>
  <c r="B312" i="3"/>
  <c r="C312" i="3" s="1"/>
  <c r="AX309" i="2" l="1"/>
  <c r="AY309" i="2"/>
  <c r="AQ309" i="2"/>
  <c r="AP309" i="2"/>
  <c r="AV310" i="2"/>
  <c r="AU310" i="2"/>
  <c r="AT311" i="2"/>
  <c r="AM311" i="2"/>
  <c r="AO311" i="2" s="1"/>
  <c r="AN310" i="2"/>
  <c r="B312" i="2"/>
  <c r="B313" i="3"/>
  <c r="C313" i="3" s="1"/>
  <c r="AQ310" i="2" l="1"/>
  <c r="AP310" i="2"/>
  <c r="AX310" i="2"/>
  <c r="AY310" i="2"/>
  <c r="AT312" i="2"/>
  <c r="AM312" i="2"/>
  <c r="AO312" i="2" s="1"/>
  <c r="AU311" i="2"/>
  <c r="AV311" i="2"/>
  <c r="AN311" i="2"/>
  <c r="B313" i="2"/>
  <c r="B314" i="3"/>
  <c r="C314" i="3" s="1"/>
  <c r="AP311" i="2" l="1"/>
  <c r="AQ311" i="2"/>
  <c r="AY311" i="2"/>
  <c r="AX311" i="2"/>
  <c r="AV312" i="2"/>
  <c r="AU312" i="2"/>
  <c r="AT313" i="2"/>
  <c r="AM313" i="2"/>
  <c r="AO313" i="2" s="1"/>
  <c r="AN312" i="2"/>
  <c r="B314" i="2"/>
  <c r="B315" i="3"/>
  <c r="C315" i="3" s="1"/>
  <c r="AP312" i="2" l="1"/>
  <c r="AQ312" i="2"/>
  <c r="AV313" i="2"/>
  <c r="AU313" i="2"/>
  <c r="AY312" i="2"/>
  <c r="AX312" i="2"/>
  <c r="AT314" i="2"/>
  <c r="AM314" i="2"/>
  <c r="AO314" i="2" s="1"/>
  <c r="AN313" i="2"/>
  <c r="B315" i="2"/>
  <c r="B316" i="3"/>
  <c r="C316" i="3" s="1"/>
  <c r="AP313" i="2" l="1"/>
  <c r="AQ313" i="2"/>
  <c r="AV314" i="2"/>
  <c r="AU314" i="2"/>
  <c r="AY313" i="2"/>
  <c r="AX313" i="2"/>
  <c r="AM315" i="2"/>
  <c r="AO315" i="2" s="1"/>
  <c r="AT315" i="2"/>
  <c r="AN314" i="2"/>
  <c r="B316" i="2"/>
  <c r="B317" i="3"/>
  <c r="C317" i="3" s="1"/>
  <c r="AV315" i="2" l="1"/>
  <c r="AU315" i="2"/>
  <c r="AP314" i="2"/>
  <c r="AQ314" i="2"/>
  <c r="AX314" i="2"/>
  <c r="AY314" i="2"/>
  <c r="AM316" i="2"/>
  <c r="AO316" i="2" s="1"/>
  <c r="AT316" i="2"/>
  <c r="AN315" i="2"/>
  <c r="B317" i="2"/>
  <c r="B318" i="3"/>
  <c r="C318" i="3" s="1"/>
  <c r="AP315" i="2" l="1"/>
  <c r="AQ315" i="2"/>
  <c r="AV316" i="2"/>
  <c r="AU316" i="2"/>
  <c r="AT317" i="2"/>
  <c r="AM317" i="2"/>
  <c r="AO317" i="2" s="1"/>
  <c r="AY315" i="2"/>
  <c r="AX315" i="2"/>
  <c r="AN316" i="2"/>
  <c r="B318" i="2"/>
  <c r="B319" i="3"/>
  <c r="C319" i="3" s="1"/>
  <c r="AV317" i="2" l="1"/>
  <c r="AU317" i="2"/>
  <c r="AP316" i="2"/>
  <c r="AQ316" i="2"/>
  <c r="AX316" i="2"/>
  <c r="AY316" i="2"/>
  <c r="AM318" i="2"/>
  <c r="AO318" i="2" s="1"/>
  <c r="AT318" i="2"/>
  <c r="AN317" i="2"/>
  <c r="B319" i="2"/>
  <c r="AM319" i="2" s="1"/>
  <c r="B320" i="3"/>
  <c r="C320" i="3" s="1"/>
  <c r="AV318" i="2" l="1"/>
  <c r="AU318" i="2"/>
  <c r="AP317" i="2"/>
  <c r="AQ317" i="2"/>
  <c r="AY317" i="2"/>
  <c r="AX317" i="2"/>
  <c r="AO319" i="2"/>
  <c r="AT319" i="2"/>
  <c r="AN318" i="2"/>
  <c r="B320" i="2"/>
  <c r="AT320" i="2" s="1"/>
  <c r="B321" i="3"/>
  <c r="C321" i="3" s="1"/>
  <c r="AU320" i="2" l="1"/>
  <c r="AV320" i="2"/>
  <c r="AP318" i="2"/>
  <c r="AQ318" i="2"/>
  <c r="AV319" i="2"/>
  <c r="AU319" i="2"/>
  <c r="AM320" i="2"/>
  <c r="AY318" i="2"/>
  <c r="AX318" i="2"/>
  <c r="AO320" i="2"/>
  <c r="AN319" i="2"/>
  <c r="B321" i="2"/>
  <c r="AT321" i="2" s="1"/>
  <c r="B322" i="3"/>
  <c r="C322" i="3" s="1"/>
  <c r="AV321" i="2" l="1"/>
  <c r="AU321" i="2"/>
  <c r="AQ319" i="2"/>
  <c r="AP319" i="2"/>
  <c r="AM321" i="2"/>
  <c r="AO321" i="2" s="1"/>
  <c r="AY319" i="2"/>
  <c r="AX319" i="2"/>
  <c r="AY320" i="2"/>
  <c r="AX320" i="2"/>
  <c r="AN320" i="2"/>
  <c r="B322" i="2"/>
  <c r="B323" i="3"/>
  <c r="C323" i="3" s="1"/>
  <c r="AP320" i="2" l="1"/>
  <c r="AQ320" i="2"/>
  <c r="AM322" i="2"/>
  <c r="AO322" i="2" s="1"/>
  <c r="AT322" i="2"/>
  <c r="AX321" i="2"/>
  <c r="AY321" i="2"/>
  <c r="AN321" i="2"/>
  <c r="B323" i="2"/>
  <c r="AT323" i="2" s="1"/>
  <c r="B324" i="3"/>
  <c r="C324" i="3" s="1"/>
  <c r="AV323" i="2" l="1"/>
  <c r="AU323" i="2"/>
  <c r="AP321" i="2"/>
  <c r="AQ321" i="2"/>
  <c r="AV322" i="2"/>
  <c r="AU322" i="2"/>
  <c r="AM323" i="2"/>
  <c r="AO323" i="2" s="1"/>
  <c r="AN322" i="2"/>
  <c r="B324" i="2"/>
  <c r="B325" i="3"/>
  <c r="C325" i="3" s="1"/>
  <c r="AP322" i="2" l="1"/>
  <c r="AQ322" i="2"/>
  <c r="AM324" i="2"/>
  <c r="AO324" i="2" s="1"/>
  <c r="AT324" i="2"/>
  <c r="AX322" i="2"/>
  <c r="AY322" i="2"/>
  <c r="AX323" i="2"/>
  <c r="AY323" i="2"/>
  <c r="AN323" i="2"/>
  <c r="B325" i="2"/>
  <c r="B326" i="3"/>
  <c r="C326" i="3" s="1"/>
  <c r="AQ323" i="2" l="1"/>
  <c r="AP323" i="2"/>
  <c r="AV324" i="2"/>
  <c r="AU324" i="2"/>
  <c r="AM325" i="2"/>
  <c r="AO325" i="2" s="1"/>
  <c r="AT325" i="2"/>
  <c r="AN324" i="2"/>
  <c r="B326" i="2"/>
  <c r="AM326" i="2" s="1"/>
  <c r="B327" i="3"/>
  <c r="C327" i="3" s="1"/>
  <c r="AQ324" i="2" l="1"/>
  <c r="AP324" i="2"/>
  <c r="AU325" i="2"/>
  <c r="AV325" i="2"/>
  <c r="AO326" i="2"/>
  <c r="AX324" i="2"/>
  <c r="AY324" i="2"/>
  <c r="AT326" i="2"/>
  <c r="AN325" i="2"/>
  <c r="B327" i="2"/>
  <c r="B328" i="3"/>
  <c r="C328" i="3" s="1"/>
  <c r="AQ325" i="2" l="1"/>
  <c r="AP325" i="2"/>
  <c r="AV326" i="2"/>
  <c r="AU326" i="2"/>
  <c r="AT327" i="2"/>
  <c r="AM327" i="2"/>
  <c r="AO327" i="2" s="1"/>
  <c r="AX325" i="2"/>
  <c r="AY325" i="2"/>
  <c r="AN326" i="2"/>
  <c r="B328" i="2"/>
  <c r="B329" i="3"/>
  <c r="C329" i="3" s="1"/>
  <c r="AP326" i="2" l="1"/>
  <c r="AQ326" i="2"/>
  <c r="AV327" i="2"/>
  <c r="AU327" i="2"/>
  <c r="AY326" i="2"/>
  <c r="AX326" i="2"/>
  <c r="AT328" i="2"/>
  <c r="AM328" i="2"/>
  <c r="AO328" i="2" s="1"/>
  <c r="AN327" i="2"/>
  <c r="B329" i="2"/>
  <c r="B330" i="3"/>
  <c r="C330" i="3" s="1"/>
  <c r="AT329" i="2" l="1"/>
  <c r="AQ327" i="2"/>
  <c r="AP327" i="2"/>
  <c r="AV328" i="2"/>
  <c r="AU328" i="2"/>
  <c r="AM329" i="2"/>
  <c r="AO329" i="2" s="1"/>
  <c r="AY327" i="2"/>
  <c r="AX327" i="2"/>
  <c r="AN328" i="2"/>
  <c r="B330" i="2"/>
  <c r="B331" i="3"/>
  <c r="C331" i="3" s="1"/>
  <c r="AQ328" i="2" l="1"/>
  <c r="AP328" i="2"/>
  <c r="AX328" i="2"/>
  <c r="AY328" i="2"/>
  <c r="AV329" i="2"/>
  <c r="AU329" i="2"/>
  <c r="AM330" i="2"/>
  <c r="AO330" i="2" s="1"/>
  <c r="AT330" i="2"/>
  <c r="AN329" i="2"/>
  <c r="B331" i="2"/>
  <c r="B332" i="3"/>
  <c r="C332" i="3" s="1"/>
  <c r="AQ329" i="2" l="1"/>
  <c r="AP329" i="2"/>
  <c r="AV330" i="2"/>
  <c r="AU330" i="2"/>
  <c r="AX329" i="2"/>
  <c r="AY329" i="2"/>
  <c r="AM331" i="2"/>
  <c r="AO331" i="2" s="1"/>
  <c r="AT331" i="2"/>
  <c r="AN330" i="2"/>
  <c r="B332" i="2"/>
  <c r="B333" i="3"/>
  <c r="C333" i="3" s="1"/>
  <c r="AQ330" i="2" l="1"/>
  <c r="AP330" i="2"/>
  <c r="AV331" i="2"/>
  <c r="AU331" i="2"/>
  <c r="AX330" i="2"/>
  <c r="AY330" i="2"/>
  <c r="AM332" i="2"/>
  <c r="AO332" i="2" s="1"/>
  <c r="AT332" i="2"/>
  <c r="AN331" i="2"/>
  <c r="B333" i="2"/>
  <c r="B334" i="3"/>
  <c r="C334" i="3" s="1"/>
  <c r="AQ331" i="2" l="1"/>
  <c r="AP331" i="2"/>
  <c r="AV332" i="2"/>
  <c r="AU332" i="2"/>
  <c r="AX331" i="2"/>
  <c r="AY331" i="2"/>
  <c r="AM333" i="2"/>
  <c r="AO333" i="2" s="1"/>
  <c r="AT333" i="2"/>
  <c r="AN332" i="2"/>
  <c r="B334" i="2"/>
  <c r="B335" i="3"/>
  <c r="C335" i="3" s="1"/>
  <c r="AY332" i="2" l="1"/>
  <c r="AX332" i="2"/>
  <c r="AQ332" i="2"/>
  <c r="AP332" i="2"/>
  <c r="AV333" i="2"/>
  <c r="AU333" i="2"/>
  <c r="AT334" i="2"/>
  <c r="AM334" i="2"/>
  <c r="AO334" i="2" s="1"/>
  <c r="AN333" i="2"/>
  <c r="B335" i="2"/>
  <c r="B336" i="3"/>
  <c r="C336" i="3" s="1"/>
  <c r="AQ333" i="2" l="1"/>
  <c r="AP333" i="2"/>
  <c r="AV334" i="2"/>
  <c r="AU334" i="2"/>
  <c r="AX333" i="2"/>
  <c r="AY333" i="2"/>
  <c r="AT335" i="2"/>
  <c r="AM335" i="2"/>
  <c r="AO335" i="2" s="1"/>
  <c r="AN334" i="2"/>
  <c r="B336" i="2"/>
  <c r="AT336" i="2" s="1"/>
  <c r="B337" i="3"/>
  <c r="C337" i="3" s="1"/>
  <c r="AV336" i="2" l="1"/>
  <c r="AU336" i="2"/>
  <c r="AP334" i="2"/>
  <c r="AQ334" i="2"/>
  <c r="AV335" i="2"/>
  <c r="AU335" i="2"/>
  <c r="AX334" i="2"/>
  <c r="AY334" i="2"/>
  <c r="AM336" i="2"/>
  <c r="AO336" i="2" s="1"/>
  <c r="AN335" i="2"/>
  <c r="B337" i="2"/>
  <c r="B338" i="3"/>
  <c r="C338" i="3" s="1"/>
  <c r="AP335" i="2" l="1"/>
  <c r="AQ335" i="2"/>
  <c r="AY335" i="2"/>
  <c r="AX335" i="2"/>
  <c r="AM337" i="2"/>
  <c r="AO337" i="2" s="1"/>
  <c r="AT337" i="2"/>
  <c r="AY336" i="2"/>
  <c r="AX336" i="2"/>
  <c r="AN336" i="2"/>
  <c r="B338" i="2"/>
  <c r="B339" i="3"/>
  <c r="C339" i="3" s="1"/>
  <c r="AP336" i="2" l="1"/>
  <c r="AQ336" i="2"/>
  <c r="AV337" i="2"/>
  <c r="AU337" i="2"/>
  <c r="AT338" i="2"/>
  <c r="AM338" i="2"/>
  <c r="AO338" i="2" s="1"/>
  <c r="AN337" i="2"/>
  <c r="B339" i="2"/>
  <c r="B340" i="3"/>
  <c r="C340" i="3" s="1"/>
  <c r="AU338" i="2" l="1"/>
  <c r="AV338" i="2"/>
  <c r="AY337" i="2"/>
  <c r="AX337" i="2"/>
  <c r="AT339" i="2"/>
  <c r="AM339" i="2"/>
  <c r="AO339" i="2" s="1"/>
  <c r="AP337" i="2"/>
  <c r="AQ337" i="2"/>
  <c r="AN338" i="2"/>
  <c r="B340" i="2"/>
  <c r="B341" i="3"/>
  <c r="C341" i="3" s="1"/>
  <c r="AP338" i="2" l="1"/>
  <c r="AQ338" i="2"/>
  <c r="AU339" i="2"/>
  <c r="AV339" i="2"/>
  <c r="AY338" i="2"/>
  <c r="AX338" i="2"/>
  <c r="AT340" i="2"/>
  <c r="AM340" i="2"/>
  <c r="AO340" i="2" s="1"/>
  <c r="AN339" i="2"/>
  <c r="B341" i="2"/>
  <c r="B342" i="3"/>
  <c r="C342" i="3" s="1"/>
  <c r="AY339" i="2" l="1"/>
  <c r="AX339" i="2"/>
  <c r="AT341" i="2"/>
  <c r="AP339" i="2"/>
  <c r="AQ339" i="2"/>
  <c r="AV340" i="2"/>
  <c r="AU340" i="2"/>
  <c r="AM341" i="2"/>
  <c r="AO341" i="2" s="1"/>
  <c r="AN340" i="2"/>
  <c r="B342" i="2"/>
  <c r="AM342" i="2" s="1"/>
  <c r="B343" i="3"/>
  <c r="C343" i="3" s="1"/>
  <c r="AP340" i="2" l="1"/>
  <c r="AQ340" i="2"/>
  <c r="AY340" i="2"/>
  <c r="AX340" i="2"/>
  <c r="AO342" i="2"/>
  <c r="AV341" i="2"/>
  <c r="AU341" i="2"/>
  <c r="AT342" i="2"/>
  <c r="AN341" i="2"/>
  <c r="B343" i="2"/>
  <c r="AT343" i="2" s="1"/>
  <c r="B344" i="3"/>
  <c r="C344" i="3" s="1"/>
  <c r="AV343" i="2" l="1"/>
  <c r="AU343" i="2"/>
  <c r="AP341" i="2"/>
  <c r="AQ341" i="2"/>
  <c r="AX341" i="2"/>
  <c r="AY341" i="2"/>
  <c r="AV342" i="2"/>
  <c r="AU342" i="2"/>
  <c r="AM343" i="2"/>
  <c r="AO343" i="2" s="1"/>
  <c r="AN342" i="2"/>
  <c r="B344" i="2"/>
  <c r="B345" i="3"/>
  <c r="C345" i="3" s="1"/>
  <c r="AX342" i="2" l="1"/>
  <c r="AY342" i="2"/>
  <c r="AT344" i="2"/>
  <c r="AP342" i="2"/>
  <c r="AQ342" i="2"/>
  <c r="AM344" i="2"/>
  <c r="AO344" i="2" s="1"/>
  <c r="AX343" i="2"/>
  <c r="AY343" i="2"/>
  <c r="AN343" i="2"/>
  <c r="B345" i="2"/>
  <c r="AM345" i="2" s="1"/>
  <c r="B346" i="3"/>
  <c r="C346" i="3" s="1"/>
  <c r="AQ343" i="2" l="1"/>
  <c r="AP343" i="2"/>
  <c r="AO345" i="2"/>
  <c r="AU344" i="2"/>
  <c r="AV344" i="2"/>
  <c r="AT345" i="2"/>
  <c r="AN344" i="2"/>
  <c r="B346" i="2"/>
  <c r="B347" i="3"/>
  <c r="C347" i="3" s="1"/>
  <c r="AX344" i="2" l="1"/>
  <c r="AY344" i="2"/>
  <c r="AQ344" i="2"/>
  <c r="AP344" i="2"/>
  <c r="AV345" i="2"/>
  <c r="AU345" i="2"/>
  <c r="AM346" i="2"/>
  <c r="AO346" i="2" s="1"/>
  <c r="AT346" i="2"/>
  <c r="AN345" i="2"/>
  <c r="B347" i="2"/>
  <c r="B348" i="3"/>
  <c r="C348" i="3" s="1"/>
  <c r="AV346" i="2" l="1"/>
  <c r="AU346" i="2"/>
  <c r="AX345" i="2"/>
  <c r="AY345" i="2"/>
  <c r="AM347" i="2"/>
  <c r="AO347" i="2" s="1"/>
  <c r="AQ345" i="2"/>
  <c r="AP345" i="2"/>
  <c r="AT347" i="2"/>
  <c r="AN346" i="2"/>
  <c r="B348" i="2"/>
  <c r="B349" i="3"/>
  <c r="C349" i="3" s="1"/>
  <c r="AP346" i="2" l="1"/>
  <c r="AQ346" i="2"/>
  <c r="AV347" i="2"/>
  <c r="AU347" i="2"/>
  <c r="AY346" i="2"/>
  <c r="AX346" i="2"/>
  <c r="AM348" i="2"/>
  <c r="AO348" i="2" s="1"/>
  <c r="AT348" i="2"/>
  <c r="AN347" i="2"/>
  <c r="B349" i="2"/>
  <c r="AM349" i="2" s="1"/>
  <c r="B350" i="3"/>
  <c r="C350" i="3" s="1"/>
  <c r="AQ347" i="2" l="1"/>
  <c r="AP347" i="2"/>
  <c r="AV348" i="2"/>
  <c r="AU348" i="2"/>
  <c r="AO349" i="2"/>
  <c r="AY347" i="2"/>
  <c r="AX347" i="2"/>
  <c r="AT349" i="2"/>
  <c r="AN348" i="2"/>
  <c r="B350" i="2"/>
  <c r="B351" i="3"/>
  <c r="C351" i="3" s="1"/>
  <c r="AM350" i="2" l="1"/>
  <c r="AO350" i="2" s="1"/>
  <c r="AX348" i="2"/>
  <c r="AY348" i="2"/>
  <c r="AP348" i="2"/>
  <c r="AQ348" i="2"/>
  <c r="AV349" i="2"/>
  <c r="AU349" i="2"/>
  <c r="AT350" i="2"/>
  <c r="AN349" i="2"/>
  <c r="B351" i="2"/>
  <c r="B352" i="3"/>
  <c r="C352" i="3" s="1"/>
  <c r="AV350" i="2" l="1"/>
  <c r="AU350" i="2"/>
  <c r="AM351" i="2"/>
  <c r="AO351" i="2" s="1"/>
  <c r="AQ349" i="2"/>
  <c r="AP349" i="2"/>
  <c r="AX349" i="2"/>
  <c r="AY349" i="2"/>
  <c r="AT351" i="2"/>
  <c r="AN350" i="2"/>
  <c r="B352" i="2"/>
  <c r="B353" i="3"/>
  <c r="C353" i="3" s="1"/>
  <c r="AQ350" i="2" l="1"/>
  <c r="AP350" i="2"/>
  <c r="AV351" i="2"/>
  <c r="AU351" i="2"/>
  <c r="AY350" i="2"/>
  <c r="AX350" i="2"/>
  <c r="AT352" i="2"/>
  <c r="AM352" i="2"/>
  <c r="AO352" i="2" s="1"/>
  <c r="AN351" i="2"/>
  <c r="B353" i="2"/>
  <c r="B354" i="3"/>
  <c r="C354" i="3" s="1"/>
  <c r="AM353" i="2" l="1"/>
  <c r="AO353" i="2" s="1"/>
  <c r="AP351" i="2"/>
  <c r="AQ351" i="2"/>
  <c r="AV352" i="2"/>
  <c r="AU352" i="2"/>
  <c r="AY351" i="2"/>
  <c r="AX351" i="2"/>
  <c r="AT353" i="2"/>
  <c r="AN352" i="2"/>
  <c r="B354" i="2"/>
  <c r="B355" i="3"/>
  <c r="C355" i="3" s="1"/>
  <c r="AQ352" i="2" l="1"/>
  <c r="AP352" i="2"/>
  <c r="AV353" i="2"/>
  <c r="AU353" i="2"/>
  <c r="AY352" i="2"/>
  <c r="AX352" i="2"/>
  <c r="AM354" i="2"/>
  <c r="AO354" i="2" s="1"/>
  <c r="AT354" i="2"/>
  <c r="AN353" i="2"/>
  <c r="B355" i="2"/>
  <c r="B356" i="3"/>
  <c r="C356" i="3" s="1"/>
  <c r="AP353" i="2" l="1"/>
  <c r="AQ353" i="2"/>
  <c r="AU354" i="2"/>
  <c r="AV354" i="2"/>
  <c r="AX353" i="2"/>
  <c r="AY353" i="2"/>
  <c r="AM355" i="2"/>
  <c r="AO355" i="2" s="1"/>
  <c r="AT355" i="2"/>
  <c r="AN354" i="2"/>
  <c r="B356" i="2"/>
  <c r="B357" i="3"/>
  <c r="C357" i="3" s="1"/>
  <c r="AQ354" i="2" l="1"/>
  <c r="AP354" i="2"/>
  <c r="AV355" i="2"/>
  <c r="AU355" i="2"/>
  <c r="AX354" i="2"/>
  <c r="AY354" i="2"/>
  <c r="AM356" i="2"/>
  <c r="AO356" i="2" s="1"/>
  <c r="AT356" i="2"/>
  <c r="AN355" i="2"/>
  <c r="B357" i="2"/>
  <c r="B358" i="3"/>
  <c r="C358" i="3" s="1"/>
  <c r="AP355" i="2" l="1"/>
  <c r="AQ355" i="2"/>
  <c r="AV356" i="2"/>
  <c r="AU356" i="2"/>
  <c r="AX355" i="2"/>
  <c r="AY355" i="2"/>
  <c r="AM357" i="2"/>
  <c r="AO357" i="2" s="1"/>
  <c r="AT357" i="2"/>
  <c r="AN356" i="2"/>
  <c r="B358" i="2"/>
  <c r="B359" i="3"/>
  <c r="C359" i="3" s="1"/>
  <c r="AV357" i="2" l="1"/>
  <c r="AU357" i="2"/>
  <c r="AT358" i="2"/>
  <c r="AP356" i="2"/>
  <c r="AQ356" i="2"/>
  <c r="AX356" i="2"/>
  <c r="AY356" i="2"/>
  <c r="AM358" i="2"/>
  <c r="AO358" i="2" s="1"/>
  <c r="AN357" i="2"/>
  <c r="B359" i="2"/>
  <c r="B360" i="3"/>
  <c r="C360" i="3" s="1"/>
  <c r="AP357" i="2" l="1"/>
  <c r="AQ357" i="2"/>
  <c r="AV358" i="2"/>
  <c r="AU358" i="2"/>
  <c r="AX357" i="2"/>
  <c r="AY357" i="2"/>
  <c r="AM359" i="2"/>
  <c r="AO359" i="2" s="1"/>
  <c r="AT359" i="2"/>
  <c r="AN358" i="2"/>
  <c r="B360" i="2"/>
  <c r="B361" i="3"/>
  <c r="C361" i="3" s="1"/>
  <c r="AQ358" i="2" l="1"/>
  <c r="AP358" i="2"/>
  <c r="AU359" i="2"/>
  <c r="AV359" i="2"/>
  <c r="AY358" i="2"/>
  <c r="AX358" i="2"/>
  <c r="AM360" i="2"/>
  <c r="AO360" i="2" s="1"/>
  <c r="AT360" i="2"/>
  <c r="AN359" i="2"/>
  <c r="B361" i="2"/>
  <c r="B362" i="3"/>
  <c r="C362" i="3" s="1"/>
  <c r="AV360" i="2" l="1"/>
  <c r="AU360" i="2"/>
  <c r="AQ359" i="2"/>
  <c r="AP359" i="2"/>
  <c r="AY359" i="2"/>
  <c r="AX359" i="2"/>
  <c r="AT361" i="2"/>
  <c r="AM361" i="2"/>
  <c r="AO361" i="2" s="1"/>
  <c r="AN360" i="2"/>
  <c r="B362" i="2"/>
  <c r="AM362" i="2" s="1"/>
  <c r="B363" i="3"/>
  <c r="C363" i="3" s="1"/>
  <c r="AY360" i="2" l="1"/>
  <c r="AX360" i="2"/>
  <c r="AO362" i="2"/>
  <c r="AQ360" i="2"/>
  <c r="AP360" i="2"/>
  <c r="AU361" i="2"/>
  <c r="AV361" i="2"/>
  <c r="AT362" i="2"/>
  <c r="AN361" i="2"/>
  <c r="B363" i="2"/>
  <c r="B364" i="3"/>
  <c r="C364" i="3" s="1"/>
  <c r="AV362" i="2" l="1"/>
  <c r="AU362" i="2"/>
  <c r="AP361" i="2"/>
  <c r="AQ361" i="2"/>
  <c r="AY361" i="2"/>
  <c r="AX361" i="2"/>
  <c r="AT363" i="2"/>
  <c r="AM363" i="2"/>
  <c r="AO363" i="2" s="1"/>
  <c r="AN362" i="2"/>
  <c r="B364" i="2"/>
  <c r="AT364" i="2" s="1"/>
  <c r="AV364" i="2" l="1"/>
  <c r="AU364" i="2"/>
  <c r="AP362" i="2"/>
  <c r="AQ362" i="2"/>
  <c r="AY362" i="2"/>
  <c r="AX362" i="2"/>
  <c r="AV363" i="2"/>
  <c r="AU363" i="2"/>
  <c r="AM364" i="2"/>
  <c r="AO364" i="2" s="1"/>
  <c r="F4" i="3" a="1"/>
  <c r="F4" i="3" s="1"/>
  <c r="G4" i="3" a="1"/>
  <c r="G4" i="3" s="1"/>
  <c r="AN363" i="2"/>
  <c r="AN364" i="2"/>
  <c r="AP364" i="2" l="1"/>
  <c r="AQ364" i="2"/>
  <c r="BK5" i="2" a="1"/>
  <c r="BK5" i="2" s="1"/>
  <c r="BQ5" i="2" a="1"/>
  <c r="BQ5" i="2" s="1"/>
  <c r="BP5" i="2" a="1"/>
  <c r="BP5" i="2" s="1"/>
  <c r="BN5" i="2" a="1"/>
  <c r="BN5" i="2" s="1"/>
  <c r="BL5" i="2" a="1"/>
  <c r="BL5" i="2" s="1"/>
  <c r="BM5" i="2" a="1"/>
  <c r="BM5" i="2" s="1"/>
  <c r="BU5" i="2" a="1"/>
  <c r="BU5" i="2" s="1"/>
  <c r="BR5" i="2" a="1"/>
  <c r="BR5" i="2" s="1"/>
  <c r="BJ5" i="2" a="1"/>
  <c r="BJ5" i="2" s="1"/>
  <c r="BJ18" i="2" s="1"/>
  <c r="BS5" i="2" a="1"/>
  <c r="BS5" i="2" s="1"/>
  <c r="BO5" i="2" a="1"/>
  <c r="BO5" i="2" s="1"/>
  <c r="BT5" i="2" a="1"/>
  <c r="BT5" i="2" s="1"/>
  <c r="AP363" i="2"/>
  <c r="BJ6" i="2" s="1"/>
  <c r="AQ363" i="2"/>
  <c r="AY363" i="2"/>
  <c r="AX363" i="2"/>
  <c r="AY364" i="2"/>
  <c r="AX364" i="2"/>
  <c r="BT18" i="2" l="1"/>
  <c r="BT11" i="2"/>
  <c r="BM11" i="2"/>
  <c r="BM18" i="2"/>
  <c r="BL18" i="2"/>
  <c r="BL11" i="2"/>
  <c r="BP18" i="2"/>
  <c r="BP11" i="2"/>
  <c r="BS18" i="2"/>
  <c r="BS11" i="2"/>
  <c r="BU11" i="2"/>
  <c r="BU18" i="2"/>
  <c r="BK18" i="2"/>
  <c r="BK11" i="2"/>
  <c r="BO18" i="2"/>
  <c r="BO11" i="2"/>
  <c r="BR11" i="2"/>
  <c r="BR18" i="2"/>
  <c r="BQ11" i="2"/>
  <c r="BQ18" i="2"/>
  <c r="BN18" i="2"/>
  <c r="BN11" i="2"/>
  <c r="BT20" i="2"/>
  <c r="BU20" i="2"/>
  <c r="BT13" i="2"/>
  <c r="BU13" i="2"/>
  <c r="BK20" i="2"/>
  <c r="BL20" i="2"/>
  <c r="BN20" i="2"/>
  <c r="BO20" i="2"/>
  <c r="BP20" i="2"/>
  <c r="BP16" i="2" s="1"/>
  <c r="BQ20" i="2"/>
  <c r="BR20" i="2"/>
  <c r="BJ13" i="2"/>
  <c r="BM20" i="2"/>
  <c r="BM16" i="2" s="1"/>
  <c r="BJ20" i="2"/>
  <c r="BJ16" i="2" s="1"/>
  <c r="BS20" i="2"/>
  <c r="BQ13" i="2"/>
  <c r="BJ11" i="2"/>
  <c r="BL16" i="2" l="1"/>
  <c r="BS16" i="2"/>
  <c r="BN16" i="2"/>
  <c r="BR16" i="2"/>
  <c r="BQ16" i="2"/>
  <c r="BO16" i="2"/>
  <c r="BK16" i="2"/>
  <c r="BU9" i="2"/>
  <c r="BU16" i="2"/>
  <c r="BT16" i="2"/>
  <c r="BJ9" i="2"/>
  <c r="BT9" i="2"/>
  <c r="BQ9" i="2"/>
  <c r="BP13" i="2"/>
  <c r="BP9" i="2" s="1"/>
  <c r="BK13" i="2"/>
  <c r="BK9" i="2" s="1"/>
  <c r="BR13" i="2"/>
  <c r="BR9" i="2" s="1"/>
  <c r="BN13" i="2"/>
  <c r="BN9" i="2" s="1"/>
  <c r="BM13" i="2"/>
  <c r="BM9" i="2" s="1"/>
  <c r="BO13" i="2"/>
  <c r="BO9" i="2" s="1"/>
  <c r="BS13" i="2"/>
  <c r="BS9" i="2" s="1"/>
  <c r="BL13" i="2"/>
  <c r="BL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<sst xmlns="http://schemas.openxmlformats.org/spreadsheetml/2006/main" count="185" uniqueCount="129">
  <si>
    <t>SuperFlow SF-110 Test Data</t>
  </si>
  <si>
    <t>Test Description: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</si>
  <si>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</si>
  <si>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</si>
  <si>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</si>
  <si>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</si>
  <si>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</si>
  <si>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</si>
  <si>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</si>
  <si>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</si>
  <si>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</si>
  <si>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</si>
  <si>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</si>
  <si>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</si>
  <si>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</si>
  <si>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</si>
  <si>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</si>
  <si>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</si>
  <si>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</si>
  <si>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</si>
  <si>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</si>
  <si>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</si>
  <si>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</si>
  <si>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</si>
  <si>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</si>
  <si>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</si>
  <si>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</si>
  <si>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</si>
  <si>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</si>
  <si>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</si>
  <si>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</si>
  <si>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</si>
  <si>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</si>
  <si>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</si>
  <si>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</si>
  <si>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</si>
  <si>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</si>
  <si>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</si>
  <si>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</si>
  <si>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</si>
  <si>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</si>
  <si>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</si>
  <si>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</si>
  <si>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</si>
  <si>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</si>
  <si>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</si>
  <si>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</si>
  <si>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</si>
  <si>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</si>
  <si>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</si>
  <si>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</si>
  <si>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</si>
  <si>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</si>
  <si>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</si>
  <si>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</si>
  <si>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</si>
  <si>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</si>
  <si>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</si>
  <si>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</si>
  <si>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</si>
  <si>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</si>
  <si>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</si>
  <si>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</si>
  <si>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runout smoothed</t>
  </si>
  <si>
    <t>IN lift corrected</t>
  </si>
  <si>
    <t>EX runout</t>
  </si>
  <si>
    <t>crank angle degrees</t>
  </si>
  <si>
    <t>crank degrees</t>
  </si>
  <si>
    <t>EX lift corrected</t>
  </si>
  <si>
    <t>IN runout</t>
  </si>
  <si>
    <t>data</t>
  </si>
  <si>
    <t>technical info</t>
  </si>
  <si>
    <t>crank radius mm</t>
  </si>
  <si>
    <t>con rod length mm</t>
  </si>
  <si>
    <t xml:space="preserve">bore mm </t>
  </si>
  <si>
    <t>stroke mm</t>
  </si>
  <si>
    <t>piston position from TDC mm</t>
  </si>
  <si>
    <t>piston velocity mm/deg</t>
  </si>
  <si>
    <t>rpm limit</t>
  </si>
  <si>
    <t>RPM</t>
  </si>
  <si>
    <t>compression ratio</t>
  </si>
  <si>
    <t>10.8/1</t>
  </si>
  <si>
    <t>ideal flow</t>
  </si>
  <si>
    <t>138cfm/sqinch</t>
  </si>
  <si>
    <t>metric</t>
  </si>
  <si>
    <t xml:space="preserve"> l/s/sqcm</t>
  </si>
  <si>
    <t>Cf</t>
  </si>
  <si>
    <t>mean piston speed at max RPM m/s</t>
  </si>
  <si>
    <t>inlet lift</t>
  </si>
  <si>
    <t>time per deg increment s</t>
  </si>
  <si>
    <t>total</t>
  </si>
  <si>
    <t xml:space="preserve"> </t>
  </si>
  <si>
    <t>inlet</t>
  </si>
  <si>
    <t>jerk</t>
  </si>
  <si>
    <t>velocity mm/deg</t>
  </si>
  <si>
    <t>velocity m/s</t>
  </si>
  <si>
    <t>acceleration mm/deg</t>
  </si>
  <si>
    <t>acceleration m/s2</t>
  </si>
  <si>
    <t>median ave lift in time interval</t>
  </si>
  <si>
    <t>intake</t>
  </si>
  <si>
    <t>exhaust</t>
  </si>
  <si>
    <t>camshaft base circle mm</t>
  </si>
  <si>
    <t>IN cam lift</t>
  </si>
  <si>
    <t>valve lift</t>
  </si>
  <si>
    <t xml:space="preserve"> valve clearance mm</t>
  </si>
  <si>
    <t>mass kg</t>
  </si>
  <si>
    <t>valve</t>
  </si>
  <si>
    <t>bucket</t>
  </si>
  <si>
    <t>retainer</t>
  </si>
  <si>
    <t>spring</t>
  </si>
  <si>
    <t>valvetrain</t>
  </si>
  <si>
    <t>valve springs</t>
  </si>
  <si>
    <t>free length m</t>
  </si>
  <si>
    <t>installed length m</t>
  </si>
  <si>
    <t>rate Nm</t>
  </si>
  <si>
    <t>max acc</t>
  </si>
  <si>
    <t>contact force</t>
  </si>
  <si>
    <t>lift @ max acc</t>
  </si>
  <si>
    <t>ma</t>
  </si>
  <si>
    <t>spring force N</t>
  </si>
  <si>
    <t xml:space="preserve">flow-time </t>
  </si>
  <si>
    <t xml:space="preserve">total </t>
  </si>
  <si>
    <t>peak piston speed m/s</t>
  </si>
  <si>
    <t>piston acceleration mm/deg2</t>
  </si>
  <si>
    <t>piston acceleration at max RPM m/s2</t>
  </si>
  <si>
    <t>piston velocity ms</t>
  </si>
  <si>
    <t>Cf in time interval</t>
  </si>
  <si>
    <t>EX cam lift</t>
  </si>
  <si>
    <t>at 7000 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</si>
</sst>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0.00000000"/>
    <numFmt numFmtId="166" formatCode="0.000000"/>
    <numFmt numFmtId="167" formatCode="0.00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0" borderId="22" xfId="0" applyBorder="1"/>
    <xf numFmtId="0" fontId="0" fillId="0" borderId="23" xfId="0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2" fillId="4" borderId="0" xfId="0" applyFont="1" applyFill="1"/>
    <xf numFmtId="0" fontId="2" fillId="4" borderId="7" xfId="0" applyFont="1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2" fillId="4" borderId="0" xfId="0" applyFont="1" applyFill="1" applyAlignment="1">
      <alignment horizontal="right"/>
    </xf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1" fillId="2" borderId="2" xfId="0" applyFont="1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3" fillId="3" borderId="0" xfId="0" applyFont="1" applyFill="1" applyAlignment="1">
      <alignment horizontal="right"/>
    </xf>
    <xf numFmtId="0" fontId="0" fillId="2" borderId="19" xfId="0" applyFill="1" applyBorder="1"/>
    <xf numFmtId="0" fontId="0" fillId="5" borderId="18" xfId="0" applyFill="1" applyBorder="1"/>
    <xf numFmtId="0" fontId="1" fillId="5" borderId="18" xfId="0" applyFont="1" applyFill="1" applyBorder="1"/>
    <xf numFmtId="0" fontId="0" fillId="2" borderId="18" xfId="0" applyFill="1" applyBorder="1"/>
    <xf numFmtId="0" fontId="1" fillId="2" borderId="18" xfId="0" applyFont="1" applyFill="1" applyBorder="1" applyAlignment="1">
      <alignment horizontal="center"/>
    </xf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4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3" borderId="37" xfId="0" applyFont="1" applyFill="1" applyBorder="1"/>
    <xf numFmtId="0" fontId="2" fillId="3" borderId="13" xfId="0" applyFont="1" applyFill="1" applyBorder="1"/>
    <xf numFmtId="164" fontId="3" fillId="3" borderId="0" xfId="0" applyNumberFormat="1" applyFont="1" applyFill="1"/>
    <xf numFmtId="0" fontId="2" fillId="4" borderId="3" xfId="0" applyFont="1" applyFill="1" applyBorder="1" applyAlignment="1">
      <alignment horizontal="right"/>
    </xf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0" fillId="3" borderId="29" xfId="0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0" xfId="0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3" borderId="42" xfId="0" applyFill="1" applyBorder="1"/>
    <xf numFmtId="0" fontId="0" fillId="3" borderId="43" xfId="0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0" fontId="0" fillId="0" borderId="34" xfId="0" applyBorder="1"/>
    <xf numFmtId="0" fontId="0" fillId="0" borderId="35" xfId="0" applyBorder="1"/>
    <xf numFmtId="0" fontId="2" fillId="4" borderId="35" xfId="0" applyFont="1" applyFill="1" applyBorder="1"/>
    <xf numFmtId="0" fontId="0" fillId="6" borderId="45" xfId="0" applyFill="1" applyBorder="1"/>
    <xf numFmtId="0" fontId="0" fillId="6" borderId="46" xfId="0" applyFill="1" applyBorder="1"/>
    <xf numFmtId="0" fontId="0" fillId="0" borderId="45" xfId="0" applyBorder="1"/>
    <xf numFmtId="0" fontId="0" fillId="0" borderId="46" xfId="0" applyBorder="1"/>
    <xf numFmtId="0" fontId="0" fillId="0" borderId="0" xfId="0" applyAlignment="1">
      <alignment wrapText="1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0" fontId="0" fillId="0" borderId="47" xfId="0" applyBorder="1"/>
    <xf numFmtId="0" fontId="0" fillId="0" borderId="48" xfId="0" applyBorder="1"/>
    <xf numFmtId="0" fontId="2" fillId="4" borderId="49" xfId="0" applyFont="1" applyFill="1" applyBorder="1"/>
    <xf numFmtId="11" fontId="0" fillId="0" borderId="0" xfId="0" applyNumberFormat="1"/>
    <xf numFmtId="1" fontId="0" fillId="0" borderId="0" xfId="0" applyNumberFormat="1"/>
    <xf numFmtId="0" fontId="0" fillId="0" borderId="45" xfId="0" applyBorder="1" applyAlignment="1">
      <alignment wrapText="1"/>
    </xf>
    <xf numFmtId="0" fontId="0" fillId="0" borderId="50" xfId="0" applyBorder="1" applyAlignment="1">
      <alignment wrapText="1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0603674540682"/>
          <c:y val="0.17171296296296296"/>
          <c:w val="0.83807174103237092"/>
          <c:h val="0.67827172645086031"/>
        </c:manualLayout>
      </c:layout>
      <c:scatterChart>
        <c:scatterStyle val="smoothMarker"/>
        <c:varyColors val="0"/>
        <c:ser>
          <c:idx val="0"/>
          <c:order val="0"/>
          <c:tx>
            <c:v>intake flow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3.6597987751531058E-2"/>
                  <c:y val="0.2420450568678915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flow!$D$30:$M$30</c:f>
              <c:numCache>
                <c:formatCode>General</c:formatCode>
                <c:ptCount val="10"/>
                <c:pt idx="0">
                  <c:v>0</c:v>
                </c:pt>
                <c:pt idx="1">
                  <c:v>1.75</c:v>
                </c:pt>
                <c:pt idx="2">
                  <c:v>3.5</c:v>
                </c:pt>
                <c:pt idx="3">
                  <c:v>5.25</c:v>
                </c:pt>
                <c:pt idx="4">
                  <c:v>7</c:v>
                </c:pt>
                <c:pt idx="5">
                  <c:v>8.75</c:v>
                </c:pt>
                <c:pt idx="6">
                  <c:v>10.5</c:v>
                </c:pt>
                <c:pt idx="7">
                  <c:v>12.25</c:v>
                </c:pt>
                <c:pt idx="8">
                  <c:v>14</c:v>
                </c:pt>
                <c:pt idx="9">
                  <c:v>15.2</c:v>
                </c:pt>
              </c:numCache>
            </c:numRef>
          </c:xVal>
          <c:yVal>
            <c:numRef>
              <c:f>flow!$D$36:$M$36</c:f>
              <c:numCache>
                <c:formatCode>General</c:formatCode>
                <c:ptCount val="10"/>
                <c:pt idx="0">
                  <c:v>0</c:v>
                </c:pt>
                <c:pt idx="1">
                  <c:v>27.224</c:v>
                </c:pt>
                <c:pt idx="2">
                  <c:v>52.275000000000006</c:v>
                </c:pt>
                <c:pt idx="3">
                  <c:v>70.481999999999999</c:v>
                </c:pt>
                <c:pt idx="4">
                  <c:v>85.683999999999997</c:v>
                </c:pt>
                <c:pt idx="5">
                  <c:v>93.975999999999999</c:v>
                </c:pt>
                <c:pt idx="6">
                  <c:v>100.886</c:v>
                </c:pt>
                <c:pt idx="7">
                  <c:v>105.032</c:v>
                </c:pt>
                <c:pt idx="8">
                  <c:v>106.41399999999999</c:v>
                </c:pt>
                <c:pt idx="9">
                  <c:v>108.48699999999999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1F-4BAC-AA1E-7D729DCE4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9765247"/>
        <c:axId val="1409786847"/>
      </c:scatterChart>
      <c:valAx>
        <c:axId val="14097652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 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6847"/>
        <c:crosses val="autoZero"/>
        <c:crossBetween val="midCat"/>
      </c:valAx>
      <c:valAx>
        <c:axId val="140978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L/s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98881233595800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652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 flow/cm2</a:t>
            </a:r>
            <a:r>
              <a:rPr lang="en-US" baseline="0"/>
              <a:t> </a:t>
            </a:r>
            <a:r>
              <a:rPr lang="en-US"/>
              <a:t>vs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9.114610673665792E-3"/>
                  <c:y val="0.2938298337707786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flow!$D$30:$M$30</c:f>
              <c:numCache>
                <c:formatCode>General</c:formatCode>
                <c:ptCount val="10"/>
                <c:pt idx="0">
                  <c:v>0</c:v>
                </c:pt>
                <c:pt idx="1">
                  <c:v>1.75</c:v>
                </c:pt>
                <c:pt idx="2">
                  <c:v>3.5</c:v>
                </c:pt>
                <c:pt idx="3">
                  <c:v>5.25</c:v>
                </c:pt>
                <c:pt idx="4">
                  <c:v>7</c:v>
                </c:pt>
                <c:pt idx="5">
                  <c:v>8.75</c:v>
                </c:pt>
                <c:pt idx="6">
                  <c:v>10.5</c:v>
                </c:pt>
                <c:pt idx="7">
                  <c:v>12.25</c:v>
                </c:pt>
                <c:pt idx="8">
                  <c:v>14</c:v>
                </c:pt>
                <c:pt idx="9">
                  <c:v>15.2</c:v>
                </c:pt>
              </c:numCache>
            </c:numRef>
          </c:xVal>
          <c:yVal>
            <c:numRef>
              <c:f>flow!$D$37:$M$37</c:f>
              <c:numCache>
                <c:formatCode>General</c:formatCode>
                <c:ptCount val="10"/>
                <c:pt idx="0">
                  <c:v>0</c:v>
                </c:pt>
                <c:pt idx="1">
                  <c:v>1.4503995737879596</c:v>
                </c:pt>
                <c:pt idx="2">
                  <c:v>2.7850293020777839</c:v>
                </c:pt>
                <c:pt idx="3">
                  <c:v>3.7550346297282897</c:v>
                </c:pt>
                <c:pt idx="4">
                  <c:v>4.5649440596696857</c:v>
                </c:pt>
                <c:pt idx="5">
                  <c:v>5.0067128396377196</c:v>
                </c:pt>
                <c:pt idx="6">
                  <c:v>5.3748534896110813</c:v>
                </c:pt>
                <c:pt idx="7">
                  <c:v>5.5957378795950987</c:v>
                </c:pt>
                <c:pt idx="8">
                  <c:v>5.66936600958977</c:v>
                </c:pt>
                <c:pt idx="9">
                  <c:v>5.7798082045817791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EE-422D-8116-41B1315EA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9765247"/>
        <c:axId val="1409786847"/>
      </c:scatterChart>
      <c:valAx>
        <c:axId val="14097652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</a:t>
                </a:r>
                <a:r>
                  <a:rPr lang="en-US" baseline="0"/>
                  <a:t> mm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6847"/>
        <c:crosses val="autoZero"/>
        <c:crossBetween val="midCat"/>
      </c:valAx>
      <c:valAx>
        <c:axId val="140978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l/s/cm2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652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 flow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3.206999125109361E-2"/>
                  <c:y val="0.26126649320133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flow!$D$44:$L$44</c:f>
              <c:numCache>
                <c:formatCode>General</c:formatCode>
                <c:ptCount val="9"/>
                <c:pt idx="0">
                  <c:v>0</c:v>
                </c:pt>
                <c:pt idx="1">
                  <c:v>1.5</c:v>
                </c:pt>
                <c:pt idx="2">
                  <c:v>3</c:v>
                </c:pt>
                <c:pt idx="3">
                  <c:v>4.5</c:v>
                </c:pt>
                <c:pt idx="4">
                  <c:v>6</c:v>
                </c:pt>
                <c:pt idx="5">
                  <c:v>7.5</c:v>
                </c:pt>
                <c:pt idx="6">
                  <c:v>9</c:v>
                </c:pt>
                <c:pt idx="7">
                  <c:v>10.5</c:v>
                </c:pt>
                <c:pt idx="8">
                  <c:v>10.9</c:v>
                </c:pt>
              </c:numCache>
            </c:numRef>
          </c:xVal>
          <c:yVal>
            <c:numRef>
              <c:f>flow!$D$50:$L$50</c:f>
              <c:numCache>
                <c:formatCode>General</c:formatCode>
                <c:ptCount val="9"/>
                <c:pt idx="0">
                  <c:v>0</c:v>
                </c:pt>
                <c:pt idx="1">
                  <c:v>18.135000000000002</c:v>
                </c:pt>
                <c:pt idx="2">
                  <c:v>38.25</c:v>
                </c:pt>
                <c:pt idx="3">
                  <c:v>54.75</c:v>
                </c:pt>
                <c:pt idx="4">
                  <c:v>62.25</c:v>
                </c:pt>
                <c:pt idx="5">
                  <c:v>66.75</c:v>
                </c:pt>
                <c:pt idx="6">
                  <c:v>69.375</c:v>
                </c:pt>
                <c:pt idx="7">
                  <c:v>72.765000000000001</c:v>
                </c:pt>
                <c:pt idx="8">
                  <c:v>72.765000000000001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25-4D59-B286-673AAA9CF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113232"/>
        <c:axId val="336122352"/>
      </c:scatterChart>
      <c:valAx>
        <c:axId val="33611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 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22352"/>
        <c:crosses val="autoZero"/>
        <c:crossBetween val="midCat"/>
      </c:valAx>
      <c:valAx>
        <c:axId val="336122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 l/s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1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exhaust flow/cm2 vs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3.115485564304462E-2"/>
                  <c:y val="0.1978463108778069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flow!$D$44:$L$44</c:f>
              <c:numCache>
                <c:formatCode>General</c:formatCode>
                <c:ptCount val="9"/>
                <c:pt idx="0">
                  <c:v>0</c:v>
                </c:pt>
                <c:pt idx="1">
                  <c:v>1.5</c:v>
                </c:pt>
                <c:pt idx="2">
                  <c:v>3</c:v>
                </c:pt>
                <c:pt idx="3">
                  <c:v>4.5</c:v>
                </c:pt>
                <c:pt idx="4">
                  <c:v>6</c:v>
                </c:pt>
                <c:pt idx="5">
                  <c:v>7.5</c:v>
                </c:pt>
                <c:pt idx="6">
                  <c:v>9</c:v>
                </c:pt>
                <c:pt idx="7">
                  <c:v>10.5</c:v>
                </c:pt>
                <c:pt idx="8">
                  <c:v>10.9</c:v>
                </c:pt>
              </c:numCache>
            </c:numRef>
          </c:xVal>
          <c:yVal>
            <c:numRef>
              <c:f>flow!$D$51:$L$51</c:f>
              <c:numCache>
                <c:formatCode>General</c:formatCode>
                <c:ptCount val="9"/>
                <c:pt idx="0">
                  <c:v>0</c:v>
                </c:pt>
                <c:pt idx="1">
                  <c:v>1.3198689956331879</c:v>
                </c:pt>
                <c:pt idx="2">
                  <c:v>2.7838427947598254</c:v>
                </c:pt>
                <c:pt idx="3">
                  <c:v>3.9847161572052401</c:v>
                </c:pt>
                <c:pt idx="4">
                  <c:v>4.5305676855895198</c:v>
                </c:pt>
                <c:pt idx="5">
                  <c:v>4.8580786026200871</c:v>
                </c:pt>
                <c:pt idx="6">
                  <c:v>5.0491266375545854</c:v>
                </c:pt>
                <c:pt idx="7">
                  <c:v>5.2958515283842793</c:v>
                </c:pt>
                <c:pt idx="8">
                  <c:v>5.2958515283842793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95-48C4-90B0-85B347093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113232"/>
        <c:axId val="336122352"/>
      </c:scatterChart>
      <c:valAx>
        <c:axId val="33611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</a:t>
                </a:r>
                <a:r>
                  <a:rPr lang="en-US" baseline="0"/>
                  <a:t> mm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22352"/>
        <c:crosses val="autoZero"/>
        <c:crossBetween val="midCat"/>
      </c:valAx>
      <c:valAx>
        <c:axId val="336122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flow l/s/cm2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1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Cf intake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1"/>
            <c:trendlineLbl>
              <c:layout>
                <c:manualLayout>
                  <c:x val="-2.5378390201224846E-2"/>
                  <c:y val="0.2515139253426654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1.8993875765529308E-3"/>
                  <c:y val="0.2534354039078448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flow!$D$30:$M$30</c:f>
              <c:numCache>
                <c:formatCode>General</c:formatCode>
                <c:ptCount val="10"/>
                <c:pt idx="0">
                  <c:v>0</c:v>
                </c:pt>
                <c:pt idx="1">
                  <c:v>1.75</c:v>
                </c:pt>
                <c:pt idx="2">
                  <c:v>3.5</c:v>
                </c:pt>
                <c:pt idx="3">
                  <c:v>5.25</c:v>
                </c:pt>
                <c:pt idx="4">
                  <c:v>7</c:v>
                </c:pt>
                <c:pt idx="5">
                  <c:v>8.75</c:v>
                </c:pt>
                <c:pt idx="6">
                  <c:v>10.5</c:v>
                </c:pt>
                <c:pt idx="7">
                  <c:v>12.25</c:v>
                </c:pt>
                <c:pt idx="8">
                  <c:v>14</c:v>
                </c:pt>
                <c:pt idx="9">
                  <c:v>15.2</c:v>
                </c:pt>
              </c:numCache>
            </c:numRef>
          </c:xVal>
          <c:yVal>
            <c:numRef>
              <c:f>flow!$D$38:$M$38</c:f>
              <c:numCache>
                <c:formatCode>General</c:formatCode>
                <c:ptCount val="10"/>
                <c:pt idx="0">
                  <c:v>0</c:v>
                </c:pt>
                <c:pt idx="1">
                  <c:v>3.451688657277391E-3</c:v>
                </c:pt>
                <c:pt idx="2">
                  <c:v>6.6278660211275204E-3</c:v>
                </c:pt>
                <c:pt idx="3">
                  <c:v>8.9363032597055917E-3</c:v>
                </c:pt>
                <c:pt idx="4">
                  <c:v>1.0863741217681308E-2</c:v>
                </c:pt>
                <c:pt idx="5">
                  <c:v>1.191507101294079E-2</c:v>
                </c:pt>
                <c:pt idx="6">
                  <c:v>1.2791179175657023E-2</c:v>
                </c:pt>
                <c:pt idx="7">
                  <c:v>1.3316844073286765E-2</c:v>
                </c:pt>
                <c:pt idx="8">
                  <c:v>1.349206570583001E-2</c:v>
                </c:pt>
                <c:pt idx="9">
                  <c:v>1.3754898154644882E-2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AD-418D-9C39-E54B36077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4211680"/>
        <c:axId val="1694206400"/>
      </c:scatterChart>
      <c:valAx>
        <c:axId val="169421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 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206400"/>
        <c:crosses val="autoZero"/>
        <c:crossBetween val="midCat"/>
      </c:valAx>
      <c:valAx>
        <c:axId val="169420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211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212270341207349"/>
          <c:y val="0.12541666666666668"/>
          <c:w val="0.82465507436570429"/>
          <c:h val="0.72456802274715648"/>
        </c:manualLayout>
      </c:layout>
      <c:scatterChart>
        <c:scatterStyle val="smoothMarker"/>
        <c:varyColors val="0"/>
        <c:ser>
          <c:idx val="0"/>
          <c:order val="0"/>
          <c:tx>
            <c:v>Cf exhaust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2.1537620297462819E-2"/>
                  <c:y val="0.2039468503937007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flow!$D$44:$L$44</c:f>
              <c:numCache>
                <c:formatCode>General</c:formatCode>
                <c:ptCount val="9"/>
                <c:pt idx="0">
                  <c:v>0</c:v>
                </c:pt>
                <c:pt idx="1">
                  <c:v>1.5</c:v>
                </c:pt>
                <c:pt idx="2">
                  <c:v>3</c:v>
                </c:pt>
                <c:pt idx="3">
                  <c:v>4.5</c:v>
                </c:pt>
                <c:pt idx="4">
                  <c:v>6</c:v>
                </c:pt>
                <c:pt idx="5">
                  <c:v>7.5</c:v>
                </c:pt>
                <c:pt idx="6">
                  <c:v>9</c:v>
                </c:pt>
                <c:pt idx="7">
                  <c:v>10.5</c:v>
                </c:pt>
                <c:pt idx="8">
                  <c:v>10.9</c:v>
                </c:pt>
              </c:numCache>
            </c:numRef>
          </c:xVal>
          <c:yVal>
            <c:numRef>
              <c:f>flow!$D$52:$L$52</c:f>
              <c:numCache>
                <c:formatCode>General</c:formatCode>
                <c:ptCount val="9"/>
                <c:pt idx="0">
                  <c:v>0</c:v>
                </c:pt>
                <c:pt idx="1">
                  <c:v>3.1410494898457589E-3</c:v>
                </c:pt>
                <c:pt idx="2">
                  <c:v>6.6250423483099133E-3</c:v>
                </c:pt>
                <c:pt idx="3">
                  <c:v>9.4829037534632076E-3</c:v>
                </c:pt>
                <c:pt idx="4">
                  <c:v>1.0781931664896525E-2</c:v>
                </c:pt>
                <c:pt idx="5">
                  <c:v>1.1561348411756513E-2</c:v>
                </c:pt>
                <c:pt idx="6">
                  <c:v>1.2016008180758176E-2</c:v>
                </c:pt>
                <c:pt idx="7">
                  <c:v>1.2603168796726034E-2</c:v>
                </c:pt>
                <c:pt idx="8">
                  <c:v>1.2603168796726034E-2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7B-4BE3-8317-96EDB6AB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4211680"/>
        <c:axId val="1694206400"/>
      </c:scatterChart>
      <c:valAx>
        <c:axId val="169421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 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206400"/>
        <c:crosses val="autoZero"/>
        <c:crossBetween val="midCat"/>
      </c:valAx>
      <c:valAx>
        <c:axId val="169420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4211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928258967629048E-2"/>
          <c:y val="0.17171296296296296"/>
          <c:w val="0.87451618547681542"/>
          <c:h val="0.65653579760863234"/>
        </c:manualLayout>
      </c:layout>
      <c:lineChart>
        <c:grouping val="standard"/>
        <c:varyColors val="0"/>
        <c:ser>
          <c:idx val="0"/>
          <c:order val="0"/>
          <c:tx>
            <c:v>piston position from TDC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piston!$B$4:$B$364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2</c:v>
                </c:pt>
                <c:pt idx="182">
                  <c:v>4</c:v>
                </c:pt>
                <c:pt idx="183">
                  <c:v>6</c:v>
                </c:pt>
                <c:pt idx="184">
                  <c:v>8</c:v>
                </c:pt>
                <c:pt idx="185">
                  <c:v>10</c:v>
                </c:pt>
                <c:pt idx="186">
                  <c:v>12</c:v>
                </c:pt>
                <c:pt idx="187">
                  <c:v>14</c:v>
                </c:pt>
                <c:pt idx="188">
                  <c:v>16</c:v>
                </c:pt>
                <c:pt idx="189">
                  <c:v>18</c:v>
                </c:pt>
                <c:pt idx="190">
                  <c:v>20</c:v>
                </c:pt>
                <c:pt idx="191">
                  <c:v>22</c:v>
                </c:pt>
                <c:pt idx="192">
                  <c:v>24</c:v>
                </c:pt>
                <c:pt idx="193">
                  <c:v>26</c:v>
                </c:pt>
                <c:pt idx="194">
                  <c:v>28</c:v>
                </c:pt>
                <c:pt idx="195">
                  <c:v>30</c:v>
                </c:pt>
                <c:pt idx="196">
                  <c:v>32</c:v>
                </c:pt>
                <c:pt idx="197">
                  <c:v>34</c:v>
                </c:pt>
                <c:pt idx="198">
                  <c:v>36</c:v>
                </c:pt>
                <c:pt idx="199">
                  <c:v>38</c:v>
                </c:pt>
                <c:pt idx="200">
                  <c:v>40</c:v>
                </c:pt>
                <c:pt idx="201">
                  <c:v>42</c:v>
                </c:pt>
                <c:pt idx="202">
                  <c:v>44</c:v>
                </c:pt>
                <c:pt idx="203">
                  <c:v>46</c:v>
                </c:pt>
                <c:pt idx="204">
                  <c:v>48</c:v>
                </c:pt>
                <c:pt idx="205">
                  <c:v>50</c:v>
                </c:pt>
                <c:pt idx="206">
                  <c:v>52</c:v>
                </c:pt>
                <c:pt idx="207">
                  <c:v>54</c:v>
                </c:pt>
                <c:pt idx="208">
                  <c:v>56</c:v>
                </c:pt>
                <c:pt idx="209">
                  <c:v>58</c:v>
                </c:pt>
                <c:pt idx="210">
                  <c:v>60</c:v>
                </c:pt>
                <c:pt idx="211">
                  <c:v>62</c:v>
                </c:pt>
                <c:pt idx="212">
                  <c:v>64</c:v>
                </c:pt>
                <c:pt idx="213">
                  <c:v>66</c:v>
                </c:pt>
                <c:pt idx="214">
                  <c:v>68</c:v>
                </c:pt>
                <c:pt idx="215">
                  <c:v>70</c:v>
                </c:pt>
                <c:pt idx="216">
                  <c:v>72</c:v>
                </c:pt>
                <c:pt idx="217">
                  <c:v>74</c:v>
                </c:pt>
                <c:pt idx="218">
                  <c:v>76</c:v>
                </c:pt>
                <c:pt idx="219">
                  <c:v>78</c:v>
                </c:pt>
                <c:pt idx="220">
                  <c:v>80</c:v>
                </c:pt>
                <c:pt idx="221">
                  <c:v>82</c:v>
                </c:pt>
                <c:pt idx="222">
                  <c:v>84</c:v>
                </c:pt>
                <c:pt idx="223">
                  <c:v>86</c:v>
                </c:pt>
                <c:pt idx="224">
                  <c:v>88</c:v>
                </c:pt>
                <c:pt idx="225">
                  <c:v>90</c:v>
                </c:pt>
                <c:pt idx="226">
                  <c:v>92</c:v>
                </c:pt>
                <c:pt idx="227">
                  <c:v>94</c:v>
                </c:pt>
                <c:pt idx="228">
                  <c:v>96</c:v>
                </c:pt>
                <c:pt idx="229">
                  <c:v>98</c:v>
                </c:pt>
                <c:pt idx="230">
                  <c:v>100</c:v>
                </c:pt>
                <c:pt idx="231">
                  <c:v>102</c:v>
                </c:pt>
                <c:pt idx="232">
                  <c:v>104</c:v>
                </c:pt>
                <c:pt idx="233">
                  <c:v>106</c:v>
                </c:pt>
                <c:pt idx="234">
                  <c:v>108</c:v>
                </c:pt>
                <c:pt idx="235">
                  <c:v>110</c:v>
                </c:pt>
                <c:pt idx="236">
                  <c:v>112</c:v>
                </c:pt>
                <c:pt idx="237">
                  <c:v>114</c:v>
                </c:pt>
                <c:pt idx="238">
                  <c:v>116</c:v>
                </c:pt>
                <c:pt idx="239">
                  <c:v>118</c:v>
                </c:pt>
                <c:pt idx="240">
                  <c:v>120</c:v>
                </c:pt>
                <c:pt idx="241">
                  <c:v>122</c:v>
                </c:pt>
                <c:pt idx="242">
                  <c:v>124</c:v>
                </c:pt>
                <c:pt idx="243">
                  <c:v>126</c:v>
                </c:pt>
                <c:pt idx="244">
                  <c:v>128</c:v>
                </c:pt>
                <c:pt idx="245">
                  <c:v>130</c:v>
                </c:pt>
                <c:pt idx="246">
                  <c:v>132</c:v>
                </c:pt>
                <c:pt idx="247">
                  <c:v>134</c:v>
                </c:pt>
                <c:pt idx="248">
                  <c:v>136</c:v>
                </c:pt>
                <c:pt idx="249">
                  <c:v>138</c:v>
                </c:pt>
                <c:pt idx="250">
                  <c:v>140</c:v>
                </c:pt>
                <c:pt idx="251">
                  <c:v>142</c:v>
                </c:pt>
                <c:pt idx="252">
                  <c:v>144</c:v>
                </c:pt>
                <c:pt idx="253">
                  <c:v>146</c:v>
                </c:pt>
                <c:pt idx="254">
                  <c:v>148</c:v>
                </c:pt>
                <c:pt idx="255">
                  <c:v>150</c:v>
                </c:pt>
                <c:pt idx="256">
                  <c:v>152</c:v>
                </c:pt>
                <c:pt idx="257">
                  <c:v>154</c:v>
                </c:pt>
                <c:pt idx="258">
                  <c:v>156</c:v>
                </c:pt>
                <c:pt idx="259">
                  <c:v>158</c:v>
                </c:pt>
                <c:pt idx="260">
                  <c:v>160</c:v>
                </c:pt>
                <c:pt idx="261">
                  <c:v>162</c:v>
                </c:pt>
                <c:pt idx="262">
                  <c:v>164</c:v>
                </c:pt>
                <c:pt idx="263">
                  <c:v>166</c:v>
                </c:pt>
                <c:pt idx="264">
                  <c:v>168</c:v>
                </c:pt>
                <c:pt idx="265">
                  <c:v>170</c:v>
                </c:pt>
                <c:pt idx="266">
                  <c:v>172</c:v>
                </c:pt>
                <c:pt idx="267">
                  <c:v>174</c:v>
                </c:pt>
                <c:pt idx="268">
                  <c:v>176</c:v>
                </c:pt>
                <c:pt idx="269">
                  <c:v>178</c:v>
                </c:pt>
                <c:pt idx="270">
                  <c:v>180</c:v>
                </c:pt>
                <c:pt idx="271">
                  <c:v>182</c:v>
                </c:pt>
                <c:pt idx="272">
                  <c:v>184</c:v>
                </c:pt>
                <c:pt idx="273">
                  <c:v>186</c:v>
                </c:pt>
                <c:pt idx="274">
                  <c:v>188</c:v>
                </c:pt>
                <c:pt idx="275">
                  <c:v>190</c:v>
                </c:pt>
                <c:pt idx="276">
                  <c:v>192</c:v>
                </c:pt>
                <c:pt idx="277">
                  <c:v>194</c:v>
                </c:pt>
                <c:pt idx="278">
                  <c:v>196</c:v>
                </c:pt>
                <c:pt idx="279">
                  <c:v>198</c:v>
                </c:pt>
                <c:pt idx="280">
                  <c:v>200</c:v>
                </c:pt>
                <c:pt idx="281">
                  <c:v>202</c:v>
                </c:pt>
                <c:pt idx="282">
                  <c:v>204</c:v>
                </c:pt>
                <c:pt idx="283">
                  <c:v>206</c:v>
                </c:pt>
                <c:pt idx="284">
                  <c:v>208</c:v>
                </c:pt>
                <c:pt idx="285">
                  <c:v>210</c:v>
                </c:pt>
                <c:pt idx="286">
                  <c:v>212</c:v>
                </c:pt>
                <c:pt idx="287">
                  <c:v>214</c:v>
                </c:pt>
                <c:pt idx="288">
                  <c:v>216</c:v>
                </c:pt>
                <c:pt idx="289">
                  <c:v>218</c:v>
                </c:pt>
                <c:pt idx="290">
                  <c:v>220</c:v>
                </c:pt>
                <c:pt idx="291">
                  <c:v>222</c:v>
                </c:pt>
                <c:pt idx="292">
                  <c:v>224</c:v>
                </c:pt>
                <c:pt idx="293">
                  <c:v>226</c:v>
                </c:pt>
                <c:pt idx="294">
                  <c:v>228</c:v>
                </c:pt>
                <c:pt idx="295">
                  <c:v>230</c:v>
                </c:pt>
                <c:pt idx="296">
                  <c:v>232</c:v>
                </c:pt>
                <c:pt idx="297">
                  <c:v>234</c:v>
                </c:pt>
                <c:pt idx="298">
                  <c:v>236</c:v>
                </c:pt>
                <c:pt idx="299">
                  <c:v>238</c:v>
                </c:pt>
                <c:pt idx="300">
                  <c:v>240</c:v>
                </c:pt>
                <c:pt idx="301">
                  <c:v>242</c:v>
                </c:pt>
                <c:pt idx="302">
                  <c:v>244</c:v>
                </c:pt>
                <c:pt idx="303">
                  <c:v>246</c:v>
                </c:pt>
                <c:pt idx="304">
                  <c:v>248</c:v>
                </c:pt>
                <c:pt idx="305">
                  <c:v>250</c:v>
                </c:pt>
                <c:pt idx="306">
                  <c:v>252</c:v>
                </c:pt>
                <c:pt idx="307">
                  <c:v>254</c:v>
                </c:pt>
                <c:pt idx="308">
                  <c:v>256</c:v>
                </c:pt>
                <c:pt idx="309">
                  <c:v>258</c:v>
                </c:pt>
                <c:pt idx="310">
                  <c:v>260</c:v>
                </c:pt>
                <c:pt idx="311">
                  <c:v>262</c:v>
                </c:pt>
                <c:pt idx="312">
                  <c:v>264</c:v>
                </c:pt>
                <c:pt idx="313">
                  <c:v>266</c:v>
                </c:pt>
                <c:pt idx="314">
                  <c:v>268</c:v>
                </c:pt>
                <c:pt idx="315">
                  <c:v>270</c:v>
                </c:pt>
                <c:pt idx="316">
                  <c:v>272</c:v>
                </c:pt>
                <c:pt idx="317">
                  <c:v>274</c:v>
                </c:pt>
                <c:pt idx="318">
                  <c:v>276</c:v>
                </c:pt>
                <c:pt idx="319">
                  <c:v>278</c:v>
                </c:pt>
                <c:pt idx="320">
                  <c:v>280</c:v>
                </c:pt>
                <c:pt idx="321">
                  <c:v>282</c:v>
                </c:pt>
                <c:pt idx="322">
                  <c:v>284</c:v>
                </c:pt>
                <c:pt idx="323">
                  <c:v>286</c:v>
                </c:pt>
                <c:pt idx="324">
                  <c:v>288</c:v>
                </c:pt>
                <c:pt idx="325">
                  <c:v>290</c:v>
                </c:pt>
                <c:pt idx="326">
                  <c:v>292</c:v>
                </c:pt>
                <c:pt idx="327">
                  <c:v>294</c:v>
                </c:pt>
                <c:pt idx="328">
                  <c:v>296</c:v>
                </c:pt>
                <c:pt idx="329">
                  <c:v>298</c:v>
                </c:pt>
                <c:pt idx="330">
                  <c:v>300</c:v>
                </c:pt>
                <c:pt idx="331">
                  <c:v>302</c:v>
                </c:pt>
                <c:pt idx="332">
                  <c:v>304</c:v>
                </c:pt>
                <c:pt idx="333">
                  <c:v>306</c:v>
                </c:pt>
                <c:pt idx="334">
                  <c:v>308</c:v>
                </c:pt>
                <c:pt idx="335">
                  <c:v>310</c:v>
                </c:pt>
                <c:pt idx="336">
                  <c:v>312</c:v>
                </c:pt>
                <c:pt idx="337">
                  <c:v>314</c:v>
                </c:pt>
                <c:pt idx="338">
                  <c:v>316</c:v>
                </c:pt>
                <c:pt idx="339">
                  <c:v>318</c:v>
                </c:pt>
                <c:pt idx="340">
                  <c:v>320</c:v>
                </c:pt>
                <c:pt idx="341">
                  <c:v>322</c:v>
                </c:pt>
                <c:pt idx="342">
                  <c:v>324</c:v>
                </c:pt>
                <c:pt idx="343">
                  <c:v>326</c:v>
                </c:pt>
                <c:pt idx="344">
                  <c:v>328</c:v>
                </c:pt>
                <c:pt idx="345">
                  <c:v>330</c:v>
                </c:pt>
                <c:pt idx="346">
                  <c:v>332</c:v>
                </c:pt>
                <c:pt idx="347">
                  <c:v>334</c:v>
                </c:pt>
                <c:pt idx="348">
                  <c:v>336</c:v>
                </c:pt>
                <c:pt idx="349">
                  <c:v>338</c:v>
                </c:pt>
                <c:pt idx="350">
                  <c:v>340</c:v>
                </c:pt>
                <c:pt idx="351">
                  <c:v>342</c:v>
                </c:pt>
                <c:pt idx="352">
                  <c:v>344</c:v>
                </c:pt>
                <c:pt idx="353">
                  <c:v>346</c:v>
                </c:pt>
                <c:pt idx="354">
                  <c:v>348</c:v>
                </c:pt>
                <c:pt idx="355">
                  <c:v>350</c:v>
                </c:pt>
                <c:pt idx="356">
                  <c:v>352</c:v>
                </c:pt>
                <c:pt idx="357">
                  <c:v>354</c:v>
                </c:pt>
                <c:pt idx="358">
                  <c:v>356</c:v>
                </c:pt>
                <c:pt idx="359">
                  <c:v>358</c:v>
                </c:pt>
                <c:pt idx="360">
                  <c:v>360</c:v>
                </c:pt>
              </c:numCache>
            </c:numRef>
          </c:cat>
          <c:val>
            <c:numRef>
              <c:f>piston!$C$4:$C$364</c:f>
              <c:numCache>
                <c:formatCode>0.000</c:formatCode>
                <c:ptCount val="361"/>
                <c:pt idx="0" formatCode="General">
                  <c:v>0</c:v>
                </c:pt>
                <c:pt idx="1">
                  <c:v>3.2452332220771041E-2</c:v>
                </c:pt>
                <c:pt idx="2">
                  <c:v>0.12974569317103146</c:v>
                </c:pt>
                <c:pt idx="3">
                  <c:v>0.29168933531857988</c:v>
                </c:pt>
                <c:pt idx="4">
                  <c:v>0.51796587809656103</c:v>
                </c:pt>
                <c:pt idx="5">
                  <c:v>0.80813210578210715</c:v>
                </c:pt>
                <c:pt idx="6">
                  <c:v>1.1616200842985052</c:v>
                </c:pt>
                <c:pt idx="7">
                  <c:v>1.577738596650704</c:v>
                </c:pt>
                <c:pt idx="8">
                  <c:v>2.055674896534498</c:v>
                </c:pt>
                <c:pt idx="9">
                  <c:v>2.5944967794248726</c:v>
                </c:pt>
                <c:pt idx="10">
                  <c:v>3.1931549701347421</c:v>
                </c:pt>
                <c:pt idx="11">
                  <c:v>3.8504858254295584</c:v>
                </c:pt>
                <c:pt idx="12">
                  <c:v>4.565214349772134</c:v>
                </c:pt>
                <c:pt idx="13">
                  <c:v>5.3359575216438486</c:v>
                </c:pt>
                <c:pt idx="14">
                  <c:v>6.1612279271333534</c:v>
                </c:pt>
                <c:pt idx="15">
                  <c:v>7.0394376965898857</c:v>
                </c:pt>
                <c:pt idx="16">
                  <c:v>7.9689027391019636</c:v>
                </c:pt>
                <c:pt idx="17">
                  <c:v>8.9478472683723851</c:v>
                </c:pt>
                <c:pt idx="18">
                  <c:v>9.974408612219861</c:v>
                </c:pt>
                <c:pt idx="19">
                  <c:v>11.046642296440638</c:v>
                </c:pt>
                <c:pt idx="20">
                  <c:v>12.162527392118307</c:v>
                </c:pt>
                <c:pt idx="21">
                  <c:v>13.319972113679597</c:v>
                </c:pt>
                <c:pt idx="22">
                  <c:v>14.516819653071337</c:v>
                </c:pt>
                <c:pt idx="23">
                  <c:v>15.750854233397035</c:v>
                </c:pt>
                <c:pt idx="24">
                  <c:v>17.019807363214767</c:v>
                </c:pt>
                <c:pt idx="25">
                  <c:v>18.321364270497241</c:v>
                </c:pt>
                <c:pt idx="26">
                  <c:v>19.653170493007963</c:v>
                </c:pt>
                <c:pt idx="27">
                  <c:v>21.012838599603697</c:v>
                </c:pt>
                <c:pt idx="28">
                  <c:v>22.397955014762516</c:v>
                </c:pt>
                <c:pt idx="29">
                  <c:v>23.806086916508377</c:v>
                </c:pt>
                <c:pt idx="30">
                  <c:v>25.234789175905348</c:v>
                </c:pt>
                <c:pt idx="31">
                  <c:v>26.68161130447632</c:v>
                </c:pt>
                <c:pt idx="32">
                  <c:v>28.144104374313315</c:v>
                </c:pt>
                <c:pt idx="33">
                  <c:v>29.619827874345447</c:v>
                </c:pt>
                <c:pt idx="34">
                  <c:v>31.106356465259438</c:v>
                </c:pt>
                <c:pt idx="35">
                  <c:v>32.601286594980195</c:v>
                </c:pt>
                <c:pt idx="36">
                  <c:v>34.102242936452001</c:v>
                </c:pt>
                <c:pt idx="37">
                  <c:v>35.606884609752882</c:v>
                </c:pt>
                <c:pt idx="38">
                  <c:v>37.112911151349863</c:v>
                </c:pt>
                <c:pt idx="39">
                  <c:v>38.61806819457999</c:v>
                </c:pt>
                <c:pt idx="40">
                  <c:v>40.120152827226832</c:v>
                </c:pt>
                <c:pt idx="41">
                  <c:v>41.617018594345183</c:v>
                </c:pt>
                <c:pt idx="42">
                  <c:v>43.106580117254993</c:v>
                </c:pt>
                <c:pt idx="43">
                  <c:v>44.586817302841439</c:v>
                </c:pt>
                <c:pt idx="44">
                  <c:v>46.055779120919567</c:v>
                </c:pt>
                <c:pt idx="45">
                  <c:v>47.511586931397431</c:v>
                </c:pt>
                <c:pt idx="46">
                  <c:v>48.952437347227146</c:v>
                </c:pt>
                <c:pt idx="47">
                  <c:v>50.376604623603839</c:v>
                </c:pt>
                <c:pt idx="48">
                  <c:v>51.782442568470259</c:v>
                </c:pt>
                <c:pt idx="49">
                  <c:v>53.168385974030599</c:v>
                </c:pt>
                <c:pt idx="50">
                  <c:v>54.532951573582068</c:v>
                </c:pt>
                <c:pt idx="51">
                  <c:v>55.874738532454018</c:v>
                </c:pt>
                <c:pt idx="52">
                  <c:v>57.192428486122282</c:v>
                </c:pt>
                <c:pt idx="53">
                  <c:v>58.484785142563823</c:v>
                </c:pt>
                <c:pt idx="54">
                  <c:v>59.750653469572626</c:v>
                </c:pt>
                <c:pt idx="55">
                  <c:v>60.988958491010692</c:v>
                </c:pt>
                <c:pt idx="56">
                  <c:v>62.198703718780138</c:v>
                </c:pt>
                <c:pt idx="57">
                  <c:v>63.378969249636839</c:v>
                </c:pt>
                <c:pt idx="58">
                  <c:v>64.528909557806742</c:v>
                </c:pt>
                <c:pt idx="59">
                  <c:v>65.647751015705268</c:v>
                </c:pt>
                <c:pt idx="60">
                  <c:v>66.734789175905348</c:v>
                </c:pt>
                <c:pt idx="61">
                  <c:v>67.789385847864366</c:v>
                </c:pt>
                <c:pt idx="62">
                  <c:v>68.810966002834476</c:v>
                </c:pt>
                <c:pt idx="63">
                  <c:v>69.799014539878954</c:v>
                </c:pt>
                <c:pt idx="64">
                  <c:v>70.753072945037587</c:v>
                </c:pt>
                <c:pt idx="65">
                  <c:v>71.672735874480026</c:v>
                </c:pt>
                <c:pt idx="66">
                  <c:v>72.557647691000028</c:v>
                </c:pt>
                <c:pt idx="67">
                  <c:v>73.407498981493802</c:v>
                </c:pt>
                <c:pt idx="68">
                  <c:v>74.222023081179373</c:v>
                </c:pt>
                <c:pt idx="69">
                  <c:v>75.000992628303294</c:v>
                </c:pt>
                <c:pt idx="70">
                  <c:v>75.744216170993496</c:v>
                </c:pt>
                <c:pt idx="71">
                  <c:v>76.451534845798534</c:v>
                </c:pt>
                <c:pt idx="72">
                  <c:v>77.122819145340486</c:v>
                </c:pt>
                <c:pt idx="73">
                  <c:v>77.757965790440863</c:v>
                </c:pt>
                <c:pt idx="74">
                  <c:v>78.356894720085307</c:v>
                </c:pt>
                <c:pt idx="75">
                  <c:v>78.919546210698314</c:v>
                </c:pt>
                <c:pt idx="76">
                  <c:v>79.445878134424305</c:v>
                </c:pt>
                <c:pt idx="77">
                  <c:v>79.935863364474699</c:v>
                </c:pt>
                <c:pt idx="78">
                  <c:v>80.389487334107997</c:v>
                </c:pt>
                <c:pt idx="79">
                  <c:v>80.806745754472928</c:v>
                </c:pt>
                <c:pt idx="80">
                  <c:v>81.187642495365139</c:v>
                </c:pt>
                <c:pt idx="81">
                  <c:v>81.532187631922625</c:v>
                </c:pt>
                <c:pt idx="82">
                  <c:v>81.840395659414952</c:v>
                </c:pt>
                <c:pt idx="83">
                  <c:v>82.112283877558411</c:v>
                </c:pt>
                <c:pt idx="84">
                  <c:v>82.347870945204392</c:v>
                </c:pt>
                <c:pt idx="85">
                  <c:v>82.547175605795388</c:v>
                </c:pt>
                <c:pt idx="86">
                  <c:v>82.710215583646914</c:v>
                </c:pt>
                <c:pt idx="87">
                  <c:v>82.837006650885257</c:v>
                </c:pt>
                <c:pt idx="88">
                  <c:v>82.927561864736418</c:v>
                </c:pt>
                <c:pt idx="89">
                  <c:v>82.981890974805708</c:v>
                </c:pt>
                <c:pt idx="90">
                  <c:v>83</c:v>
                </c:pt>
                <c:pt idx="91">
                  <c:v>82.981890974805708</c:v>
                </c:pt>
                <c:pt idx="92">
                  <c:v>82.927561864736418</c:v>
                </c:pt>
                <c:pt idx="93">
                  <c:v>82.837006650885257</c:v>
                </c:pt>
                <c:pt idx="94">
                  <c:v>82.710215583646914</c:v>
                </c:pt>
                <c:pt idx="95">
                  <c:v>82.547175605795388</c:v>
                </c:pt>
                <c:pt idx="96">
                  <c:v>82.347870945204392</c:v>
                </c:pt>
                <c:pt idx="97">
                  <c:v>82.112283877558411</c:v>
                </c:pt>
                <c:pt idx="98">
                  <c:v>81.840395659414952</c:v>
                </c:pt>
                <c:pt idx="99">
                  <c:v>81.532187631922625</c:v>
                </c:pt>
                <c:pt idx="100">
                  <c:v>81.187642495365139</c:v>
                </c:pt>
                <c:pt idx="101">
                  <c:v>80.806745754472928</c:v>
                </c:pt>
                <c:pt idx="102">
                  <c:v>80.389487334107997</c:v>
                </c:pt>
                <c:pt idx="103">
                  <c:v>79.935863364474699</c:v>
                </c:pt>
                <c:pt idx="104">
                  <c:v>79.445878134424305</c:v>
                </c:pt>
                <c:pt idx="105">
                  <c:v>78.919546210698314</c:v>
                </c:pt>
                <c:pt idx="106">
                  <c:v>78.356894720085336</c:v>
                </c:pt>
                <c:pt idx="107">
                  <c:v>77.757965790440863</c:v>
                </c:pt>
                <c:pt idx="108">
                  <c:v>77.122819145340486</c:v>
                </c:pt>
                <c:pt idx="109">
                  <c:v>76.451534845798534</c:v>
                </c:pt>
                <c:pt idx="110">
                  <c:v>75.744216170993468</c:v>
                </c:pt>
                <c:pt idx="111">
                  <c:v>75.000992628303294</c:v>
                </c:pt>
                <c:pt idx="112">
                  <c:v>74.222023081179373</c:v>
                </c:pt>
                <c:pt idx="113">
                  <c:v>73.407498981493802</c:v>
                </c:pt>
                <c:pt idx="114">
                  <c:v>72.557647691000028</c:v>
                </c:pt>
                <c:pt idx="115">
                  <c:v>71.672735874480026</c:v>
                </c:pt>
                <c:pt idx="116">
                  <c:v>70.753072945037587</c:v>
                </c:pt>
                <c:pt idx="117">
                  <c:v>69.799014539878954</c:v>
                </c:pt>
                <c:pt idx="118">
                  <c:v>68.810966002834476</c:v>
                </c:pt>
                <c:pt idx="119">
                  <c:v>67.789385847864395</c:v>
                </c:pt>
                <c:pt idx="120">
                  <c:v>66.734789175905377</c:v>
                </c:pt>
                <c:pt idx="121">
                  <c:v>65.647751015705268</c:v>
                </c:pt>
                <c:pt idx="122">
                  <c:v>64.528909557806742</c:v>
                </c:pt>
                <c:pt idx="123">
                  <c:v>63.378969249636839</c:v>
                </c:pt>
                <c:pt idx="124">
                  <c:v>62.198703718780166</c:v>
                </c:pt>
                <c:pt idx="125">
                  <c:v>60.988958491010692</c:v>
                </c:pt>
                <c:pt idx="126">
                  <c:v>59.750653469572626</c:v>
                </c:pt>
                <c:pt idx="127">
                  <c:v>58.484785142563823</c:v>
                </c:pt>
                <c:pt idx="128">
                  <c:v>57.192428486122282</c:v>
                </c:pt>
                <c:pt idx="129">
                  <c:v>55.874738532454046</c:v>
                </c:pt>
                <c:pt idx="130">
                  <c:v>54.532951573582068</c:v>
                </c:pt>
                <c:pt idx="131">
                  <c:v>53.168385974030627</c:v>
                </c:pt>
                <c:pt idx="132">
                  <c:v>51.782442568470231</c:v>
                </c:pt>
                <c:pt idx="133">
                  <c:v>50.376604623603868</c:v>
                </c:pt>
                <c:pt idx="134">
                  <c:v>48.952437347227118</c:v>
                </c:pt>
                <c:pt idx="135">
                  <c:v>47.511586931397431</c:v>
                </c:pt>
                <c:pt idx="136">
                  <c:v>46.055779120919539</c:v>
                </c:pt>
                <c:pt idx="137">
                  <c:v>44.586817302841439</c:v>
                </c:pt>
                <c:pt idx="138">
                  <c:v>43.106580117255021</c:v>
                </c:pt>
                <c:pt idx="139">
                  <c:v>41.617018594345183</c:v>
                </c:pt>
                <c:pt idx="140">
                  <c:v>40.12015282722686</c:v>
                </c:pt>
                <c:pt idx="141">
                  <c:v>38.61806819457999</c:v>
                </c:pt>
                <c:pt idx="142">
                  <c:v>37.112911151349863</c:v>
                </c:pt>
                <c:pt idx="143">
                  <c:v>35.606884609752882</c:v>
                </c:pt>
                <c:pt idx="144">
                  <c:v>34.102242936452001</c:v>
                </c:pt>
                <c:pt idx="145">
                  <c:v>32.601286594980195</c:v>
                </c:pt>
                <c:pt idx="146">
                  <c:v>31.106356465259438</c:v>
                </c:pt>
                <c:pt idx="147">
                  <c:v>29.619827874345447</c:v>
                </c:pt>
                <c:pt idx="148">
                  <c:v>28.144104374313315</c:v>
                </c:pt>
                <c:pt idx="149">
                  <c:v>26.681611304476348</c:v>
                </c:pt>
                <c:pt idx="150">
                  <c:v>25.234789175905348</c:v>
                </c:pt>
                <c:pt idx="151">
                  <c:v>23.806086916508377</c:v>
                </c:pt>
                <c:pt idx="152">
                  <c:v>22.397955014762488</c:v>
                </c:pt>
                <c:pt idx="153">
                  <c:v>21.012838599603697</c:v>
                </c:pt>
                <c:pt idx="154">
                  <c:v>19.653170493007963</c:v>
                </c:pt>
                <c:pt idx="155">
                  <c:v>18.32136427049727</c:v>
                </c:pt>
                <c:pt idx="156">
                  <c:v>17.019807363214795</c:v>
                </c:pt>
                <c:pt idx="157">
                  <c:v>15.750854233397035</c:v>
                </c:pt>
                <c:pt idx="158">
                  <c:v>14.516819653071366</c:v>
                </c:pt>
                <c:pt idx="159">
                  <c:v>13.319972113679597</c:v>
                </c:pt>
                <c:pt idx="160">
                  <c:v>12.162527392118335</c:v>
                </c:pt>
                <c:pt idx="161">
                  <c:v>11.046642296440609</c:v>
                </c:pt>
                <c:pt idx="162">
                  <c:v>9.974408612219861</c:v>
                </c:pt>
                <c:pt idx="163">
                  <c:v>8.9478472683723851</c:v>
                </c:pt>
                <c:pt idx="164">
                  <c:v>7.9689027391019636</c:v>
                </c:pt>
                <c:pt idx="165">
                  <c:v>7.0394376965899141</c:v>
                </c:pt>
                <c:pt idx="166">
                  <c:v>6.1612279271333534</c:v>
                </c:pt>
                <c:pt idx="167">
                  <c:v>5.335957521643877</c:v>
                </c:pt>
                <c:pt idx="168">
                  <c:v>4.565214349772134</c:v>
                </c:pt>
                <c:pt idx="169">
                  <c:v>3.8504858254295584</c:v>
                </c:pt>
                <c:pt idx="170">
                  <c:v>3.1931549701347137</c:v>
                </c:pt>
                <c:pt idx="171">
                  <c:v>2.5944967794248726</c:v>
                </c:pt>
                <c:pt idx="172">
                  <c:v>2.055674896534498</c:v>
                </c:pt>
                <c:pt idx="173">
                  <c:v>1.577738596650704</c:v>
                </c:pt>
                <c:pt idx="174">
                  <c:v>1.1616200842985052</c:v>
                </c:pt>
                <c:pt idx="175">
                  <c:v>0.80813210578210715</c:v>
                </c:pt>
                <c:pt idx="176">
                  <c:v>0.51796587809656103</c:v>
                </c:pt>
                <c:pt idx="177">
                  <c:v>0.29168933531857988</c:v>
                </c:pt>
                <c:pt idx="178">
                  <c:v>0.12974569317103146</c:v>
                </c:pt>
                <c:pt idx="179">
                  <c:v>3.2452332220771041E-2</c:v>
                </c:pt>
                <c:pt idx="180">
                  <c:v>0</c:v>
                </c:pt>
                <c:pt idx="181">
                  <c:v>3.2452332220771041E-2</c:v>
                </c:pt>
                <c:pt idx="182">
                  <c:v>0.12974569317103146</c:v>
                </c:pt>
                <c:pt idx="183">
                  <c:v>0.29168933531857988</c:v>
                </c:pt>
                <c:pt idx="184">
                  <c:v>0.51796587809656103</c:v>
                </c:pt>
                <c:pt idx="185">
                  <c:v>0.80813210578210715</c:v>
                </c:pt>
                <c:pt idx="186">
                  <c:v>1.1616200842985052</c:v>
                </c:pt>
                <c:pt idx="187">
                  <c:v>1.577738596650704</c:v>
                </c:pt>
                <c:pt idx="188">
                  <c:v>2.055674896534498</c:v>
                </c:pt>
                <c:pt idx="189">
                  <c:v>2.5944967794248726</c:v>
                </c:pt>
                <c:pt idx="190">
                  <c:v>3.1931549701347421</c:v>
                </c:pt>
                <c:pt idx="191">
                  <c:v>3.8504858254295584</c:v>
                </c:pt>
                <c:pt idx="192">
                  <c:v>4.565214349772134</c:v>
                </c:pt>
                <c:pt idx="193">
                  <c:v>5.3359575216438486</c:v>
                </c:pt>
                <c:pt idx="194">
                  <c:v>6.1612279271333534</c:v>
                </c:pt>
                <c:pt idx="195">
                  <c:v>7.0394376965898857</c:v>
                </c:pt>
                <c:pt idx="196">
                  <c:v>7.9689027391019636</c:v>
                </c:pt>
                <c:pt idx="197">
                  <c:v>8.9478472683723851</c:v>
                </c:pt>
                <c:pt idx="198">
                  <c:v>9.974408612219861</c:v>
                </c:pt>
                <c:pt idx="199">
                  <c:v>11.046642296440638</c:v>
                </c:pt>
                <c:pt idx="200">
                  <c:v>12.162527392118307</c:v>
                </c:pt>
                <c:pt idx="201">
                  <c:v>13.319972113679597</c:v>
                </c:pt>
                <c:pt idx="202">
                  <c:v>14.516819653071337</c:v>
                </c:pt>
                <c:pt idx="203">
                  <c:v>15.750854233397035</c:v>
                </c:pt>
                <c:pt idx="204">
                  <c:v>17.019807363214767</c:v>
                </c:pt>
                <c:pt idx="205">
                  <c:v>18.321364270497241</c:v>
                </c:pt>
                <c:pt idx="206">
                  <c:v>19.653170493007963</c:v>
                </c:pt>
                <c:pt idx="207">
                  <c:v>21.012838599603697</c:v>
                </c:pt>
                <c:pt idx="208">
                  <c:v>22.397955014762516</c:v>
                </c:pt>
                <c:pt idx="209">
                  <c:v>23.806086916508377</c:v>
                </c:pt>
                <c:pt idx="210">
                  <c:v>25.234789175905348</c:v>
                </c:pt>
                <c:pt idx="211">
                  <c:v>26.68161130447632</c:v>
                </c:pt>
                <c:pt idx="212">
                  <c:v>28.144104374313315</c:v>
                </c:pt>
                <c:pt idx="213">
                  <c:v>29.619827874345447</c:v>
                </c:pt>
                <c:pt idx="214">
                  <c:v>31.106356465259438</c:v>
                </c:pt>
                <c:pt idx="215">
                  <c:v>32.601286594980195</c:v>
                </c:pt>
                <c:pt idx="216">
                  <c:v>34.102242936452001</c:v>
                </c:pt>
                <c:pt idx="217">
                  <c:v>35.606884609752882</c:v>
                </c:pt>
                <c:pt idx="218">
                  <c:v>37.112911151349863</c:v>
                </c:pt>
                <c:pt idx="219">
                  <c:v>38.61806819457999</c:v>
                </c:pt>
                <c:pt idx="220">
                  <c:v>40.120152827226832</c:v>
                </c:pt>
                <c:pt idx="221">
                  <c:v>41.617018594345183</c:v>
                </c:pt>
                <c:pt idx="222">
                  <c:v>43.106580117254993</c:v>
                </c:pt>
                <c:pt idx="223">
                  <c:v>44.586817302841439</c:v>
                </c:pt>
                <c:pt idx="224">
                  <c:v>46.055779120919567</c:v>
                </c:pt>
                <c:pt idx="225">
                  <c:v>47.511586931397431</c:v>
                </c:pt>
                <c:pt idx="226">
                  <c:v>48.952437347227146</c:v>
                </c:pt>
                <c:pt idx="227">
                  <c:v>50.376604623603839</c:v>
                </c:pt>
                <c:pt idx="228">
                  <c:v>51.782442568470259</c:v>
                </c:pt>
                <c:pt idx="229">
                  <c:v>53.168385974030599</c:v>
                </c:pt>
                <c:pt idx="230">
                  <c:v>54.532951573582068</c:v>
                </c:pt>
                <c:pt idx="231">
                  <c:v>55.874738532454018</c:v>
                </c:pt>
                <c:pt idx="232">
                  <c:v>57.192428486122282</c:v>
                </c:pt>
                <c:pt idx="233">
                  <c:v>58.484785142563823</c:v>
                </c:pt>
                <c:pt idx="234">
                  <c:v>59.750653469572626</c:v>
                </c:pt>
                <c:pt idx="235">
                  <c:v>60.988958491010692</c:v>
                </c:pt>
                <c:pt idx="236">
                  <c:v>62.198703718780138</c:v>
                </c:pt>
                <c:pt idx="237">
                  <c:v>63.378969249636839</c:v>
                </c:pt>
                <c:pt idx="238">
                  <c:v>64.528909557806742</c:v>
                </c:pt>
                <c:pt idx="239">
                  <c:v>65.647751015705268</c:v>
                </c:pt>
                <c:pt idx="240">
                  <c:v>66.734789175905348</c:v>
                </c:pt>
                <c:pt idx="241">
                  <c:v>67.789385847864366</c:v>
                </c:pt>
                <c:pt idx="242">
                  <c:v>68.810966002834476</c:v>
                </c:pt>
                <c:pt idx="243">
                  <c:v>69.799014539878954</c:v>
                </c:pt>
                <c:pt idx="244">
                  <c:v>70.753072945037587</c:v>
                </c:pt>
                <c:pt idx="245">
                  <c:v>71.672735874480026</c:v>
                </c:pt>
                <c:pt idx="246">
                  <c:v>72.557647691000028</c:v>
                </c:pt>
                <c:pt idx="247">
                  <c:v>73.407498981493802</c:v>
                </c:pt>
                <c:pt idx="248">
                  <c:v>74.222023081179373</c:v>
                </c:pt>
                <c:pt idx="249">
                  <c:v>75.000992628303294</c:v>
                </c:pt>
                <c:pt idx="250">
                  <c:v>75.744216170993496</c:v>
                </c:pt>
                <c:pt idx="251">
                  <c:v>76.451534845798534</c:v>
                </c:pt>
                <c:pt idx="252">
                  <c:v>77.122819145340486</c:v>
                </c:pt>
                <c:pt idx="253">
                  <c:v>77.757965790440863</c:v>
                </c:pt>
                <c:pt idx="254">
                  <c:v>78.356894720085307</c:v>
                </c:pt>
                <c:pt idx="255">
                  <c:v>78.919546210698314</c:v>
                </c:pt>
                <c:pt idx="256">
                  <c:v>79.445878134424305</c:v>
                </c:pt>
                <c:pt idx="257">
                  <c:v>79.935863364474699</c:v>
                </c:pt>
                <c:pt idx="258">
                  <c:v>80.389487334107997</c:v>
                </c:pt>
                <c:pt idx="259">
                  <c:v>80.806745754472928</c:v>
                </c:pt>
                <c:pt idx="260">
                  <c:v>81.187642495365139</c:v>
                </c:pt>
                <c:pt idx="261">
                  <c:v>81.532187631922625</c:v>
                </c:pt>
                <c:pt idx="262">
                  <c:v>81.840395659414952</c:v>
                </c:pt>
                <c:pt idx="263">
                  <c:v>82.112283877558411</c:v>
                </c:pt>
                <c:pt idx="264">
                  <c:v>82.347870945204392</c:v>
                </c:pt>
                <c:pt idx="265">
                  <c:v>82.547175605795388</c:v>
                </c:pt>
                <c:pt idx="266">
                  <c:v>82.710215583646914</c:v>
                </c:pt>
                <c:pt idx="267">
                  <c:v>82.837006650885257</c:v>
                </c:pt>
                <c:pt idx="268">
                  <c:v>82.927561864736418</c:v>
                </c:pt>
                <c:pt idx="269">
                  <c:v>82.981890974805708</c:v>
                </c:pt>
                <c:pt idx="270">
                  <c:v>83</c:v>
                </c:pt>
                <c:pt idx="271">
                  <c:v>82.981890974805708</c:v>
                </c:pt>
                <c:pt idx="272">
                  <c:v>82.927561864736418</c:v>
                </c:pt>
                <c:pt idx="273">
                  <c:v>82.837006650885257</c:v>
                </c:pt>
                <c:pt idx="274">
                  <c:v>82.710215583646914</c:v>
                </c:pt>
                <c:pt idx="275">
                  <c:v>82.547175605795388</c:v>
                </c:pt>
                <c:pt idx="276">
                  <c:v>82.347870945204392</c:v>
                </c:pt>
                <c:pt idx="277">
                  <c:v>82.112283877558411</c:v>
                </c:pt>
                <c:pt idx="278">
                  <c:v>81.840395659414952</c:v>
                </c:pt>
                <c:pt idx="279">
                  <c:v>81.532187631922625</c:v>
                </c:pt>
                <c:pt idx="280">
                  <c:v>81.187642495365139</c:v>
                </c:pt>
                <c:pt idx="281">
                  <c:v>80.806745754472928</c:v>
                </c:pt>
                <c:pt idx="282">
                  <c:v>80.389487334107997</c:v>
                </c:pt>
                <c:pt idx="283">
                  <c:v>79.935863364474699</c:v>
                </c:pt>
                <c:pt idx="284">
                  <c:v>79.445878134424305</c:v>
                </c:pt>
                <c:pt idx="285">
                  <c:v>78.919546210698314</c:v>
                </c:pt>
                <c:pt idx="286">
                  <c:v>78.356894720085336</c:v>
                </c:pt>
                <c:pt idx="287">
                  <c:v>77.757965790440863</c:v>
                </c:pt>
                <c:pt idx="288">
                  <c:v>77.122819145340486</c:v>
                </c:pt>
                <c:pt idx="289">
                  <c:v>76.451534845798534</c:v>
                </c:pt>
                <c:pt idx="290">
                  <c:v>75.744216170993468</c:v>
                </c:pt>
                <c:pt idx="291">
                  <c:v>75.000992628303294</c:v>
                </c:pt>
                <c:pt idx="292">
                  <c:v>74.222023081179373</c:v>
                </c:pt>
                <c:pt idx="293">
                  <c:v>73.407498981493802</c:v>
                </c:pt>
                <c:pt idx="294">
                  <c:v>72.557647691000028</c:v>
                </c:pt>
                <c:pt idx="295">
                  <c:v>71.672735874480026</c:v>
                </c:pt>
                <c:pt idx="296">
                  <c:v>70.753072945037587</c:v>
                </c:pt>
                <c:pt idx="297">
                  <c:v>69.799014539878954</c:v>
                </c:pt>
                <c:pt idx="298">
                  <c:v>68.810966002834476</c:v>
                </c:pt>
                <c:pt idx="299">
                  <c:v>67.789385847864395</c:v>
                </c:pt>
                <c:pt idx="300">
                  <c:v>66.734789175905377</c:v>
                </c:pt>
                <c:pt idx="301">
                  <c:v>65.647751015705268</c:v>
                </c:pt>
                <c:pt idx="302">
                  <c:v>64.528909557806742</c:v>
                </c:pt>
                <c:pt idx="303">
                  <c:v>63.378969249636839</c:v>
                </c:pt>
                <c:pt idx="304">
                  <c:v>62.198703718780166</c:v>
                </c:pt>
                <c:pt idx="305">
                  <c:v>60.988958491010692</c:v>
                </c:pt>
                <c:pt idx="306">
                  <c:v>59.750653469572626</c:v>
                </c:pt>
                <c:pt idx="307">
                  <c:v>58.484785142563823</c:v>
                </c:pt>
                <c:pt idx="308">
                  <c:v>57.192428486122282</c:v>
                </c:pt>
                <c:pt idx="309">
                  <c:v>55.874738532454046</c:v>
                </c:pt>
                <c:pt idx="310">
                  <c:v>54.532951573582068</c:v>
                </c:pt>
                <c:pt idx="311">
                  <c:v>53.168385974030627</c:v>
                </c:pt>
                <c:pt idx="312">
                  <c:v>51.782442568470231</c:v>
                </c:pt>
                <c:pt idx="313">
                  <c:v>50.376604623603868</c:v>
                </c:pt>
                <c:pt idx="314">
                  <c:v>48.952437347227118</c:v>
                </c:pt>
                <c:pt idx="315">
                  <c:v>47.511586931397431</c:v>
                </c:pt>
                <c:pt idx="316">
                  <c:v>46.055779120919539</c:v>
                </c:pt>
                <c:pt idx="317">
                  <c:v>44.586817302841439</c:v>
                </c:pt>
                <c:pt idx="318">
                  <c:v>43.106580117255021</c:v>
                </c:pt>
                <c:pt idx="319">
                  <c:v>41.617018594345183</c:v>
                </c:pt>
                <c:pt idx="320">
                  <c:v>40.12015282722686</c:v>
                </c:pt>
                <c:pt idx="321">
                  <c:v>38.61806819457999</c:v>
                </c:pt>
                <c:pt idx="322">
                  <c:v>37.112911151349863</c:v>
                </c:pt>
                <c:pt idx="323">
                  <c:v>35.606884609752882</c:v>
                </c:pt>
                <c:pt idx="324">
                  <c:v>34.102242936452001</c:v>
                </c:pt>
                <c:pt idx="325">
                  <c:v>32.601286594980195</c:v>
                </c:pt>
                <c:pt idx="326">
                  <c:v>31.106356465259438</c:v>
                </c:pt>
                <c:pt idx="327">
                  <c:v>29.619827874345447</c:v>
                </c:pt>
                <c:pt idx="328">
                  <c:v>28.144104374313315</c:v>
                </c:pt>
                <c:pt idx="329">
                  <c:v>26.681611304476348</c:v>
                </c:pt>
                <c:pt idx="330">
                  <c:v>25.234789175905348</c:v>
                </c:pt>
                <c:pt idx="331">
                  <c:v>23.806086916508377</c:v>
                </c:pt>
                <c:pt idx="332">
                  <c:v>22.397955014762488</c:v>
                </c:pt>
                <c:pt idx="333">
                  <c:v>21.012838599603697</c:v>
                </c:pt>
                <c:pt idx="334">
                  <c:v>19.653170493007963</c:v>
                </c:pt>
                <c:pt idx="335">
                  <c:v>18.32136427049727</c:v>
                </c:pt>
                <c:pt idx="336">
                  <c:v>17.019807363214795</c:v>
                </c:pt>
                <c:pt idx="337">
                  <c:v>15.750854233397035</c:v>
                </c:pt>
                <c:pt idx="338">
                  <c:v>14.516819653071366</c:v>
                </c:pt>
                <c:pt idx="339">
                  <c:v>13.319972113679597</c:v>
                </c:pt>
                <c:pt idx="340">
                  <c:v>12.162527392118335</c:v>
                </c:pt>
                <c:pt idx="341">
                  <c:v>11.046642296440609</c:v>
                </c:pt>
                <c:pt idx="342">
                  <c:v>9.974408612219861</c:v>
                </c:pt>
                <c:pt idx="343">
                  <c:v>8.9478472683723851</c:v>
                </c:pt>
                <c:pt idx="344">
                  <c:v>7.9689027391019636</c:v>
                </c:pt>
                <c:pt idx="345">
                  <c:v>7.0394376965899141</c:v>
                </c:pt>
                <c:pt idx="346">
                  <c:v>6.1612279271333534</c:v>
                </c:pt>
                <c:pt idx="347">
                  <c:v>5.335957521643877</c:v>
                </c:pt>
                <c:pt idx="348">
                  <c:v>4.565214349772134</c:v>
                </c:pt>
                <c:pt idx="349">
                  <c:v>3.8504858254295584</c:v>
                </c:pt>
                <c:pt idx="350">
                  <c:v>3.1931549701347137</c:v>
                </c:pt>
                <c:pt idx="351">
                  <c:v>2.5944967794248726</c:v>
                </c:pt>
                <c:pt idx="352">
                  <c:v>2.055674896534498</c:v>
                </c:pt>
                <c:pt idx="353">
                  <c:v>1.577738596650704</c:v>
                </c:pt>
                <c:pt idx="354">
                  <c:v>1.1616200842985052</c:v>
                </c:pt>
                <c:pt idx="355">
                  <c:v>0.80813210578210715</c:v>
                </c:pt>
                <c:pt idx="356">
                  <c:v>0.51796587809656103</c:v>
                </c:pt>
                <c:pt idx="357">
                  <c:v>0.29168933531857988</c:v>
                </c:pt>
                <c:pt idx="358">
                  <c:v>0.12974569317103146</c:v>
                </c:pt>
                <c:pt idx="359">
                  <c:v>3.2452332220771041E-2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9E-4E1B-A428-8EE27BF38485}"/>
            </c:ext>
          </c:extLst>
        </c:ser>
        <c:ser>
          <c:idx val="1"/>
          <c:order val="1"/>
          <c:tx>
            <c:v>ex valve lift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valves!$H$4:$H$364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1.21E-2</c:v>
                </c:pt>
                <c:pt idx="34">
                  <c:v>3.7400000000000003E-2</c:v>
                </c:pt>
                <c:pt idx="35">
                  <c:v>5.8000000000000003E-2</c:v>
                </c:pt>
                <c:pt idx="36">
                  <c:v>7.4099999999999999E-2</c:v>
                </c:pt>
                <c:pt idx="37">
                  <c:v>8.5599999999999996E-2</c:v>
                </c:pt>
                <c:pt idx="38">
                  <c:v>9.2499999999999999E-2</c:v>
                </c:pt>
                <c:pt idx="39">
                  <c:v>0.104</c:v>
                </c:pt>
                <c:pt idx="40">
                  <c:v>0.1202</c:v>
                </c:pt>
                <c:pt idx="41">
                  <c:v>0.1371</c:v>
                </c:pt>
                <c:pt idx="42">
                  <c:v>0.15329999999999999</c:v>
                </c:pt>
                <c:pt idx="43">
                  <c:v>0.1711</c:v>
                </c:pt>
                <c:pt idx="44">
                  <c:v>0.192</c:v>
                </c:pt>
                <c:pt idx="45">
                  <c:v>0.2087</c:v>
                </c:pt>
                <c:pt idx="46">
                  <c:v>0.2261</c:v>
                </c:pt>
                <c:pt idx="47">
                  <c:v>0.24779999999999999</c:v>
                </c:pt>
                <c:pt idx="48">
                  <c:v>0.26879999999999998</c:v>
                </c:pt>
                <c:pt idx="49">
                  <c:v>0.28510000000000002</c:v>
                </c:pt>
                <c:pt idx="50">
                  <c:v>0.30309999999999998</c:v>
                </c:pt>
                <c:pt idx="51">
                  <c:v>0.32490000000000002</c:v>
                </c:pt>
                <c:pt idx="52">
                  <c:v>0.34670000000000001</c:v>
                </c:pt>
                <c:pt idx="53">
                  <c:v>0.36780000000000002</c:v>
                </c:pt>
                <c:pt idx="54">
                  <c:v>0.38540000000000002</c:v>
                </c:pt>
                <c:pt idx="55">
                  <c:v>0.40660000000000002</c:v>
                </c:pt>
                <c:pt idx="56">
                  <c:v>0.42420000000000002</c:v>
                </c:pt>
                <c:pt idx="57">
                  <c:v>0.44619999999999999</c:v>
                </c:pt>
                <c:pt idx="58">
                  <c:v>0.46810000000000002</c:v>
                </c:pt>
                <c:pt idx="59">
                  <c:v>0.51270000000000004</c:v>
                </c:pt>
                <c:pt idx="60">
                  <c:v>0.60699999999999998</c:v>
                </c:pt>
                <c:pt idx="61">
                  <c:v>0.72250000000000003</c:v>
                </c:pt>
                <c:pt idx="62">
                  <c:v>0.88619999999999999</c:v>
                </c:pt>
                <c:pt idx="63">
                  <c:v>1.0832999999999999</c:v>
                </c:pt>
                <c:pt idx="64">
                  <c:v>1.2944</c:v>
                </c:pt>
                <c:pt idx="65">
                  <c:v>1.5209999999999999</c:v>
                </c:pt>
                <c:pt idx="66">
                  <c:v>1.7437</c:v>
                </c:pt>
                <c:pt idx="67">
                  <c:v>1.9614</c:v>
                </c:pt>
                <c:pt idx="68">
                  <c:v>2.1850000000000001</c:v>
                </c:pt>
                <c:pt idx="69">
                  <c:v>2.4083999999999999</c:v>
                </c:pt>
                <c:pt idx="70">
                  <c:v>2.6265000000000001</c:v>
                </c:pt>
                <c:pt idx="71">
                  <c:v>2.8391999999999999</c:v>
                </c:pt>
                <c:pt idx="72">
                  <c:v>3.0545</c:v>
                </c:pt>
                <c:pt idx="73">
                  <c:v>3.2723</c:v>
                </c:pt>
                <c:pt idx="74">
                  <c:v>3.4889000000000001</c:v>
                </c:pt>
                <c:pt idx="75">
                  <c:v>3.7037</c:v>
                </c:pt>
                <c:pt idx="76">
                  <c:v>3.9129</c:v>
                </c:pt>
                <c:pt idx="77">
                  <c:v>4.1162000000000001</c:v>
                </c:pt>
                <c:pt idx="78">
                  <c:v>4.3144</c:v>
                </c:pt>
                <c:pt idx="79">
                  <c:v>4.5140000000000002</c:v>
                </c:pt>
                <c:pt idx="80">
                  <c:v>4.7076000000000002</c:v>
                </c:pt>
                <c:pt idx="81">
                  <c:v>4.8952999999999998</c:v>
                </c:pt>
                <c:pt idx="82">
                  <c:v>5.0769000000000002</c:v>
                </c:pt>
                <c:pt idx="83">
                  <c:v>5.2523</c:v>
                </c:pt>
                <c:pt idx="84">
                  <c:v>5.4264000000000001</c:v>
                </c:pt>
                <c:pt idx="85">
                  <c:v>5.6048999999999998</c:v>
                </c:pt>
                <c:pt idx="86">
                  <c:v>5.7771999999999997</c:v>
                </c:pt>
                <c:pt idx="87">
                  <c:v>5.9431000000000003</c:v>
                </c:pt>
                <c:pt idx="88">
                  <c:v>6.1025999999999998</c:v>
                </c:pt>
                <c:pt idx="89">
                  <c:v>6.2557999999999998</c:v>
                </c:pt>
                <c:pt idx="90">
                  <c:v>6.4024000000000001</c:v>
                </c:pt>
                <c:pt idx="91">
                  <c:v>6.5434999999999999</c:v>
                </c:pt>
                <c:pt idx="92">
                  <c:v>6.6844999999999999</c:v>
                </c:pt>
                <c:pt idx="93">
                  <c:v>6.8189000000000002</c:v>
                </c:pt>
                <c:pt idx="94">
                  <c:v>6.9466999999999999</c:v>
                </c:pt>
                <c:pt idx="95">
                  <c:v>7.0678999999999998</c:v>
                </c:pt>
                <c:pt idx="96">
                  <c:v>7.1821999999999999</c:v>
                </c:pt>
                <c:pt idx="97">
                  <c:v>7.2899000000000003</c:v>
                </c:pt>
                <c:pt idx="98">
                  <c:v>7.3906999999999998</c:v>
                </c:pt>
                <c:pt idx="99">
                  <c:v>7.4847000000000001</c:v>
                </c:pt>
                <c:pt idx="100">
                  <c:v>7.5719000000000003</c:v>
                </c:pt>
                <c:pt idx="101">
                  <c:v>7.6521999999999997</c:v>
                </c:pt>
                <c:pt idx="102">
                  <c:v>7.7317999999999998</c:v>
                </c:pt>
                <c:pt idx="103">
                  <c:v>7.8053999999999997</c:v>
                </c:pt>
                <c:pt idx="104">
                  <c:v>7.8720999999999997</c:v>
                </c:pt>
                <c:pt idx="105">
                  <c:v>7.9318999999999997</c:v>
                </c:pt>
                <c:pt idx="106">
                  <c:v>7.9846000000000004</c:v>
                </c:pt>
                <c:pt idx="107">
                  <c:v>8.0304000000000002</c:v>
                </c:pt>
                <c:pt idx="108">
                  <c:v>8.0711999999999993</c:v>
                </c:pt>
                <c:pt idx="109">
                  <c:v>8.11</c:v>
                </c:pt>
                <c:pt idx="110">
                  <c:v>8.1417999999999999</c:v>
                </c:pt>
                <c:pt idx="111">
                  <c:v>8.1664999999999992</c:v>
                </c:pt>
                <c:pt idx="112">
                  <c:v>8.1842000000000006</c:v>
                </c:pt>
                <c:pt idx="113">
                  <c:v>8.1948000000000008</c:v>
                </c:pt>
                <c:pt idx="114">
                  <c:v>8.1982999999999997</c:v>
                </c:pt>
                <c:pt idx="115">
                  <c:v>8.1948000000000008</c:v>
                </c:pt>
                <c:pt idx="116">
                  <c:v>8.1842000000000006</c:v>
                </c:pt>
                <c:pt idx="117">
                  <c:v>8.1664999999999992</c:v>
                </c:pt>
                <c:pt idx="118">
                  <c:v>8.1417999999999999</c:v>
                </c:pt>
                <c:pt idx="119">
                  <c:v>8.11</c:v>
                </c:pt>
                <c:pt idx="120">
                  <c:v>8.0711999999999993</c:v>
                </c:pt>
                <c:pt idx="121">
                  <c:v>8.0253999999999994</c:v>
                </c:pt>
                <c:pt idx="122">
                  <c:v>7.9767999999999999</c:v>
                </c:pt>
                <c:pt idx="123">
                  <c:v>7.9240000000000004</c:v>
                </c:pt>
                <c:pt idx="124">
                  <c:v>7.8643000000000001</c:v>
                </c:pt>
                <c:pt idx="125">
                  <c:v>7.7976000000000001</c:v>
                </c:pt>
                <c:pt idx="126">
                  <c:v>7.7240000000000002</c:v>
                </c:pt>
                <c:pt idx="127">
                  <c:v>7.6435000000000004</c:v>
                </c:pt>
                <c:pt idx="128">
                  <c:v>7.556</c:v>
                </c:pt>
                <c:pt idx="129">
                  <c:v>7.4617000000000004</c:v>
                </c:pt>
                <c:pt idx="130">
                  <c:v>7.3605</c:v>
                </c:pt>
                <c:pt idx="131">
                  <c:v>7.2553000000000001</c:v>
                </c:pt>
                <c:pt idx="132">
                  <c:v>7.1498999999999997</c:v>
                </c:pt>
                <c:pt idx="133">
                  <c:v>7.0430000000000001</c:v>
                </c:pt>
                <c:pt idx="134">
                  <c:v>6.9292999999999996</c:v>
                </c:pt>
                <c:pt idx="135">
                  <c:v>6.8090000000000002</c:v>
                </c:pt>
                <c:pt idx="136">
                  <c:v>6.6820000000000004</c:v>
                </c:pt>
                <c:pt idx="137">
                  <c:v>6.5484</c:v>
                </c:pt>
                <c:pt idx="138">
                  <c:v>6.4082999999999997</c:v>
                </c:pt>
                <c:pt idx="139">
                  <c:v>6.2690999999999999</c:v>
                </c:pt>
                <c:pt idx="140">
                  <c:v>6.1234000000000002</c:v>
                </c:pt>
                <c:pt idx="141">
                  <c:v>5.9711999999999996</c:v>
                </c:pt>
                <c:pt idx="142">
                  <c:v>5.8125999999999998</c:v>
                </c:pt>
                <c:pt idx="143">
                  <c:v>5.6477000000000004</c:v>
                </c:pt>
                <c:pt idx="144">
                  <c:v>5.4766000000000004</c:v>
                </c:pt>
                <c:pt idx="145">
                  <c:v>5.2991000000000001</c:v>
                </c:pt>
                <c:pt idx="146">
                  <c:v>5.1218000000000004</c:v>
                </c:pt>
                <c:pt idx="147">
                  <c:v>4.9398</c:v>
                </c:pt>
                <c:pt idx="148">
                  <c:v>4.7516999999999996</c:v>
                </c:pt>
                <c:pt idx="149">
                  <c:v>4.5601000000000003</c:v>
                </c:pt>
                <c:pt idx="150">
                  <c:v>4.3678999999999997</c:v>
                </c:pt>
                <c:pt idx="151">
                  <c:v>4.1698000000000004</c:v>
                </c:pt>
                <c:pt idx="152">
                  <c:v>3.9658000000000002</c:v>
                </c:pt>
                <c:pt idx="153">
                  <c:v>3.7561</c:v>
                </c:pt>
                <c:pt idx="154">
                  <c:v>3.5407000000000002</c:v>
                </c:pt>
                <c:pt idx="155">
                  <c:v>3.3258999999999999</c:v>
                </c:pt>
                <c:pt idx="156">
                  <c:v>3.1073</c:v>
                </c:pt>
                <c:pt idx="157">
                  <c:v>2.8833000000000002</c:v>
                </c:pt>
                <c:pt idx="158">
                  <c:v>2.6575000000000002</c:v>
                </c:pt>
                <c:pt idx="159">
                  <c:v>2.4459</c:v>
                </c:pt>
                <c:pt idx="160">
                  <c:v>2.23</c:v>
                </c:pt>
                <c:pt idx="161">
                  <c:v>2.0122</c:v>
                </c:pt>
                <c:pt idx="162">
                  <c:v>1.7939000000000001</c:v>
                </c:pt>
                <c:pt idx="163">
                  <c:v>1.5705</c:v>
                </c:pt>
                <c:pt idx="164">
                  <c:v>1.3587</c:v>
                </c:pt>
                <c:pt idx="165">
                  <c:v>1.1488</c:v>
                </c:pt>
                <c:pt idx="166">
                  <c:v>0.96160000000000001</c:v>
                </c:pt>
                <c:pt idx="167">
                  <c:v>0.79510000000000003</c:v>
                </c:pt>
                <c:pt idx="168">
                  <c:v>0.66610000000000003</c:v>
                </c:pt>
                <c:pt idx="169">
                  <c:v>0.59030000000000005</c:v>
                </c:pt>
                <c:pt idx="170">
                  <c:v>0.55069999999999997</c:v>
                </c:pt>
                <c:pt idx="171">
                  <c:v>0.52459999999999996</c:v>
                </c:pt>
                <c:pt idx="172">
                  <c:v>0.50790000000000002</c:v>
                </c:pt>
                <c:pt idx="173">
                  <c:v>0.4914</c:v>
                </c:pt>
                <c:pt idx="174">
                  <c:v>0.47110000000000002</c:v>
                </c:pt>
                <c:pt idx="175">
                  <c:v>0.44990000000000002</c:v>
                </c:pt>
                <c:pt idx="176">
                  <c:v>0.43059999999999998</c:v>
                </c:pt>
                <c:pt idx="177">
                  <c:v>0.4103</c:v>
                </c:pt>
                <c:pt idx="178">
                  <c:v>0.38990000000000002</c:v>
                </c:pt>
                <c:pt idx="179">
                  <c:v>0.36959999999999998</c:v>
                </c:pt>
                <c:pt idx="180">
                  <c:v>0.35510000000000003</c:v>
                </c:pt>
                <c:pt idx="181">
                  <c:v>0.3387</c:v>
                </c:pt>
                <c:pt idx="182">
                  <c:v>0.31769999999999998</c:v>
                </c:pt>
                <c:pt idx="183">
                  <c:v>0.29370000000000002</c:v>
                </c:pt>
                <c:pt idx="184">
                  <c:v>0.27739999999999998</c:v>
                </c:pt>
                <c:pt idx="185">
                  <c:v>0.25690000000000002</c:v>
                </c:pt>
                <c:pt idx="186">
                  <c:v>0.23630000000000001</c:v>
                </c:pt>
                <c:pt idx="187">
                  <c:v>0.21579999999999999</c:v>
                </c:pt>
                <c:pt idx="188">
                  <c:v>0.20080000000000001</c:v>
                </c:pt>
                <c:pt idx="189">
                  <c:v>0.18459999999999999</c:v>
                </c:pt>
                <c:pt idx="190">
                  <c:v>0.16389999999999999</c:v>
                </c:pt>
                <c:pt idx="191">
                  <c:v>0.14330000000000001</c:v>
                </c:pt>
                <c:pt idx="192">
                  <c:v>0.1226</c:v>
                </c:pt>
                <c:pt idx="193">
                  <c:v>0.1091</c:v>
                </c:pt>
                <c:pt idx="194">
                  <c:v>0.1022</c:v>
                </c:pt>
                <c:pt idx="195">
                  <c:v>9.2399999999999996E-2</c:v>
                </c:pt>
                <c:pt idx="196">
                  <c:v>8.5500000000000007E-2</c:v>
                </c:pt>
                <c:pt idx="197">
                  <c:v>7.3999999999999996E-2</c:v>
                </c:pt>
                <c:pt idx="198">
                  <c:v>5.79E-2</c:v>
                </c:pt>
                <c:pt idx="199">
                  <c:v>3.73E-2</c:v>
                </c:pt>
                <c:pt idx="200">
                  <c:v>1.2E-2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9E-4E1B-A428-8EE27BF38485}"/>
            </c:ext>
          </c:extLst>
        </c:ser>
        <c:ser>
          <c:idx val="2"/>
          <c:order val="2"/>
          <c:tx>
            <c:v>in valve lift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valves!$S$4:$S$364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1.43E-2</c:v>
                </c:pt>
                <c:pt idx="151">
                  <c:v>2.5700000000000001E-2</c:v>
                </c:pt>
                <c:pt idx="152">
                  <c:v>3.32E-2</c:v>
                </c:pt>
                <c:pt idx="153">
                  <c:v>4.8300000000000003E-2</c:v>
                </c:pt>
                <c:pt idx="154">
                  <c:v>6.5799999999999997E-2</c:v>
                </c:pt>
                <c:pt idx="155">
                  <c:v>8.3400000000000002E-2</c:v>
                </c:pt>
                <c:pt idx="156">
                  <c:v>0.1011</c:v>
                </c:pt>
                <c:pt idx="157">
                  <c:v>0.1188</c:v>
                </c:pt>
                <c:pt idx="158">
                  <c:v>0.13650000000000001</c:v>
                </c:pt>
                <c:pt idx="159">
                  <c:v>0.1542</c:v>
                </c:pt>
                <c:pt idx="160">
                  <c:v>0.17199999999999999</c:v>
                </c:pt>
                <c:pt idx="161">
                  <c:v>0.18820000000000001</c:v>
                </c:pt>
                <c:pt idx="162">
                  <c:v>0.29670000000000002</c:v>
                </c:pt>
                <c:pt idx="163">
                  <c:v>0.49559999999999998</c:v>
                </c:pt>
                <c:pt idx="164">
                  <c:v>0.72070000000000001</c:v>
                </c:pt>
                <c:pt idx="165">
                  <c:v>0.95</c:v>
                </c:pt>
                <c:pt idx="166">
                  <c:v>1.1812</c:v>
                </c:pt>
                <c:pt idx="167">
                  <c:v>1.4087000000000001</c:v>
                </c:pt>
                <c:pt idx="168">
                  <c:v>1.6465000000000001</c:v>
                </c:pt>
                <c:pt idx="169">
                  <c:v>1.8792</c:v>
                </c:pt>
                <c:pt idx="170">
                  <c:v>2.1151</c:v>
                </c:pt>
                <c:pt idx="171">
                  <c:v>2.3458999999999999</c:v>
                </c:pt>
                <c:pt idx="172">
                  <c:v>2.5714000000000001</c:v>
                </c:pt>
                <c:pt idx="173">
                  <c:v>2.7915999999999999</c:v>
                </c:pt>
                <c:pt idx="174">
                  <c:v>3.0314999999999999</c:v>
                </c:pt>
                <c:pt idx="175">
                  <c:v>3.2658999999999998</c:v>
                </c:pt>
                <c:pt idx="176">
                  <c:v>3.4946999999999999</c:v>
                </c:pt>
                <c:pt idx="177">
                  <c:v>3.7237</c:v>
                </c:pt>
                <c:pt idx="178">
                  <c:v>3.9527999999999999</c:v>
                </c:pt>
                <c:pt idx="179">
                  <c:v>4.1814999999999998</c:v>
                </c:pt>
                <c:pt idx="180">
                  <c:v>4.4043999999999999</c:v>
                </c:pt>
                <c:pt idx="181">
                  <c:v>4.6212999999999997</c:v>
                </c:pt>
                <c:pt idx="182">
                  <c:v>4.8323</c:v>
                </c:pt>
                <c:pt idx="183">
                  <c:v>5.0377000000000001</c:v>
                </c:pt>
                <c:pt idx="184">
                  <c:v>5.2447999999999997</c:v>
                </c:pt>
                <c:pt idx="185">
                  <c:v>5.4457000000000004</c:v>
                </c:pt>
                <c:pt idx="186">
                  <c:v>5.6403999999999996</c:v>
                </c:pt>
                <c:pt idx="187">
                  <c:v>5.8288000000000002</c:v>
                </c:pt>
                <c:pt idx="188">
                  <c:v>6.0156000000000001</c:v>
                </c:pt>
                <c:pt idx="189">
                  <c:v>6.1993</c:v>
                </c:pt>
                <c:pt idx="190">
                  <c:v>6.3765000000000001</c:v>
                </c:pt>
                <c:pt idx="191">
                  <c:v>6.5484</c:v>
                </c:pt>
                <c:pt idx="192">
                  <c:v>6.7205000000000004</c:v>
                </c:pt>
                <c:pt idx="193">
                  <c:v>6.8860000000000001</c:v>
                </c:pt>
                <c:pt idx="194">
                  <c:v>7.0448000000000004</c:v>
                </c:pt>
                <c:pt idx="195">
                  <c:v>7.1969000000000003</c:v>
                </c:pt>
                <c:pt idx="196">
                  <c:v>7.3422000000000001</c:v>
                </c:pt>
                <c:pt idx="197">
                  <c:v>7.4806999999999997</c:v>
                </c:pt>
                <c:pt idx="198">
                  <c:v>7.6124000000000001</c:v>
                </c:pt>
                <c:pt idx="199">
                  <c:v>7.7371999999999996</c:v>
                </c:pt>
                <c:pt idx="200">
                  <c:v>7.8612000000000002</c:v>
                </c:pt>
                <c:pt idx="201">
                  <c:v>7.9797000000000002</c:v>
                </c:pt>
                <c:pt idx="202">
                  <c:v>8.0912000000000006</c:v>
                </c:pt>
                <c:pt idx="203">
                  <c:v>8.1957000000000004</c:v>
                </c:pt>
                <c:pt idx="204">
                  <c:v>8.2931000000000008</c:v>
                </c:pt>
                <c:pt idx="205">
                  <c:v>8.3834</c:v>
                </c:pt>
                <c:pt idx="206">
                  <c:v>8.4665999999999997</c:v>
                </c:pt>
                <c:pt idx="207">
                  <c:v>8.5426000000000002</c:v>
                </c:pt>
                <c:pt idx="208">
                  <c:v>8.6114999999999995</c:v>
                </c:pt>
                <c:pt idx="209">
                  <c:v>8.6804000000000006</c:v>
                </c:pt>
                <c:pt idx="210">
                  <c:v>8.7422000000000004</c:v>
                </c:pt>
                <c:pt idx="211">
                  <c:v>8.7969000000000008</c:v>
                </c:pt>
                <c:pt idx="212">
                  <c:v>8.8442000000000007</c:v>
                </c:pt>
                <c:pt idx="213">
                  <c:v>8.8842999999999996</c:v>
                </c:pt>
                <c:pt idx="214">
                  <c:v>8.9171999999999993</c:v>
                </c:pt>
                <c:pt idx="215">
                  <c:v>8.9427000000000003</c:v>
                </c:pt>
                <c:pt idx="216">
                  <c:v>8.9610000000000003</c:v>
                </c:pt>
                <c:pt idx="217">
                  <c:v>8.9718999999999998</c:v>
                </c:pt>
                <c:pt idx="218">
                  <c:v>8.9756</c:v>
                </c:pt>
                <c:pt idx="219">
                  <c:v>8.9754000000000005</c:v>
                </c:pt>
                <c:pt idx="220">
                  <c:v>8.9717000000000002</c:v>
                </c:pt>
                <c:pt idx="221">
                  <c:v>8.9608000000000008</c:v>
                </c:pt>
                <c:pt idx="222">
                  <c:v>8.9425000000000008</c:v>
                </c:pt>
                <c:pt idx="223">
                  <c:v>8.9169999999999998</c:v>
                </c:pt>
                <c:pt idx="224">
                  <c:v>8.8841999999999999</c:v>
                </c:pt>
                <c:pt idx="225">
                  <c:v>8.8440999999999992</c:v>
                </c:pt>
                <c:pt idx="226">
                  <c:v>8.7966999999999995</c:v>
                </c:pt>
                <c:pt idx="227">
                  <c:v>8.7469000000000001</c:v>
                </c:pt>
                <c:pt idx="228">
                  <c:v>8.6923999999999992</c:v>
                </c:pt>
                <c:pt idx="229">
                  <c:v>8.6306999999999992</c:v>
                </c:pt>
                <c:pt idx="230">
                  <c:v>8.5617999999999999</c:v>
                </c:pt>
                <c:pt idx="231">
                  <c:v>8.4856999999999996</c:v>
                </c:pt>
                <c:pt idx="232">
                  <c:v>8.407</c:v>
                </c:pt>
                <c:pt idx="233">
                  <c:v>8.3240999999999996</c:v>
                </c:pt>
                <c:pt idx="234">
                  <c:v>8.234</c:v>
                </c:pt>
                <c:pt idx="235">
                  <c:v>8.1367999999999991</c:v>
                </c:pt>
                <c:pt idx="236">
                  <c:v>8.0326000000000004</c:v>
                </c:pt>
                <c:pt idx="237">
                  <c:v>7.9214000000000002</c:v>
                </c:pt>
                <c:pt idx="238">
                  <c:v>7.8032000000000004</c:v>
                </c:pt>
                <c:pt idx="239">
                  <c:v>7.6780999999999997</c:v>
                </c:pt>
                <c:pt idx="240">
                  <c:v>7.5460000000000003</c:v>
                </c:pt>
                <c:pt idx="241">
                  <c:v>7.4135999999999997</c:v>
                </c:pt>
                <c:pt idx="242">
                  <c:v>7.2755000000000001</c:v>
                </c:pt>
                <c:pt idx="243">
                  <c:v>7.1306000000000003</c:v>
                </c:pt>
                <c:pt idx="244">
                  <c:v>6.9789000000000003</c:v>
                </c:pt>
                <c:pt idx="245">
                  <c:v>6.8205999999999998</c:v>
                </c:pt>
                <c:pt idx="246">
                  <c:v>6.6555999999999997</c:v>
                </c:pt>
                <c:pt idx="247">
                  <c:v>6.4912000000000001</c:v>
                </c:pt>
                <c:pt idx="248">
                  <c:v>6.3209</c:v>
                </c:pt>
                <c:pt idx="249">
                  <c:v>6.1440999999999999</c:v>
                </c:pt>
                <c:pt idx="250">
                  <c:v>5.9608999999999996</c:v>
                </c:pt>
                <c:pt idx="251">
                  <c:v>5.7713000000000001</c:v>
                </c:pt>
                <c:pt idx="252">
                  <c:v>5.5754000000000001</c:v>
                </c:pt>
                <c:pt idx="253">
                  <c:v>5.3733000000000004</c:v>
                </c:pt>
                <c:pt idx="254">
                  <c:v>5.1654</c:v>
                </c:pt>
                <c:pt idx="255">
                  <c:v>4.9591000000000003</c:v>
                </c:pt>
                <c:pt idx="256">
                  <c:v>4.7584999999999997</c:v>
                </c:pt>
                <c:pt idx="257">
                  <c:v>4.5564</c:v>
                </c:pt>
                <c:pt idx="258">
                  <c:v>4.3483000000000001</c:v>
                </c:pt>
                <c:pt idx="259">
                  <c:v>4.1344000000000003</c:v>
                </c:pt>
                <c:pt idx="260">
                  <c:v>3.9146000000000001</c:v>
                </c:pt>
                <c:pt idx="261">
                  <c:v>3.6901000000000002</c:v>
                </c:pt>
                <c:pt idx="262">
                  <c:v>3.4754</c:v>
                </c:pt>
                <c:pt idx="263">
                  <c:v>3.2551000000000001</c:v>
                </c:pt>
                <c:pt idx="264">
                  <c:v>3.0291999999999999</c:v>
                </c:pt>
                <c:pt idx="265">
                  <c:v>2.7978999999999998</c:v>
                </c:pt>
                <c:pt idx="266">
                  <c:v>2.5611000000000002</c:v>
                </c:pt>
                <c:pt idx="267">
                  <c:v>2.327</c:v>
                </c:pt>
                <c:pt idx="268">
                  <c:v>2.0964999999999998</c:v>
                </c:pt>
                <c:pt idx="269">
                  <c:v>1.8642000000000001</c:v>
                </c:pt>
                <c:pt idx="270">
                  <c:v>1.6397999999999999</c:v>
                </c:pt>
                <c:pt idx="271">
                  <c:v>1.4104000000000001</c:v>
                </c:pt>
                <c:pt idx="272">
                  <c:v>1.19</c:v>
                </c:pt>
                <c:pt idx="273">
                  <c:v>0.997</c:v>
                </c:pt>
                <c:pt idx="274">
                  <c:v>0.8</c:v>
                </c:pt>
                <c:pt idx="275">
                  <c:v>0.64319999999999999</c:v>
                </c:pt>
                <c:pt idx="276">
                  <c:v>0.51149999999999995</c:v>
                </c:pt>
                <c:pt idx="277">
                  <c:v>0.39689999999999998</c:v>
                </c:pt>
                <c:pt idx="278">
                  <c:v>0.30570000000000003</c:v>
                </c:pt>
                <c:pt idx="279">
                  <c:v>0.27510000000000001</c:v>
                </c:pt>
                <c:pt idx="280">
                  <c:v>0.25879999999999997</c:v>
                </c:pt>
                <c:pt idx="281">
                  <c:v>0.2472</c:v>
                </c:pt>
                <c:pt idx="282">
                  <c:v>0.23089999999999999</c:v>
                </c:pt>
                <c:pt idx="283">
                  <c:v>0.21299999999999999</c:v>
                </c:pt>
                <c:pt idx="284">
                  <c:v>0.19500000000000001</c:v>
                </c:pt>
                <c:pt idx="285">
                  <c:v>0.17710000000000001</c:v>
                </c:pt>
                <c:pt idx="286">
                  <c:v>0.15920000000000001</c:v>
                </c:pt>
                <c:pt idx="287">
                  <c:v>0.1414</c:v>
                </c:pt>
                <c:pt idx="288">
                  <c:v>0.1236</c:v>
                </c:pt>
                <c:pt idx="289">
                  <c:v>0.10580000000000001</c:v>
                </c:pt>
                <c:pt idx="290">
                  <c:v>8.8099999999999998E-2</c:v>
                </c:pt>
                <c:pt idx="291">
                  <c:v>7.0400000000000004E-2</c:v>
                </c:pt>
                <c:pt idx="292">
                  <c:v>5.2699999999999997E-2</c:v>
                </c:pt>
                <c:pt idx="293">
                  <c:v>3.7400000000000003E-2</c:v>
                </c:pt>
                <c:pt idx="294">
                  <c:v>3.7699999999999997E-2</c:v>
                </c:pt>
                <c:pt idx="295">
                  <c:v>5.3800000000000001E-2</c:v>
                </c:pt>
                <c:pt idx="296">
                  <c:v>6.5299999999999997E-2</c:v>
                </c:pt>
                <c:pt idx="297">
                  <c:v>7.22E-2</c:v>
                </c:pt>
                <c:pt idx="298">
                  <c:v>7.4499999999999997E-2</c:v>
                </c:pt>
                <c:pt idx="299">
                  <c:v>7.22E-2</c:v>
                </c:pt>
                <c:pt idx="300">
                  <c:v>6.5299999999999997E-2</c:v>
                </c:pt>
                <c:pt idx="301">
                  <c:v>5.3800000000000001E-2</c:v>
                </c:pt>
                <c:pt idx="302">
                  <c:v>3.7699999999999997E-2</c:v>
                </c:pt>
                <c:pt idx="303">
                  <c:v>1.7100000000000001E-2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9E-4E1B-A428-8EE27BF38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109872"/>
        <c:axId val="336093552"/>
      </c:lineChart>
      <c:catAx>
        <c:axId val="336109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degrees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93552"/>
        <c:crosses val="autoZero"/>
        <c:auto val="1"/>
        <c:lblAlgn val="ctr"/>
        <c:lblOffset val="100"/>
        <c:noMultiLvlLbl val="0"/>
      </c:catAx>
      <c:valAx>
        <c:axId val="33609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09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233814523184602E-2"/>
          <c:y val="5.0925925925925923E-2"/>
          <c:w val="0.8656817585301837"/>
          <c:h val="0.89814814814814814"/>
        </c:manualLayout>
      </c:layout>
      <c:scatterChart>
        <c:scatterStyle val="smoothMarker"/>
        <c:varyColors val="0"/>
        <c:ser>
          <c:idx val="0"/>
          <c:order val="0"/>
          <c:tx>
            <c:v>piston 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piston!$B$4:$B$184</c:f>
              <c:numCache>
                <c:formatCode>General</c:formatCode>
                <c:ptCount val="18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</c:numCache>
            </c:numRef>
          </c:xVal>
          <c:yVal>
            <c:numRef>
              <c:f>piston!$S$4:$S$184</c:f>
              <c:numCache>
                <c:formatCode>0.00</c:formatCode>
                <c:ptCount val="181"/>
                <c:pt idx="0">
                  <c:v>0</c:v>
                </c:pt>
                <c:pt idx="1">
                  <c:v>88200</c:v>
                </c:pt>
                <c:pt idx="2">
                  <c:v>58780.770631047417</c:v>
                </c:pt>
                <c:pt idx="3">
                  <c:v>35210.735821326736</c:v>
                </c:pt>
                <c:pt idx="4">
                  <c:v>25076.226487919968</c:v>
                </c:pt>
                <c:pt idx="5">
                  <c:v>19420.144976189204</c:v>
                </c:pt>
                <c:pt idx="6">
                  <c:v>15799.627604654326</c:v>
                </c:pt>
                <c:pt idx="7">
                  <c:v>13275.095724753917</c:v>
                </c:pt>
                <c:pt idx="8">
                  <c:v>11408.066015517907</c:v>
                </c:pt>
                <c:pt idx="9">
                  <c:v>9966.3888785915969</c:v>
                </c:pt>
                <c:pt idx="10">
                  <c:v>8815.6521226603381</c:v>
                </c:pt>
                <c:pt idx="11">
                  <c:v>7872.6397440620913</c:v>
                </c:pt>
                <c:pt idx="12">
                  <c:v>7083.073135592228</c:v>
                </c:pt>
                <c:pt idx="13">
                  <c:v>6410.0365625974991</c:v>
                </c:pt>
                <c:pt idx="14">
                  <c:v>5827.546914440104</c:v>
                </c:pt>
                <c:pt idx="15">
                  <c:v>5316.7842858105805</c:v>
                </c:pt>
                <c:pt idx="16">
                  <c:v>4863.7817203764007</c:v>
                </c:pt>
                <c:pt idx="17">
                  <c:v>4457.9550746744972</c:v>
                </c:pt>
                <c:pt idx="18">
                  <c:v>4091.1369504287422</c:v>
                </c:pt>
                <c:pt idx="19">
                  <c:v>3756.9239618251822</c:v>
                </c:pt>
                <c:pt idx="20">
                  <c:v>3450.2248532675162</c:v>
                </c:pt>
                <c:pt idx="21">
                  <c:v>3166.9408781707698</c:v>
                </c:pt>
                <c:pt idx="22">
                  <c:v>2903.7353700136887</c:v>
                </c:pt>
                <c:pt idx="23">
                  <c:v>2657.864749227223</c:v>
                </c:pt>
                <c:pt idx="24">
                  <c:v>2427.0526568934224</c:v>
                </c:pt>
                <c:pt idx="25">
                  <c:v>2209.3948841579554</c:v>
                </c:pt>
                <c:pt idx="26">
                  <c:v>2003.2866328719012</c:v>
                </c:pt>
                <c:pt idx="27">
                  <c:v>1807.3661979546555</c:v>
                </c:pt>
                <c:pt idx="28">
                  <c:v>1620.4708793424807</c:v>
                </c:pt>
                <c:pt idx="29">
                  <c:v>1441.6021073453755</c:v>
                </c:pt>
                <c:pt idx="30">
                  <c:v>1269.8975821552006</c:v>
                </c:pt>
                <c:pt idx="31">
                  <c:v>1104.6088040728164</c:v>
                </c:pt>
                <c:pt idx="32">
                  <c:v>945.08278238700893</c:v>
                </c:pt>
                <c:pt idx="33">
                  <c:v>790.74700862704242</c:v>
                </c:pt>
                <c:pt idx="34">
                  <c:v>641.09699712810402</c:v>
                </c:pt>
                <c:pt idx="35">
                  <c:v>495.68585716787754</c:v>
                </c:pt>
                <c:pt idx="36">
                  <c:v>354.11548074831603</c:v>
                </c:pt>
                <c:pt idx="37">
                  <c:v>216.02902079094514</c:v>
                </c:pt>
                <c:pt idx="38">
                  <c:v>81.104403104658985</c:v>
                </c:pt>
                <c:pt idx="39">
                  <c:v>-50.951331823745207</c:v>
                </c:pt>
                <c:pt idx="40">
                  <c:v>-180.40702072047461</c:v>
                </c:pt>
                <c:pt idx="41">
                  <c:v>-307.51183554623731</c:v>
                </c:pt>
                <c:pt idx="42">
                  <c:v>-432.49931559377194</c:v>
                </c:pt>
                <c:pt idx="43">
                  <c:v>-555.59106333004547</c:v>
                </c:pt>
                <c:pt idx="44">
                  <c:v>-677.00017930676222</c:v>
                </c:pt>
                <c:pt idx="45">
                  <c:v>-796.93450055225776</c:v>
                </c:pt>
                <c:pt idx="46">
                  <c:v>-915.5996996448157</c:v>
                </c:pt>
                <c:pt idx="47">
                  <c:v>-1033.202295941072</c:v>
                </c:pt>
                <c:pt idx="48">
                  <c:v>-1149.9526279749791</c:v>
                </c:pt>
                <c:pt idx="49">
                  <c:v>-1266.0678349176867</c:v>
                </c:pt>
                <c:pt idx="50">
                  <c:v>-1381.7748964228815</c:v>
                </c:pt>
                <c:pt idx="51">
                  <c:v>-1497.3137834210413</c:v>
                </c:pt>
                <c:pt idx="52">
                  <c:v>-1612.9407779488563</c:v>
                </c:pt>
                <c:pt idx="53">
                  <c:v>-1728.9320283684754</c:v>
                </c:pt>
                <c:pt idx="54">
                  <c:v>-1845.587417048321</c:v>
                </c:pt>
                <c:pt idx="55">
                  <c:v>-1963.2348324936743</c:v>
                </c:pt>
                <c:pt idx="56">
                  <c:v>-2082.2349563774151</c:v>
                </c:pt>
                <c:pt idx="57">
                  <c:v>-2202.9867006425047</c:v>
                </c:pt>
                <c:pt idx="58">
                  <c:v>-2325.9334610439837</c:v>
                </c:pt>
                <c:pt idx="59">
                  <c:v>-2451.5703941533925</c:v>
                </c:pt>
                <c:pt idx="60">
                  <c:v>-2580.4529773698032</c:v>
                </c:pt>
                <c:pt idx="61">
                  <c:v>-2713.2071804725711</c:v>
                </c:pt>
                <c:pt idx="62">
                  <c:v>-2850.5416674885719</c:v>
                </c:pt>
                <c:pt idx="63">
                  <c:v>-2993.2625677352194</c:v>
                </c:pt>
                <c:pt idx="64">
                  <c:v>-3142.2915160345419</c:v>
                </c:pt>
                <c:pt idx="65">
                  <c:v>-3298.6878790554774</c:v>
                </c:pt>
                <c:pt idx="66">
                  <c:v>-3463.6763828201824</c:v>
                </c:pt>
                <c:pt idx="67">
                  <c:v>-3638.681767155595</c:v>
                </c:pt>
                <c:pt idx="68">
                  <c:v>-3825.3726691283473</c:v>
                </c:pt>
                <c:pt idx="69">
                  <c:v>-4025.717754327804</c:v>
                </c:pt>
                <c:pt idx="70">
                  <c:v>-4242.0582906214204</c:v>
                </c:pt>
                <c:pt idx="71">
                  <c:v>-4477.2030773037914</c:v>
                </c:pt>
                <c:pt idx="72">
                  <c:v>-4734.5541976369541</c:v>
                </c:pt>
                <c:pt idx="73">
                  <c:v>-5018.275930975241</c:v>
                </c:pt>
                <c:pt idx="74">
                  <c:v>-5333.5251398019564</c:v>
                </c:pt>
                <c:pt idx="75">
                  <c:v>-5686.77089806822</c:v>
                </c:pt>
                <c:pt idx="76">
                  <c:v>-6086.2464445582782</c:v>
                </c:pt>
                <c:pt idx="77">
                  <c:v>-6542.6020736542305</c:v>
                </c:pt>
                <c:pt idx="78">
                  <c:v>-7069.8714871269676</c:v>
                </c:pt>
                <c:pt idx="79">
                  <c:v>-7686.9424052960412</c:v>
                </c:pt>
                <c:pt idx="80">
                  <c:v>-8419.8676050142585</c:v>
                </c:pt>
                <c:pt idx="81">
                  <c:v>-9305.6356399559863</c:v>
                </c:pt>
                <c:pt idx="82">
                  <c:v>-10398.603325238664</c:v>
                </c:pt>
                <c:pt idx="83">
                  <c:v>-11782.074289367996</c:v>
                </c:pt>
                <c:pt idx="84">
                  <c:v>-13590.565500348275</c:v>
                </c:pt>
                <c:pt idx="85">
                  <c:v>-16056.36462669904</c:v>
                </c:pt>
                <c:pt idx="86">
                  <c:v>-19618.163960584949</c:v>
                </c:pt>
                <c:pt idx="87">
                  <c:v>-25215.924005691821</c:v>
                </c:pt>
                <c:pt idx="88">
                  <c:v>-35293.40976437374</c:v>
                </c:pt>
                <c:pt idx="89">
                  <c:v>-58810.872283496785</c:v>
                </c:pt>
                <c:pt idx="90">
                  <c:v>-176409.90896526954</c:v>
                </c:pt>
                <c:pt idx="91">
                  <c:v>176400</c:v>
                </c:pt>
                <c:pt idx="92">
                  <c:v>58801.100954911562</c:v>
                </c:pt>
                <c:pt idx="93">
                  <c:v>35283.913732594825</c:v>
                </c:pt>
                <c:pt idx="94">
                  <c:v>25206.840973596543</c:v>
                </c:pt>
                <c:pt idx="95">
                  <c:v>19609.631687966532</c:v>
                </c:pt>
                <c:pt idx="96">
                  <c:v>16048.520933412907</c:v>
                </c:pt>
                <c:pt idx="97">
                  <c:v>13583.548257658962</c:v>
                </c:pt>
                <c:pt idx="98">
                  <c:v>11776.021394896528</c:v>
                </c:pt>
                <c:pt idx="99">
                  <c:v>10393.652659322379</c:v>
                </c:pt>
                <c:pt idx="100">
                  <c:v>9301.9250005063914</c:v>
                </c:pt>
                <c:pt idx="101">
                  <c:v>8417.534617945581</c:v>
                </c:pt>
                <c:pt idx="102">
                  <c:v>7686.1244086792503</c:v>
                </c:pt>
                <c:pt idx="103">
                  <c:v>7070.7053863640995</c:v>
                </c:pt>
                <c:pt idx="104">
                  <c:v>6545.2241661610251</c:v>
                </c:pt>
                <c:pt idx="105">
                  <c:v>6090.7922124377646</c:v>
                </c:pt>
                <c:pt idx="106">
                  <c:v>5693.3747672869513</c:v>
                </c:pt>
                <c:pt idx="107">
                  <c:v>5342.3202056329246</c:v>
                </c:pt>
                <c:pt idx="108">
                  <c:v>5029.3936492508365</c:v>
                </c:pt>
                <c:pt idx="109">
                  <c:v>4748.124042111167</c:v>
                </c:pt>
                <c:pt idx="110">
                  <c:v>4493.3521641889993</c:v>
                </c:pt>
                <c:pt idx="111">
                  <c:v>4260.9109716895509</c:v>
                </c:pt>
                <c:pt idx="112">
                  <c:v>4047.3951808477373</c:v>
                </c:pt>
                <c:pt idx="113">
                  <c:v>3849.9923294448986</c:v>
                </c:pt>
                <c:pt idx="114">
                  <c:v>3666.3570016740255</c:v>
                </c:pt>
                <c:pt idx="115">
                  <c:v>3494.5158803215613</c:v>
                </c:pt>
                <c:pt idx="116">
                  <c:v>3332.7951596538505</c:v>
                </c:pt>
                <c:pt idx="117">
                  <c:v>3179.7644062094982</c:v>
                </c:pt>
                <c:pt idx="118">
                  <c:v>3034.1926736707137</c:v>
                </c:pt>
                <c:pt idx="119">
                  <c:v>2895.0138534404941</c:v>
                </c:pt>
                <c:pt idx="120">
                  <c:v>2761.2990594923858</c:v>
                </c:pt>
                <c:pt idx="121">
                  <c:v>2632.2344215933122</c:v>
                </c:pt>
                <c:pt idx="122">
                  <c:v>2507.1030727347161</c:v>
                </c:pt>
                <c:pt idx="123">
                  <c:v>2385.2704131232008</c:v>
                </c:pt>
                <c:pt idx="124">
                  <c:v>2266.1719511809629</c:v>
                </c:pt>
                <c:pt idx="125">
                  <c:v>2149.3031822106614</c:v>
                </c:pt>
                <c:pt idx="126">
                  <c:v>2034.2110852820911</c:v>
                </c:pt>
                <c:pt idx="127">
                  <c:v>1920.4869096326877</c:v>
                </c:pt>
                <c:pt idx="128">
                  <c:v>1807.7599897231903</c:v>
                </c:pt>
                <c:pt idx="129">
                  <c:v>1695.6923813331566</c:v>
                </c:pt>
                <c:pt idx="130">
                  <c:v>1583.9741509761382</c:v>
                </c:pt>
                <c:pt idx="131">
                  <c:v>1472.3191824482321</c:v>
                </c:pt>
                <c:pt idx="132">
                  <c:v>1360.4613885569013</c:v>
                </c:pt>
                <c:pt idx="133">
                  <c:v>1248.1512347804762</c:v>
                </c:pt>
                <c:pt idx="134">
                  <c:v>1135.1524965024137</c:v>
                </c:pt>
                <c:pt idx="135">
                  <c:v>1021.2391817937005</c:v>
                </c:pt>
                <c:pt idx="136">
                  <c:v>906.1925609114196</c:v>
                </c:pt>
                <c:pt idx="137">
                  <c:v>789.79824802808889</c:v>
                </c:pt>
                <c:pt idx="138">
                  <c:v>671.84328560135384</c:v>
                </c:pt>
                <c:pt idx="139">
                  <c:v>552.11318181682168</c:v>
                </c:pt>
                <c:pt idx="140">
                  <c:v>430.38885205353967</c:v>
                </c:pt>
                <c:pt idx="141">
                  <c:v>306.44341178485286</c:v>
                </c:pt>
                <c:pt idx="142">
                  <c:v>180.03876383674239</c:v>
                </c:pt>
                <c:pt idx="143">
                  <c:v>50.921915277232834</c:v>
                </c:pt>
                <c:pt idx="144">
                  <c:v>-81.179051387055225</c:v>
                </c:pt>
                <c:pt idx="145">
                  <c:v>-216.5594416994868</c:v>
                </c:pt>
                <c:pt idx="146">
                  <c:v>-355.54295540341076</c:v>
                </c:pt>
                <c:pt idx="147">
                  <c:v>-498.48736666484598</c:v>
                </c:pt>
                <c:pt idx="148">
                  <c:v>-645.79104131585711</c:v>
                </c:pt>
                <c:pt idx="149">
                  <c:v>-797.90049421815615</c:v>
                </c:pt>
                <c:pt idx="150">
                  <c:v>-955.31924233381949</c:v>
                </c:pt>
                <c:pt idx="151">
                  <c:v>-1118.61827797762</c:v>
                </c:pt>
                <c:pt idx="152">
                  <c:v>-1288.4485768527013</c:v>
                </c:pt>
                <c:pt idx="153">
                  <c:v>-1465.5561761928736</c:v>
                </c:pt>
                <c:pt idx="154">
                  <c:v>-1650.800518430467</c:v>
                </c:pt>
                <c:pt idx="155">
                  <c:v>-1845.1769745210916</c:v>
                </c:pt>
                <c:pt idx="156">
                  <c:v>-2049.8447576136696</c:v>
                </c:pt>
                <c:pt idx="157">
                  <c:v>-2266.1618501235171</c:v>
                </c:pt>
                <c:pt idx="158">
                  <c:v>-2495.7291426870547</c:v>
                </c:pt>
                <c:pt idx="159">
                  <c:v>-2740.4468007987844</c:v>
                </c:pt>
                <c:pt idx="160">
                  <c:v>-3002.5870505183489</c:v>
                </c:pt>
                <c:pt idx="161">
                  <c:v>-3284.8892929264025</c:v>
                </c:pt>
                <c:pt idx="162">
                  <c:v>-3590.6860110475473</c:v>
                </c:pt>
                <c:pt idx="163">
                  <c:v>-3924.0718005461349</c:v>
                </c:pt>
                <c:pt idx="164">
                  <c:v>-4290.133833043823</c:v>
                </c:pt>
                <c:pt idx="165">
                  <c:v>-4695.2715083223202</c:v>
                </c:pt>
                <c:pt idx="166">
                  <c:v>-5147.6483645718708</c:v>
                </c:pt>
                <c:pt idx="167">
                  <c:v>-5657.8448358722571</c:v>
                </c:pt>
                <c:pt idx="168">
                  <c:v>-6239.8243417515278</c:v>
                </c:pt>
                <c:pt idx="169">
                  <c:v>-6912.4034424356405</c:v>
                </c:pt>
                <c:pt idx="170">
                  <c:v>-7701.5621117300243</c:v>
                </c:pt>
                <c:pt idx="171">
                  <c:v>-8644.213169891309</c:v>
                </c:pt>
                <c:pt idx="172">
                  <c:v>-9794.6325441847239</c:v>
                </c:pt>
                <c:pt idx="173">
                  <c:v>-11236.033803011214</c:v>
                </c:pt>
                <c:pt idx="174">
                  <c:v>-13102.826955393619</c:v>
                </c:pt>
                <c:pt idx="175">
                  <c:v>-15627.159677401536</c:v>
                </c:pt>
                <c:pt idx="176">
                  <c:v>-19247.513633232305</c:v>
                </c:pt>
                <c:pt idx="177">
                  <c:v>-24903.466084755721</c:v>
                </c:pt>
                <c:pt idx="178">
                  <c:v>-35037.879600326531</c:v>
                </c:pt>
                <c:pt idx="179">
                  <c:v>-58607.850997314512</c:v>
                </c:pt>
                <c:pt idx="180">
                  <c:v>-176227.04879991783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E0-4B08-AA5A-98864811A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3281632"/>
        <c:axId val="2053282112"/>
      </c:scatterChart>
      <c:valAx>
        <c:axId val="2053281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82112"/>
        <c:crosses val="autoZero"/>
        <c:crossBetween val="midCat"/>
      </c:valAx>
      <c:valAx>
        <c:axId val="2053282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81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3669335083114611"/>
          <c:y val="0.19039297171186939"/>
          <c:w val="0.2782060735484293"/>
          <c:h val="7.75045105546436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5085789619291"/>
          <c:y val="5.6768561391902547E-2"/>
          <c:w val="0.86316509039762435"/>
          <c:h val="0.85098252634625582"/>
        </c:manualLayout>
      </c:layout>
      <c:lineChart>
        <c:grouping val="standard"/>
        <c:varyColors val="0"/>
        <c:ser>
          <c:idx val="0"/>
          <c:order val="0"/>
          <c:tx>
            <c:v>2000 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piston!$B$4:$B$184</c:f>
              <c:numCache>
                <c:formatCode>General</c:formatCode>
                <c:ptCount val="18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</c:numCache>
            </c:numRef>
          </c:cat>
          <c:val>
            <c:numRef>
              <c:f>piston!$I$5:$I$184</c:f>
              <c:numCache>
                <c:formatCode>0.000</c:formatCode>
                <c:ptCount val="180"/>
                <c:pt idx="0">
                  <c:v>0.19471399332462624</c:v>
                </c:pt>
                <c:pt idx="1">
                  <c:v>0.58376016570156253</c:v>
                </c:pt>
                <c:pt idx="2">
                  <c:v>0.9716618528852905</c:v>
                </c:pt>
                <c:pt idx="3">
                  <c:v>1.3576592566678869</c:v>
                </c:pt>
                <c:pt idx="4">
                  <c:v>1.7409973661132767</c:v>
                </c:pt>
                <c:pt idx="5">
                  <c:v>2.1209278710983881</c:v>
                </c:pt>
                <c:pt idx="6">
                  <c:v>2.4967110741131933</c:v>
                </c:pt>
                <c:pt idx="7">
                  <c:v>2.8676177993027636</c:v>
                </c:pt>
                <c:pt idx="8">
                  <c:v>3.2329312973422475</c:v>
                </c:pt>
                <c:pt idx="9">
                  <c:v>3.5919491442592175</c:v>
                </c:pt>
                <c:pt idx="10">
                  <c:v>3.9439851317688976</c:v>
                </c:pt>
                <c:pt idx="11">
                  <c:v>4.2883711460554528</c:v>
                </c:pt>
                <c:pt idx="12">
                  <c:v>4.6244590312302885</c:v>
                </c:pt>
                <c:pt idx="13">
                  <c:v>4.9516224329370289</c:v>
                </c:pt>
                <c:pt idx="14">
                  <c:v>5.2692586167391937</c:v>
                </c:pt>
                <c:pt idx="15">
                  <c:v>5.5767902550724662</c:v>
                </c:pt>
                <c:pt idx="16">
                  <c:v>5.87366717562253</c:v>
                </c:pt>
                <c:pt idx="17">
                  <c:v>6.1593680630848562</c:v>
                </c:pt>
                <c:pt idx="18">
                  <c:v>6.4334021053246593</c:v>
                </c:pt>
                <c:pt idx="19">
                  <c:v>6.6953105740660144</c:v>
                </c:pt>
                <c:pt idx="20">
                  <c:v>6.9446683293677429</c:v>
                </c:pt>
                <c:pt idx="21">
                  <c:v>7.1810852363504409</c:v>
                </c:pt>
                <c:pt idx="22">
                  <c:v>7.404207481954189</c:v>
                </c:pt>
                <c:pt idx="23">
                  <c:v>7.6137187789063878</c:v>
                </c:pt>
                <c:pt idx="24">
                  <c:v>7.8093414436948478</c:v>
                </c:pt>
                <c:pt idx="25">
                  <c:v>7.9908373350643265</c:v>
                </c:pt>
                <c:pt idx="26">
                  <c:v>8.1580086395744047</c:v>
                </c:pt>
                <c:pt idx="27">
                  <c:v>8.310698490952916</c:v>
                </c:pt>
                <c:pt idx="28">
                  <c:v>8.4487914104751667</c:v>
                </c:pt>
                <c:pt idx="29">
                  <c:v>8.5722135563818274</c:v>
                </c:pt>
                <c:pt idx="30">
                  <c:v>8.6809327714258302</c:v>
                </c:pt>
                <c:pt idx="31">
                  <c:v>8.7749584190219707</c:v>
                </c:pt>
                <c:pt idx="32">
                  <c:v>8.8543410001927896</c:v>
                </c:pt>
                <c:pt idx="33">
                  <c:v>8.9191715454839482</c:v>
                </c:pt>
                <c:pt idx="34">
                  <c:v>8.9695807783245414</c:v>
                </c:pt>
                <c:pt idx="35">
                  <c:v>9.0057380488308354</c:v>
                </c:pt>
                <c:pt idx="36">
                  <c:v>9.027850039805287</c:v>
                </c:pt>
                <c:pt idx="37">
                  <c:v>9.0361592495818854</c:v>
                </c:pt>
                <c:pt idx="38">
                  <c:v>9.0309422593807653</c:v>
                </c:pt>
                <c:pt idx="39">
                  <c:v>9.0125077958810493</c:v>
                </c:pt>
                <c:pt idx="40">
                  <c:v>8.9811946027101044</c:v>
                </c:pt>
                <c:pt idx="41">
                  <c:v>8.9373691374588606</c:v>
                </c:pt>
                <c:pt idx="42">
                  <c:v>8.8814231135186787</c:v>
                </c:pt>
                <c:pt idx="43">
                  <c:v>8.8137709084687685</c:v>
                </c:pt>
                <c:pt idx="44">
                  <c:v>8.7348468628671867</c:v>
                </c:pt>
                <c:pt idx="45">
                  <c:v>8.6451024949782891</c:v>
                </c:pt>
                <c:pt idx="46">
                  <c:v>8.545003658260157</c:v>
                </c:pt>
                <c:pt idx="47">
                  <c:v>8.4350276691985187</c:v>
                </c:pt>
                <c:pt idx="48">
                  <c:v>8.3156604333620425</c:v>
                </c:pt>
                <c:pt idx="49">
                  <c:v>8.1873935973088123</c:v>
                </c:pt>
                <c:pt idx="50">
                  <c:v>8.0507217532316986</c:v>
                </c:pt>
                <c:pt idx="51">
                  <c:v>7.9061397220095841</c:v>
                </c:pt>
                <c:pt idx="52">
                  <c:v>7.7541399386492458</c:v>
                </c:pt>
                <c:pt idx="53">
                  <c:v>7.5952099620528211</c:v>
                </c:pt>
                <c:pt idx="54">
                  <c:v>7.4298301286283959</c:v>
                </c:pt>
                <c:pt idx="55">
                  <c:v>7.2584713666166758</c:v>
                </c:pt>
                <c:pt idx="56">
                  <c:v>7.0815931851402079</c:v>
                </c:pt>
                <c:pt idx="57">
                  <c:v>6.8996418490194174</c:v>
                </c:pt>
                <c:pt idx="58">
                  <c:v>6.7130487473911566</c:v>
                </c:pt>
                <c:pt idx="59">
                  <c:v>6.522228961200482</c:v>
                </c:pt>
                <c:pt idx="60">
                  <c:v>6.3275800317541098</c:v>
                </c:pt>
                <c:pt idx="61">
                  <c:v>6.1294809298206578</c:v>
                </c:pt>
                <c:pt idx="62">
                  <c:v>5.9282912222668633</c:v>
                </c:pt>
                <c:pt idx="63">
                  <c:v>5.7243504309518007</c:v>
                </c:pt>
                <c:pt idx="64">
                  <c:v>5.51797757665463</c:v>
                </c:pt>
                <c:pt idx="65">
                  <c:v>5.309470899120015</c:v>
                </c:pt>
                <c:pt idx="66">
                  <c:v>5.0991077429626435</c:v>
                </c:pt>
                <c:pt idx="67">
                  <c:v>4.8871445981134229</c:v>
                </c:pt>
                <c:pt idx="68">
                  <c:v>4.6738172827435287</c:v>
                </c:pt>
                <c:pt idx="69">
                  <c:v>4.4593412561412151</c:v>
                </c:pt>
                <c:pt idx="70">
                  <c:v>4.2439120488302251</c:v>
                </c:pt>
                <c:pt idx="71">
                  <c:v>4.0277057972517127</c:v>
                </c:pt>
                <c:pt idx="72">
                  <c:v>3.810879870602264</c:v>
                </c:pt>
                <c:pt idx="73">
                  <c:v>3.593573577866664</c:v>
                </c:pt>
                <c:pt idx="74">
                  <c:v>3.3759089436780414</c:v>
                </c:pt>
                <c:pt idx="75">
                  <c:v>3.1579915423559441</c:v>
                </c:pt>
                <c:pt idx="76">
                  <c:v>2.9399113803023624</c:v>
                </c:pt>
                <c:pt idx="77">
                  <c:v>2.7217438177997906</c:v>
                </c:pt>
                <c:pt idx="78">
                  <c:v>2.5035505221895846</c:v>
                </c:pt>
                <c:pt idx="79">
                  <c:v>2.2853804453532689</c:v>
                </c:pt>
                <c:pt idx="80">
                  <c:v>2.0672708193449125</c:v>
                </c:pt>
                <c:pt idx="81">
                  <c:v>1.8492481649539627</c:v>
                </c:pt>
                <c:pt idx="82">
                  <c:v>1.6313293088607566</c:v>
                </c:pt>
                <c:pt idx="83">
                  <c:v>1.4135224058758808</c:v>
                </c:pt>
                <c:pt idx="84">
                  <c:v>1.1958279635459803</c:v>
                </c:pt>
                <c:pt idx="85">
                  <c:v>0.97823986710915278</c:v>
                </c:pt>
                <c:pt idx="86">
                  <c:v>0.76074640343006195</c:v>
                </c:pt>
                <c:pt idx="87">
                  <c:v>0.54333128310696566</c:v>
                </c:pt>
                <c:pt idx="88">
                  <c:v>0.32597466041573853</c:v>
                </c:pt>
                <c:pt idx="89">
                  <c:v>0.1086541511657515</c:v>
                </c:pt>
                <c:pt idx="90">
                  <c:v>-0.1086541511657515</c:v>
                </c:pt>
                <c:pt idx="91">
                  <c:v>-0.32597466041573853</c:v>
                </c:pt>
                <c:pt idx="92">
                  <c:v>-0.54333128310696566</c:v>
                </c:pt>
                <c:pt idx="93">
                  <c:v>-0.76074640343006195</c:v>
                </c:pt>
                <c:pt idx="94">
                  <c:v>-0.97823986710915278</c:v>
                </c:pt>
                <c:pt idx="95">
                  <c:v>-1.1958279635459803</c:v>
                </c:pt>
                <c:pt idx="96">
                  <c:v>-1.4135224058758808</c:v>
                </c:pt>
                <c:pt idx="97">
                  <c:v>-1.6313293088607566</c:v>
                </c:pt>
                <c:pt idx="98">
                  <c:v>-1.8492481649539627</c:v>
                </c:pt>
                <c:pt idx="99">
                  <c:v>-2.0672708193449125</c:v>
                </c:pt>
                <c:pt idx="100">
                  <c:v>-2.2853804453532689</c:v>
                </c:pt>
                <c:pt idx="101">
                  <c:v>-2.5035505221895846</c:v>
                </c:pt>
                <c:pt idx="102">
                  <c:v>-2.7217438177997906</c:v>
                </c:pt>
                <c:pt idx="103">
                  <c:v>-2.9399113803023624</c:v>
                </c:pt>
                <c:pt idx="104">
                  <c:v>-3.1579915423559441</c:v>
                </c:pt>
                <c:pt idx="105">
                  <c:v>-3.3759089436778709</c:v>
                </c:pt>
                <c:pt idx="106">
                  <c:v>-3.5935735778668345</c:v>
                </c:pt>
                <c:pt idx="107">
                  <c:v>-3.810879870602264</c:v>
                </c:pt>
                <c:pt idx="108">
                  <c:v>-4.0277057972517127</c:v>
                </c:pt>
                <c:pt idx="109">
                  <c:v>-4.2439120488303965</c:v>
                </c:pt>
                <c:pt idx="110">
                  <c:v>-4.4593412561410437</c:v>
                </c:pt>
                <c:pt idx="111">
                  <c:v>-4.6738172827435287</c:v>
                </c:pt>
                <c:pt idx="112">
                  <c:v>-4.8871445981134229</c:v>
                </c:pt>
                <c:pt idx="113">
                  <c:v>-5.0991077429626435</c:v>
                </c:pt>
                <c:pt idx="114">
                  <c:v>-5.309470899120015</c:v>
                </c:pt>
                <c:pt idx="115">
                  <c:v>-5.51797757665463</c:v>
                </c:pt>
                <c:pt idx="116">
                  <c:v>-5.7243504309518007</c:v>
                </c:pt>
                <c:pt idx="117">
                  <c:v>-5.9282912222668633</c:v>
                </c:pt>
                <c:pt idx="118">
                  <c:v>-6.1294809298204882</c:v>
                </c:pt>
                <c:pt idx="119">
                  <c:v>-6.3275800317541098</c:v>
                </c:pt>
                <c:pt idx="120">
                  <c:v>-6.5222289612006534</c:v>
                </c:pt>
                <c:pt idx="121">
                  <c:v>-6.7130487473911566</c:v>
                </c:pt>
                <c:pt idx="122">
                  <c:v>-6.8996418490194174</c:v>
                </c:pt>
                <c:pt idx="123">
                  <c:v>-7.0815931851400364</c:v>
                </c:pt>
                <c:pt idx="124">
                  <c:v>-7.2584713666168454</c:v>
                </c:pt>
                <c:pt idx="125">
                  <c:v>-7.4298301286283959</c:v>
                </c:pt>
                <c:pt idx="126">
                  <c:v>-7.5952099620528211</c:v>
                </c:pt>
                <c:pt idx="127">
                  <c:v>-7.7541399386492458</c:v>
                </c:pt>
                <c:pt idx="128">
                  <c:v>-7.9061397220094127</c:v>
                </c:pt>
                <c:pt idx="129">
                  <c:v>-8.0507217532318691</c:v>
                </c:pt>
                <c:pt idx="130">
                  <c:v>-8.1873935973086418</c:v>
                </c:pt>
                <c:pt idx="131">
                  <c:v>-8.3156604333623818</c:v>
                </c:pt>
                <c:pt idx="132">
                  <c:v>-8.4350276691981776</c:v>
                </c:pt>
                <c:pt idx="133">
                  <c:v>-8.5450036582604998</c:v>
                </c:pt>
                <c:pt idx="134">
                  <c:v>-8.6451024949781186</c:v>
                </c:pt>
                <c:pt idx="135">
                  <c:v>-8.734846862867359</c:v>
                </c:pt>
                <c:pt idx="136">
                  <c:v>-8.813770908468598</c:v>
                </c:pt>
                <c:pt idx="137">
                  <c:v>-8.8814231135185064</c:v>
                </c:pt>
                <c:pt idx="138">
                  <c:v>-8.9373691374590294</c:v>
                </c:pt>
                <c:pt idx="139">
                  <c:v>-8.9811946027099321</c:v>
                </c:pt>
                <c:pt idx="140">
                  <c:v>-9.0125077958812199</c:v>
                </c:pt>
                <c:pt idx="141">
                  <c:v>-9.0309422593807653</c:v>
                </c:pt>
                <c:pt idx="142">
                  <c:v>-9.0361592495818854</c:v>
                </c:pt>
                <c:pt idx="143">
                  <c:v>-9.027850039805287</c:v>
                </c:pt>
                <c:pt idx="144">
                  <c:v>-9.0057380488308354</c:v>
                </c:pt>
                <c:pt idx="145">
                  <c:v>-8.9695807783245414</c:v>
                </c:pt>
                <c:pt idx="146">
                  <c:v>-8.9191715454839482</c:v>
                </c:pt>
                <c:pt idx="147">
                  <c:v>-8.8543410001927896</c:v>
                </c:pt>
                <c:pt idx="148">
                  <c:v>-8.774958419021802</c:v>
                </c:pt>
                <c:pt idx="149">
                  <c:v>-8.680932771425999</c:v>
                </c:pt>
                <c:pt idx="150">
                  <c:v>-8.5722135563818274</c:v>
                </c:pt>
                <c:pt idx="151">
                  <c:v>-8.4487914104753354</c:v>
                </c:pt>
                <c:pt idx="152">
                  <c:v>-8.3106984909527455</c:v>
                </c:pt>
                <c:pt idx="153">
                  <c:v>-8.1580086395744047</c:v>
                </c:pt>
                <c:pt idx="154">
                  <c:v>-7.9908373350641568</c:v>
                </c:pt>
                <c:pt idx="155">
                  <c:v>-7.8093414436948478</c:v>
                </c:pt>
                <c:pt idx="156">
                  <c:v>-7.6137187789065592</c:v>
                </c:pt>
                <c:pt idx="157">
                  <c:v>-7.4042074819540176</c:v>
                </c:pt>
                <c:pt idx="158">
                  <c:v>-7.1810852363506106</c:v>
                </c:pt>
                <c:pt idx="159">
                  <c:v>-6.9446683293675733</c:v>
                </c:pt>
                <c:pt idx="160">
                  <c:v>-6.6953105740663537</c:v>
                </c:pt>
                <c:pt idx="161">
                  <c:v>-6.4334021053244896</c:v>
                </c:pt>
                <c:pt idx="162">
                  <c:v>-6.1593680630848562</c:v>
                </c:pt>
                <c:pt idx="163">
                  <c:v>-5.87366717562253</c:v>
                </c:pt>
                <c:pt idx="164">
                  <c:v>-5.5767902550722965</c:v>
                </c:pt>
                <c:pt idx="165">
                  <c:v>-5.2692586167393634</c:v>
                </c:pt>
                <c:pt idx="166">
                  <c:v>-4.9516224329368574</c:v>
                </c:pt>
                <c:pt idx="167">
                  <c:v>-4.6244590312304581</c:v>
                </c:pt>
                <c:pt idx="168">
                  <c:v>-4.2883711460554528</c:v>
                </c:pt>
                <c:pt idx="169">
                  <c:v>-3.9439851317690682</c:v>
                </c:pt>
                <c:pt idx="170">
                  <c:v>-3.591949144259047</c:v>
                </c:pt>
                <c:pt idx="171">
                  <c:v>-3.2329312973422475</c:v>
                </c:pt>
                <c:pt idx="172">
                  <c:v>-2.8676177993027636</c:v>
                </c:pt>
                <c:pt idx="173">
                  <c:v>-2.4967110741131933</c:v>
                </c:pt>
                <c:pt idx="174">
                  <c:v>-2.1209278710983881</c:v>
                </c:pt>
                <c:pt idx="175">
                  <c:v>-1.7409973661132767</c:v>
                </c:pt>
                <c:pt idx="176">
                  <c:v>-1.3576592566678869</c:v>
                </c:pt>
                <c:pt idx="177">
                  <c:v>-0.9716618528852905</c:v>
                </c:pt>
                <c:pt idx="178">
                  <c:v>-0.58376016570156253</c:v>
                </c:pt>
                <c:pt idx="179">
                  <c:v>-0.19471399332462624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A4-462E-9B84-E4534E5DCC4D}"/>
            </c:ext>
          </c:extLst>
        </c:ser>
        <c:ser>
          <c:idx val="1"/>
          <c:order val="1"/>
          <c:tx>
            <c:v>3000 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piston!$J$5:$J$184</c:f>
              <c:numCache>
                <c:formatCode>0.000</c:formatCode>
                <c:ptCount val="180"/>
                <c:pt idx="0">
                  <c:v>0.29207098998693937</c:v>
                </c:pt>
                <c:pt idx="1">
                  <c:v>0.87564024855234379</c:v>
                </c:pt>
                <c:pt idx="2">
                  <c:v>1.4574927793279358</c:v>
                </c:pt>
                <c:pt idx="3">
                  <c:v>2.0364888850018303</c:v>
                </c:pt>
                <c:pt idx="4">
                  <c:v>2.6114960491699146</c:v>
                </c:pt>
                <c:pt idx="5">
                  <c:v>3.1813918066475821</c:v>
                </c:pt>
                <c:pt idx="6">
                  <c:v>3.7450666111697903</c:v>
                </c:pt>
                <c:pt idx="7">
                  <c:v>4.3014266989541454</c:v>
                </c:pt>
                <c:pt idx="8">
                  <c:v>4.8493969460133712</c:v>
                </c:pt>
                <c:pt idx="9">
                  <c:v>5.3879237163888263</c:v>
                </c:pt>
                <c:pt idx="10">
                  <c:v>5.9159776976533465</c:v>
                </c:pt>
                <c:pt idx="11">
                  <c:v>6.4325567190831805</c:v>
                </c:pt>
                <c:pt idx="12">
                  <c:v>6.9366885468454313</c:v>
                </c:pt>
                <c:pt idx="13">
                  <c:v>7.4274336494055433</c:v>
                </c:pt>
                <c:pt idx="14">
                  <c:v>7.9038879251087915</c:v>
                </c:pt>
                <c:pt idx="15">
                  <c:v>8.3651853826087006</c:v>
                </c:pt>
                <c:pt idx="16">
                  <c:v>8.8105007634337937</c:v>
                </c:pt>
                <c:pt idx="17">
                  <c:v>9.2390520946272829</c:v>
                </c:pt>
                <c:pt idx="18">
                  <c:v>9.6501031579869903</c:v>
                </c:pt>
                <c:pt idx="19">
                  <c:v>10.04296586109902</c:v>
                </c:pt>
                <c:pt idx="20">
                  <c:v>10.417002494051616</c:v>
                </c:pt>
                <c:pt idx="21">
                  <c:v>10.771627854525661</c:v>
                </c:pt>
                <c:pt idx="22">
                  <c:v>11.106311222931282</c:v>
                </c:pt>
                <c:pt idx="23">
                  <c:v>11.420578168359583</c:v>
                </c:pt>
                <c:pt idx="24">
                  <c:v>11.714012165542272</c:v>
                </c:pt>
                <c:pt idx="25">
                  <c:v>11.986256002596491</c:v>
                </c:pt>
                <c:pt idx="26">
                  <c:v>12.237012959361607</c:v>
                </c:pt>
                <c:pt idx="27">
                  <c:v>12.466047736429374</c:v>
                </c:pt>
                <c:pt idx="28">
                  <c:v>12.67318711571275</c:v>
                </c:pt>
                <c:pt idx="29">
                  <c:v>12.858320334572738</c:v>
                </c:pt>
                <c:pt idx="30">
                  <c:v>13.021399157138745</c:v>
                </c:pt>
                <c:pt idx="31">
                  <c:v>13.162437628532956</c:v>
                </c:pt>
                <c:pt idx="32">
                  <c:v>13.281511500289183</c:v>
                </c:pt>
                <c:pt idx="33">
                  <c:v>13.378757318225922</c:v>
                </c:pt>
                <c:pt idx="34">
                  <c:v>13.454371167486812</c:v>
                </c:pt>
                <c:pt idx="35">
                  <c:v>13.508607073246255</c:v>
                </c:pt>
                <c:pt idx="36">
                  <c:v>13.54177505970793</c:v>
                </c:pt>
                <c:pt idx="37">
                  <c:v>13.554238874372828</c:v>
                </c:pt>
                <c:pt idx="38">
                  <c:v>13.546413389071148</c:v>
                </c:pt>
                <c:pt idx="39">
                  <c:v>13.518761693821574</c:v>
                </c:pt>
                <c:pt idx="40">
                  <c:v>13.471791904065157</c:v>
                </c:pt>
                <c:pt idx="41">
                  <c:v>13.406053706188288</c:v>
                </c:pt>
                <c:pt idx="42">
                  <c:v>13.322134670278018</c:v>
                </c:pt>
                <c:pt idx="43">
                  <c:v>13.220656362703155</c:v>
                </c:pt>
                <c:pt idx="44">
                  <c:v>13.10227029430078</c:v>
                </c:pt>
                <c:pt idx="45">
                  <c:v>12.967653742467434</c:v>
                </c:pt>
                <c:pt idx="46">
                  <c:v>12.817505487390235</c:v>
                </c:pt>
                <c:pt idx="47">
                  <c:v>12.652541503797778</c:v>
                </c:pt>
                <c:pt idx="48">
                  <c:v>12.473490650043061</c:v>
                </c:pt>
                <c:pt idx="49">
                  <c:v>12.281090395963218</c:v>
                </c:pt>
                <c:pt idx="50">
                  <c:v>12.076082629847548</c:v>
                </c:pt>
                <c:pt idx="51">
                  <c:v>11.859209583014378</c:v>
                </c:pt>
                <c:pt idx="52">
                  <c:v>11.631209907973869</c:v>
                </c:pt>
                <c:pt idx="53">
                  <c:v>11.39281494307923</c:v>
                </c:pt>
                <c:pt idx="54">
                  <c:v>11.144745192942594</c:v>
                </c:pt>
                <c:pt idx="55">
                  <c:v>10.887707049925012</c:v>
                </c:pt>
                <c:pt idx="56">
                  <c:v>10.62238977771031</c:v>
                </c:pt>
                <c:pt idx="57">
                  <c:v>10.349462773529124</c:v>
                </c:pt>
                <c:pt idx="58">
                  <c:v>10.069573121086734</c:v>
                </c:pt>
                <c:pt idx="59">
                  <c:v>9.7833434418007243</c:v>
                </c:pt>
                <c:pt idx="60">
                  <c:v>9.4913700476311647</c:v>
                </c:pt>
                <c:pt idx="61">
                  <c:v>9.1942213947309881</c:v>
                </c:pt>
                <c:pt idx="62">
                  <c:v>8.8924368334002963</c:v>
                </c:pt>
                <c:pt idx="63">
                  <c:v>8.5865256464277024</c:v>
                </c:pt>
                <c:pt idx="64">
                  <c:v>8.2769663649819449</c:v>
                </c:pt>
                <c:pt idx="65">
                  <c:v>7.9642063486800225</c:v>
                </c:pt>
                <c:pt idx="66">
                  <c:v>7.6486616144439665</c:v>
                </c:pt>
                <c:pt idx="67">
                  <c:v>7.3307168971701335</c:v>
                </c:pt>
                <c:pt idx="68">
                  <c:v>7.0107259241152917</c:v>
                </c:pt>
                <c:pt idx="69">
                  <c:v>6.6890118842118227</c:v>
                </c:pt>
                <c:pt idx="70">
                  <c:v>6.3658680732453377</c:v>
                </c:pt>
                <c:pt idx="71">
                  <c:v>6.0415586958775691</c:v>
                </c:pt>
                <c:pt idx="72">
                  <c:v>5.7163198059033959</c:v>
                </c:pt>
                <c:pt idx="73">
                  <c:v>5.390360366799996</c:v>
                </c:pt>
                <c:pt idx="74">
                  <c:v>5.0638634155170621</c:v>
                </c:pt>
                <c:pt idx="75">
                  <c:v>4.7369873135339171</c:v>
                </c:pt>
                <c:pt idx="76">
                  <c:v>4.4098670704535436</c:v>
                </c:pt>
                <c:pt idx="77">
                  <c:v>4.0826157266996859</c:v>
                </c:pt>
                <c:pt idx="78">
                  <c:v>3.7553257832843769</c:v>
                </c:pt>
                <c:pt idx="79">
                  <c:v>3.4280706680299038</c:v>
                </c:pt>
                <c:pt idx="80">
                  <c:v>3.1009062290173688</c:v>
                </c:pt>
                <c:pt idx="81">
                  <c:v>2.7738722474309445</c:v>
                </c:pt>
                <c:pt idx="82">
                  <c:v>2.4469939632911344</c:v>
                </c:pt>
                <c:pt idx="83">
                  <c:v>2.1202836088138208</c:v>
                </c:pt>
                <c:pt idx="84">
                  <c:v>1.7937419453189705</c:v>
                </c:pt>
                <c:pt idx="85">
                  <c:v>1.4673598006637292</c:v>
                </c:pt>
                <c:pt idx="86">
                  <c:v>1.1411196051450929</c:v>
                </c:pt>
                <c:pt idx="87">
                  <c:v>0.81499692466044849</c:v>
                </c:pt>
                <c:pt idx="88">
                  <c:v>0.48896199062360779</c:v>
                </c:pt>
                <c:pt idx="89">
                  <c:v>0.16298122674862725</c:v>
                </c:pt>
                <c:pt idx="90">
                  <c:v>-0.16298122674862725</c:v>
                </c:pt>
                <c:pt idx="91">
                  <c:v>-0.48896199062360779</c:v>
                </c:pt>
                <c:pt idx="92">
                  <c:v>-0.81499692466044849</c:v>
                </c:pt>
                <c:pt idx="93">
                  <c:v>-1.1411196051450929</c:v>
                </c:pt>
                <c:pt idx="94">
                  <c:v>-1.4673598006637292</c:v>
                </c:pt>
                <c:pt idx="95">
                  <c:v>-1.7937419453189705</c:v>
                </c:pt>
                <c:pt idx="96">
                  <c:v>-2.1202836088138208</c:v>
                </c:pt>
                <c:pt idx="97">
                  <c:v>-2.4469939632911344</c:v>
                </c:pt>
                <c:pt idx="98">
                  <c:v>-2.7738722474309445</c:v>
                </c:pt>
                <c:pt idx="99">
                  <c:v>-3.1009062290173688</c:v>
                </c:pt>
                <c:pt idx="100">
                  <c:v>-3.4280706680299038</c:v>
                </c:pt>
                <c:pt idx="101">
                  <c:v>-3.7553257832843769</c:v>
                </c:pt>
                <c:pt idx="102">
                  <c:v>-4.0826157266996859</c:v>
                </c:pt>
                <c:pt idx="103">
                  <c:v>-4.4098670704535436</c:v>
                </c:pt>
                <c:pt idx="104">
                  <c:v>-4.7369873135339171</c:v>
                </c:pt>
                <c:pt idx="105">
                  <c:v>-5.0638634155168063</c:v>
                </c:pt>
                <c:pt idx="106">
                  <c:v>-5.3903603668002518</c:v>
                </c:pt>
                <c:pt idx="107">
                  <c:v>-5.7163198059033959</c:v>
                </c:pt>
                <c:pt idx="108">
                  <c:v>-6.0415586958775691</c:v>
                </c:pt>
                <c:pt idx="109">
                  <c:v>-6.3658680732455935</c:v>
                </c:pt>
                <c:pt idx="110">
                  <c:v>-6.6890118842115669</c:v>
                </c:pt>
                <c:pt idx="111">
                  <c:v>-7.0107259241152917</c:v>
                </c:pt>
                <c:pt idx="112">
                  <c:v>-7.3307168971701335</c:v>
                </c:pt>
                <c:pt idx="113">
                  <c:v>-7.6486616144439665</c:v>
                </c:pt>
                <c:pt idx="114">
                  <c:v>-7.9642063486800225</c:v>
                </c:pt>
                <c:pt idx="115">
                  <c:v>-8.2769663649819449</c:v>
                </c:pt>
                <c:pt idx="116">
                  <c:v>-8.5865256464277024</c:v>
                </c:pt>
                <c:pt idx="117">
                  <c:v>-8.8924368334002963</c:v>
                </c:pt>
                <c:pt idx="118">
                  <c:v>-9.1942213947307323</c:v>
                </c:pt>
                <c:pt idx="119">
                  <c:v>-9.4913700476311647</c:v>
                </c:pt>
                <c:pt idx="120">
                  <c:v>-9.7833434418009801</c:v>
                </c:pt>
                <c:pt idx="121">
                  <c:v>-10.069573121086734</c:v>
                </c:pt>
                <c:pt idx="122">
                  <c:v>-10.349462773529124</c:v>
                </c:pt>
                <c:pt idx="123">
                  <c:v>-10.622389777710053</c:v>
                </c:pt>
                <c:pt idx="124">
                  <c:v>-10.887707049925268</c:v>
                </c:pt>
                <c:pt idx="125">
                  <c:v>-11.144745192942594</c:v>
                </c:pt>
                <c:pt idx="126">
                  <c:v>-11.39281494307923</c:v>
                </c:pt>
                <c:pt idx="127">
                  <c:v>-11.631209907973869</c:v>
                </c:pt>
                <c:pt idx="128">
                  <c:v>-11.85920958301412</c:v>
                </c:pt>
                <c:pt idx="129">
                  <c:v>-12.076082629847804</c:v>
                </c:pt>
                <c:pt idx="130">
                  <c:v>-12.281090395962963</c:v>
                </c:pt>
                <c:pt idx="131">
                  <c:v>-12.473490650043571</c:v>
                </c:pt>
                <c:pt idx="132">
                  <c:v>-12.652541503797266</c:v>
                </c:pt>
                <c:pt idx="133">
                  <c:v>-12.817505487390747</c:v>
                </c:pt>
                <c:pt idx="134">
                  <c:v>-12.967653742467176</c:v>
                </c:pt>
                <c:pt idx="135">
                  <c:v>-13.102270294301036</c:v>
                </c:pt>
                <c:pt idx="136">
                  <c:v>-13.220656362702897</c:v>
                </c:pt>
                <c:pt idx="137">
                  <c:v>-13.322134670277762</c:v>
                </c:pt>
                <c:pt idx="138">
                  <c:v>-13.406053706188544</c:v>
                </c:pt>
                <c:pt idx="139">
                  <c:v>-13.471791904064901</c:v>
                </c:pt>
                <c:pt idx="140">
                  <c:v>-13.518761693821832</c:v>
                </c:pt>
                <c:pt idx="141">
                  <c:v>-13.546413389071148</c:v>
                </c:pt>
                <c:pt idx="142">
                  <c:v>-13.554238874372828</c:v>
                </c:pt>
                <c:pt idx="143">
                  <c:v>-13.54177505970793</c:v>
                </c:pt>
                <c:pt idx="144">
                  <c:v>-13.508607073246255</c:v>
                </c:pt>
                <c:pt idx="145">
                  <c:v>-13.454371167486812</c:v>
                </c:pt>
                <c:pt idx="146">
                  <c:v>-13.378757318225922</c:v>
                </c:pt>
                <c:pt idx="147">
                  <c:v>-13.281511500289183</c:v>
                </c:pt>
                <c:pt idx="148">
                  <c:v>-13.1624376285327</c:v>
                </c:pt>
                <c:pt idx="149">
                  <c:v>-13.021399157139001</c:v>
                </c:pt>
                <c:pt idx="150">
                  <c:v>-12.858320334572738</c:v>
                </c:pt>
                <c:pt idx="151">
                  <c:v>-12.673187115713006</c:v>
                </c:pt>
                <c:pt idx="152">
                  <c:v>-12.466047736429118</c:v>
                </c:pt>
                <c:pt idx="153">
                  <c:v>-12.237012959361607</c:v>
                </c:pt>
                <c:pt idx="154">
                  <c:v>-11.986256002596235</c:v>
                </c:pt>
                <c:pt idx="155">
                  <c:v>-11.714012165542272</c:v>
                </c:pt>
                <c:pt idx="156">
                  <c:v>-11.420578168359841</c:v>
                </c:pt>
                <c:pt idx="157">
                  <c:v>-11.106311222931026</c:v>
                </c:pt>
                <c:pt idx="158">
                  <c:v>-10.771627854525917</c:v>
                </c:pt>
                <c:pt idx="159">
                  <c:v>-10.41700249405136</c:v>
                </c:pt>
                <c:pt idx="160">
                  <c:v>-10.042965861099532</c:v>
                </c:pt>
                <c:pt idx="161">
                  <c:v>-9.6501031579867345</c:v>
                </c:pt>
                <c:pt idx="162">
                  <c:v>-9.2390520946272829</c:v>
                </c:pt>
                <c:pt idx="163">
                  <c:v>-8.8105007634337937</c:v>
                </c:pt>
                <c:pt idx="164">
                  <c:v>-8.3651853826084448</c:v>
                </c:pt>
                <c:pt idx="165">
                  <c:v>-7.9038879251090464</c:v>
                </c:pt>
                <c:pt idx="166">
                  <c:v>-7.4274336494052875</c:v>
                </c:pt>
                <c:pt idx="167">
                  <c:v>-6.936688546845688</c:v>
                </c:pt>
                <c:pt idx="168">
                  <c:v>-6.4325567190831805</c:v>
                </c:pt>
                <c:pt idx="169">
                  <c:v>-5.9159776976536023</c:v>
                </c:pt>
                <c:pt idx="170">
                  <c:v>-5.3879237163885696</c:v>
                </c:pt>
                <c:pt idx="171">
                  <c:v>-4.8493969460133712</c:v>
                </c:pt>
                <c:pt idx="172">
                  <c:v>-4.3014266989541454</c:v>
                </c:pt>
                <c:pt idx="173">
                  <c:v>-3.7450666111697903</c:v>
                </c:pt>
                <c:pt idx="174">
                  <c:v>-3.1813918066475821</c:v>
                </c:pt>
                <c:pt idx="175">
                  <c:v>-2.6114960491699146</c:v>
                </c:pt>
                <c:pt idx="176">
                  <c:v>-2.0364888850018303</c:v>
                </c:pt>
                <c:pt idx="177">
                  <c:v>-1.4574927793279358</c:v>
                </c:pt>
                <c:pt idx="178">
                  <c:v>-0.87564024855234379</c:v>
                </c:pt>
                <c:pt idx="179">
                  <c:v>-0.29207098998693937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A4-462E-9B84-E4534E5DCC4D}"/>
            </c:ext>
          </c:extLst>
        </c:ser>
        <c:ser>
          <c:idx val="2"/>
          <c:order val="2"/>
          <c:tx>
            <c:v>4000 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piston!$K$5:$K$184</c:f>
              <c:numCache>
                <c:formatCode>0.000</c:formatCode>
                <c:ptCount val="180"/>
                <c:pt idx="0">
                  <c:v>0.38942798664925249</c:v>
                </c:pt>
                <c:pt idx="1">
                  <c:v>1.1675203314031251</c:v>
                </c:pt>
                <c:pt idx="2">
                  <c:v>1.943323705770581</c:v>
                </c:pt>
                <c:pt idx="3">
                  <c:v>2.7153185133357738</c:v>
                </c:pt>
                <c:pt idx="4">
                  <c:v>3.4819947322265534</c:v>
                </c:pt>
                <c:pt idx="5">
                  <c:v>4.2418557421967762</c:v>
                </c:pt>
                <c:pt idx="6">
                  <c:v>4.9934221482263865</c:v>
                </c:pt>
                <c:pt idx="7">
                  <c:v>5.7352355986055272</c:v>
                </c:pt>
                <c:pt idx="8">
                  <c:v>6.465862594684495</c:v>
                </c:pt>
                <c:pt idx="9">
                  <c:v>7.183898288518435</c:v>
                </c:pt>
                <c:pt idx="10">
                  <c:v>7.8879702635377953</c:v>
                </c:pt>
                <c:pt idx="11">
                  <c:v>8.5767422921109056</c:v>
                </c:pt>
                <c:pt idx="12">
                  <c:v>9.2489180624605769</c:v>
                </c:pt>
                <c:pt idx="13">
                  <c:v>9.9032448658740577</c:v>
                </c:pt>
                <c:pt idx="14">
                  <c:v>10.538517233478387</c:v>
                </c:pt>
                <c:pt idx="15">
                  <c:v>11.153580510144932</c:v>
                </c:pt>
                <c:pt idx="16">
                  <c:v>11.74733435124506</c:v>
                </c:pt>
                <c:pt idx="17">
                  <c:v>12.318736126169712</c:v>
                </c:pt>
                <c:pt idx="18">
                  <c:v>12.866804210649319</c:v>
                </c:pt>
                <c:pt idx="19">
                  <c:v>13.390621148132029</c:v>
                </c:pt>
                <c:pt idx="20">
                  <c:v>13.889336658735486</c:v>
                </c:pt>
                <c:pt idx="21">
                  <c:v>14.362170472700882</c:v>
                </c:pt>
                <c:pt idx="22">
                  <c:v>14.808414963908378</c:v>
                </c:pt>
                <c:pt idx="23">
                  <c:v>15.227437557812776</c:v>
                </c:pt>
                <c:pt idx="24">
                  <c:v>15.618682887389696</c:v>
                </c:pt>
                <c:pt idx="25">
                  <c:v>15.981674670128653</c:v>
                </c:pt>
                <c:pt idx="26">
                  <c:v>16.316017279148809</c:v>
                </c:pt>
                <c:pt idx="27">
                  <c:v>16.621396981905832</c:v>
                </c:pt>
                <c:pt idx="28">
                  <c:v>16.897582820950333</c:v>
                </c:pt>
                <c:pt idx="29">
                  <c:v>17.144427112763655</c:v>
                </c:pt>
                <c:pt idx="30">
                  <c:v>17.36186554285166</c:v>
                </c:pt>
                <c:pt idx="31">
                  <c:v>17.549916838043941</c:v>
                </c:pt>
                <c:pt idx="32">
                  <c:v>17.708682000385579</c:v>
                </c:pt>
                <c:pt idx="33">
                  <c:v>17.838343090967896</c:v>
                </c:pt>
                <c:pt idx="34">
                  <c:v>17.939161556649083</c:v>
                </c:pt>
                <c:pt idx="35">
                  <c:v>18.011476097661671</c:v>
                </c:pt>
                <c:pt idx="36">
                  <c:v>18.055700079610574</c:v>
                </c:pt>
                <c:pt idx="37">
                  <c:v>18.072318499163771</c:v>
                </c:pt>
                <c:pt idx="38">
                  <c:v>18.061884518761531</c:v>
                </c:pt>
                <c:pt idx="39">
                  <c:v>18.025015591762099</c:v>
                </c:pt>
                <c:pt idx="40">
                  <c:v>17.962389205420209</c:v>
                </c:pt>
                <c:pt idx="41">
                  <c:v>17.874738274917721</c:v>
                </c:pt>
                <c:pt idx="42">
                  <c:v>17.762846227037357</c:v>
                </c:pt>
                <c:pt idx="43">
                  <c:v>17.627541816937537</c:v>
                </c:pt>
                <c:pt idx="44">
                  <c:v>17.469693725734373</c:v>
                </c:pt>
                <c:pt idx="45">
                  <c:v>17.290204989956578</c:v>
                </c:pt>
                <c:pt idx="46">
                  <c:v>17.090007316520314</c:v>
                </c:pt>
                <c:pt idx="47">
                  <c:v>16.870055338397037</c:v>
                </c:pt>
                <c:pt idx="48">
                  <c:v>16.631320866724085</c:v>
                </c:pt>
                <c:pt idx="49">
                  <c:v>16.374787194617625</c:v>
                </c:pt>
                <c:pt idx="50">
                  <c:v>16.101443506463397</c:v>
                </c:pt>
                <c:pt idx="51">
                  <c:v>15.812279444019168</c:v>
                </c:pt>
                <c:pt idx="52">
                  <c:v>15.508279877298492</c:v>
                </c:pt>
                <c:pt idx="53">
                  <c:v>15.190419924105642</c:v>
                </c:pt>
                <c:pt idx="54">
                  <c:v>14.859660257256792</c:v>
                </c:pt>
                <c:pt idx="55">
                  <c:v>14.516942733233352</c:v>
                </c:pt>
                <c:pt idx="56">
                  <c:v>14.163186370280416</c:v>
                </c:pt>
                <c:pt idx="57">
                  <c:v>13.799283698038835</c:v>
                </c:pt>
                <c:pt idx="58">
                  <c:v>13.426097494782313</c:v>
                </c:pt>
                <c:pt idx="59">
                  <c:v>13.044457922400964</c:v>
                </c:pt>
                <c:pt idx="60">
                  <c:v>12.65516006350822</c:v>
                </c:pt>
                <c:pt idx="61">
                  <c:v>12.258961859641316</c:v>
                </c:pt>
                <c:pt idx="62">
                  <c:v>11.856582444533727</c:v>
                </c:pt>
                <c:pt idx="63">
                  <c:v>11.448700861903601</c:v>
                </c:pt>
                <c:pt idx="64">
                  <c:v>11.03595515330926</c:v>
                </c:pt>
                <c:pt idx="65">
                  <c:v>10.61894179824003</c:v>
                </c:pt>
                <c:pt idx="66">
                  <c:v>10.198215485925287</c:v>
                </c:pt>
                <c:pt idx="67">
                  <c:v>9.7742891962268459</c:v>
                </c:pt>
                <c:pt idx="68">
                  <c:v>9.3476345654870574</c:v>
                </c:pt>
                <c:pt idx="69">
                  <c:v>8.9186825122824303</c:v>
                </c:pt>
                <c:pt idx="70">
                  <c:v>8.4878240976604502</c:v>
                </c:pt>
                <c:pt idx="71">
                  <c:v>8.0554115945034255</c:v>
                </c:pt>
                <c:pt idx="72">
                  <c:v>7.6217597412045279</c:v>
                </c:pt>
                <c:pt idx="73">
                  <c:v>7.187147155733328</c:v>
                </c:pt>
                <c:pt idx="74">
                  <c:v>6.7518178873560828</c:v>
                </c:pt>
                <c:pt idx="75">
                  <c:v>6.3159830847118883</c:v>
                </c:pt>
                <c:pt idx="76">
                  <c:v>5.8798227606047249</c:v>
                </c:pt>
                <c:pt idx="77">
                  <c:v>5.4434876355995812</c:v>
                </c:pt>
                <c:pt idx="78">
                  <c:v>5.0071010443791693</c:v>
                </c:pt>
                <c:pt idx="79">
                  <c:v>4.5707608907065378</c:v>
                </c:pt>
                <c:pt idx="80">
                  <c:v>4.134541638689825</c:v>
                </c:pt>
                <c:pt idx="81">
                  <c:v>3.6984963299079254</c:v>
                </c:pt>
                <c:pt idx="82">
                  <c:v>3.2626586177215131</c:v>
                </c:pt>
                <c:pt idx="83">
                  <c:v>2.8270448117517617</c:v>
                </c:pt>
                <c:pt idx="84">
                  <c:v>2.3916559270919606</c:v>
                </c:pt>
                <c:pt idx="85">
                  <c:v>1.9564797342183056</c:v>
                </c:pt>
                <c:pt idx="86">
                  <c:v>1.5214928068601239</c:v>
                </c:pt>
                <c:pt idx="87">
                  <c:v>1.0866625662139313</c:v>
                </c:pt>
                <c:pt idx="88">
                  <c:v>0.65194932083147705</c:v>
                </c:pt>
                <c:pt idx="89">
                  <c:v>0.217308302331503</c:v>
                </c:pt>
                <c:pt idx="90">
                  <c:v>-0.217308302331503</c:v>
                </c:pt>
                <c:pt idx="91">
                  <c:v>-0.65194932083147705</c:v>
                </c:pt>
                <c:pt idx="92">
                  <c:v>-1.0866625662139313</c:v>
                </c:pt>
                <c:pt idx="93">
                  <c:v>-1.5214928068601239</c:v>
                </c:pt>
                <c:pt idx="94">
                  <c:v>-1.9564797342183056</c:v>
                </c:pt>
                <c:pt idx="95">
                  <c:v>-2.3916559270919606</c:v>
                </c:pt>
                <c:pt idx="96">
                  <c:v>-2.8270448117517617</c:v>
                </c:pt>
                <c:pt idx="97">
                  <c:v>-3.2626586177215131</c:v>
                </c:pt>
                <c:pt idx="98">
                  <c:v>-3.6984963299079254</c:v>
                </c:pt>
                <c:pt idx="99">
                  <c:v>-4.134541638689825</c:v>
                </c:pt>
                <c:pt idx="100">
                  <c:v>-4.5707608907065378</c:v>
                </c:pt>
                <c:pt idx="101">
                  <c:v>-5.0071010443791693</c:v>
                </c:pt>
                <c:pt idx="102">
                  <c:v>-5.4434876355995812</c:v>
                </c:pt>
                <c:pt idx="103">
                  <c:v>-5.8798227606047249</c:v>
                </c:pt>
                <c:pt idx="104">
                  <c:v>-6.3159830847118883</c:v>
                </c:pt>
                <c:pt idx="105">
                  <c:v>-6.7518178873557417</c:v>
                </c:pt>
                <c:pt idx="106">
                  <c:v>-7.187147155733669</c:v>
                </c:pt>
                <c:pt idx="107">
                  <c:v>-7.6217597412045279</c:v>
                </c:pt>
                <c:pt idx="108">
                  <c:v>-8.0554115945034255</c:v>
                </c:pt>
                <c:pt idx="109">
                  <c:v>-8.487824097660793</c:v>
                </c:pt>
                <c:pt idx="110">
                  <c:v>-8.9186825122820874</c:v>
                </c:pt>
                <c:pt idx="111">
                  <c:v>-9.3476345654870574</c:v>
                </c:pt>
                <c:pt idx="112">
                  <c:v>-9.7742891962268459</c:v>
                </c:pt>
                <c:pt idx="113">
                  <c:v>-10.198215485925287</c:v>
                </c:pt>
                <c:pt idx="114">
                  <c:v>-10.61894179824003</c:v>
                </c:pt>
                <c:pt idx="115">
                  <c:v>-11.03595515330926</c:v>
                </c:pt>
                <c:pt idx="116">
                  <c:v>-11.448700861903601</c:v>
                </c:pt>
                <c:pt idx="117">
                  <c:v>-11.856582444533727</c:v>
                </c:pt>
                <c:pt idx="118">
                  <c:v>-12.258961859640976</c:v>
                </c:pt>
                <c:pt idx="119">
                  <c:v>-12.65516006350822</c:v>
                </c:pt>
                <c:pt idx="120">
                  <c:v>-13.044457922401307</c:v>
                </c:pt>
                <c:pt idx="121">
                  <c:v>-13.426097494782313</c:v>
                </c:pt>
                <c:pt idx="122">
                  <c:v>-13.799283698038835</c:v>
                </c:pt>
                <c:pt idx="123">
                  <c:v>-14.163186370280073</c:v>
                </c:pt>
                <c:pt idx="124">
                  <c:v>-14.516942733233691</c:v>
                </c:pt>
                <c:pt idx="125">
                  <c:v>-14.859660257256792</c:v>
                </c:pt>
                <c:pt idx="126">
                  <c:v>-15.190419924105642</c:v>
                </c:pt>
                <c:pt idx="127">
                  <c:v>-15.508279877298492</c:v>
                </c:pt>
                <c:pt idx="128">
                  <c:v>-15.812279444018825</c:v>
                </c:pt>
                <c:pt idx="129">
                  <c:v>-16.101443506463738</c:v>
                </c:pt>
                <c:pt idx="130">
                  <c:v>-16.374787194617284</c:v>
                </c:pt>
                <c:pt idx="131">
                  <c:v>-16.631320866724764</c:v>
                </c:pt>
                <c:pt idx="132">
                  <c:v>-16.870055338396355</c:v>
                </c:pt>
                <c:pt idx="133">
                  <c:v>-17.090007316521</c:v>
                </c:pt>
                <c:pt idx="134">
                  <c:v>-17.290204989956237</c:v>
                </c:pt>
                <c:pt idx="135">
                  <c:v>-17.469693725734718</c:v>
                </c:pt>
                <c:pt idx="136">
                  <c:v>-17.627541816937196</c:v>
                </c:pt>
                <c:pt idx="137">
                  <c:v>-17.762846227037013</c:v>
                </c:pt>
                <c:pt idx="138">
                  <c:v>-17.874738274918059</c:v>
                </c:pt>
                <c:pt idx="139">
                  <c:v>-17.962389205419864</c:v>
                </c:pt>
                <c:pt idx="140">
                  <c:v>-18.02501559176244</c:v>
                </c:pt>
                <c:pt idx="141">
                  <c:v>-18.061884518761531</c:v>
                </c:pt>
                <c:pt idx="142">
                  <c:v>-18.072318499163771</c:v>
                </c:pt>
                <c:pt idx="143">
                  <c:v>-18.055700079610574</c:v>
                </c:pt>
                <c:pt idx="144">
                  <c:v>-18.011476097661671</c:v>
                </c:pt>
                <c:pt idx="145">
                  <c:v>-17.939161556649083</c:v>
                </c:pt>
                <c:pt idx="146">
                  <c:v>-17.838343090967896</c:v>
                </c:pt>
                <c:pt idx="147">
                  <c:v>-17.708682000385579</c:v>
                </c:pt>
                <c:pt idx="148">
                  <c:v>-17.549916838043604</c:v>
                </c:pt>
                <c:pt idx="149">
                  <c:v>-17.361865542851998</c:v>
                </c:pt>
                <c:pt idx="150">
                  <c:v>-17.144427112763655</c:v>
                </c:pt>
                <c:pt idx="151">
                  <c:v>-16.897582820950671</c:v>
                </c:pt>
                <c:pt idx="152">
                  <c:v>-16.621396981905491</c:v>
                </c:pt>
                <c:pt idx="153">
                  <c:v>-16.316017279148809</c:v>
                </c:pt>
                <c:pt idx="154">
                  <c:v>-15.981674670128314</c:v>
                </c:pt>
                <c:pt idx="155">
                  <c:v>-15.618682887389696</c:v>
                </c:pt>
                <c:pt idx="156">
                  <c:v>-15.227437557813118</c:v>
                </c:pt>
                <c:pt idx="157">
                  <c:v>-14.808414963908035</c:v>
                </c:pt>
                <c:pt idx="158">
                  <c:v>-14.362170472701221</c:v>
                </c:pt>
                <c:pt idx="159">
                  <c:v>-13.889336658735147</c:v>
                </c:pt>
                <c:pt idx="160">
                  <c:v>-13.390621148132707</c:v>
                </c:pt>
                <c:pt idx="161">
                  <c:v>-12.866804210648979</c:v>
                </c:pt>
                <c:pt idx="162">
                  <c:v>-12.318736126169712</c:v>
                </c:pt>
                <c:pt idx="163">
                  <c:v>-11.74733435124506</c:v>
                </c:pt>
                <c:pt idx="164">
                  <c:v>-11.153580510144593</c:v>
                </c:pt>
                <c:pt idx="165">
                  <c:v>-10.538517233478727</c:v>
                </c:pt>
                <c:pt idx="166">
                  <c:v>-9.9032448658737149</c:v>
                </c:pt>
                <c:pt idx="167">
                  <c:v>-9.2489180624609162</c:v>
                </c:pt>
                <c:pt idx="168">
                  <c:v>-8.5767422921109056</c:v>
                </c:pt>
                <c:pt idx="169">
                  <c:v>-7.8879702635381364</c:v>
                </c:pt>
                <c:pt idx="170">
                  <c:v>-7.183898288518094</c:v>
                </c:pt>
                <c:pt idx="171">
                  <c:v>-6.465862594684495</c:v>
                </c:pt>
                <c:pt idx="172">
                  <c:v>-5.7352355986055272</c:v>
                </c:pt>
                <c:pt idx="173">
                  <c:v>-4.9934221482263865</c:v>
                </c:pt>
                <c:pt idx="174">
                  <c:v>-4.2418557421967762</c:v>
                </c:pt>
                <c:pt idx="175">
                  <c:v>-3.4819947322265534</c:v>
                </c:pt>
                <c:pt idx="176">
                  <c:v>-2.7153185133357738</c:v>
                </c:pt>
                <c:pt idx="177">
                  <c:v>-1.943323705770581</c:v>
                </c:pt>
                <c:pt idx="178">
                  <c:v>-1.1675203314031251</c:v>
                </c:pt>
                <c:pt idx="179">
                  <c:v>-0.38942798664925249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A4-462E-9B84-E4534E5DCC4D}"/>
            </c:ext>
          </c:extLst>
        </c:ser>
        <c:ser>
          <c:idx val="3"/>
          <c:order val="3"/>
          <c:tx>
            <c:v>5000 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piston!$L$5:$L$184</c:f>
              <c:numCache>
                <c:formatCode>0.000</c:formatCode>
                <c:ptCount val="180"/>
                <c:pt idx="0">
                  <c:v>0.48678498331156561</c:v>
                </c:pt>
                <c:pt idx="1">
                  <c:v>1.4594004142539063</c:v>
                </c:pt>
                <c:pt idx="2">
                  <c:v>2.4291546322132263</c:v>
                </c:pt>
                <c:pt idx="3">
                  <c:v>3.3941481416697168</c:v>
                </c:pt>
                <c:pt idx="4">
                  <c:v>4.3524934152831918</c:v>
                </c:pt>
                <c:pt idx="5">
                  <c:v>5.3023196777459711</c:v>
                </c:pt>
                <c:pt idx="6">
                  <c:v>6.2417776852829832</c:v>
                </c:pt>
                <c:pt idx="7">
                  <c:v>7.169044498256909</c:v>
                </c:pt>
                <c:pt idx="8">
                  <c:v>8.0823282433556187</c:v>
                </c:pt>
                <c:pt idx="9">
                  <c:v>8.9798728606480438</c:v>
                </c:pt>
                <c:pt idx="10">
                  <c:v>9.8599628294222441</c:v>
                </c:pt>
                <c:pt idx="11">
                  <c:v>10.720927865138634</c:v>
                </c:pt>
                <c:pt idx="12">
                  <c:v>11.561147578075719</c:v>
                </c:pt>
                <c:pt idx="13">
                  <c:v>12.379056082342574</c:v>
                </c:pt>
                <c:pt idx="14">
                  <c:v>13.173146541847984</c:v>
                </c:pt>
                <c:pt idx="15">
                  <c:v>13.941975637681168</c:v>
                </c:pt>
                <c:pt idx="16">
                  <c:v>14.684167939056323</c:v>
                </c:pt>
                <c:pt idx="17">
                  <c:v>15.398420157712138</c:v>
                </c:pt>
                <c:pt idx="18">
                  <c:v>16.08350526331165</c:v>
                </c:pt>
                <c:pt idx="19">
                  <c:v>16.738276435165034</c:v>
                </c:pt>
                <c:pt idx="20">
                  <c:v>17.36167082341936</c:v>
                </c:pt>
                <c:pt idx="21">
                  <c:v>17.952713090876102</c:v>
                </c:pt>
                <c:pt idx="22">
                  <c:v>18.51051870488547</c:v>
                </c:pt>
                <c:pt idx="23">
                  <c:v>19.034296947265972</c:v>
                </c:pt>
                <c:pt idx="24">
                  <c:v>19.523353609237123</c:v>
                </c:pt>
                <c:pt idx="25">
                  <c:v>19.977093337660818</c:v>
                </c:pt>
                <c:pt idx="26">
                  <c:v>20.395021598936012</c:v>
                </c:pt>
                <c:pt idx="27">
                  <c:v>20.77674622738229</c:v>
                </c:pt>
                <c:pt idx="28">
                  <c:v>21.121978526187917</c:v>
                </c:pt>
                <c:pt idx="29">
                  <c:v>21.430533890954564</c:v>
                </c:pt>
                <c:pt idx="30">
                  <c:v>21.702331928564575</c:v>
                </c:pt>
                <c:pt idx="31">
                  <c:v>21.937396047554927</c:v>
                </c:pt>
                <c:pt idx="32">
                  <c:v>22.135852500481974</c:v>
                </c:pt>
                <c:pt idx="33">
                  <c:v>22.29792886370987</c:v>
                </c:pt>
                <c:pt idx="34">
                  <c:v>22.423951945811353</c:v>
                </c:pt>
                <c:pt idx="35">
                  <c:v>22.514345122077088</c:v>
                </c:pt>
                <c:pt idx="36">
                  <c:v>22.569625099513217</c:v>
                </c:pt>
                <c:pt idx="37">
                  <c:v>22.590398123954714</c:v>
                </c:pt>
                <c:pt idx="38">
                  <c:v>22.577355648451913</c:v>
                </c:pt>
                <c:pt idx="39">
                  <c:v>22.531269489702623</c:v>
                </c:pt>
                <c:pt idx="40">
                  <c:v>22.452986506775261</c:v>
                </c:pt>
                <c:pt idx="41">
                  <c:v>22.343422843647147</c:v>
                </c:pt>
                <c:pt idx="42">
                  <c:v>22.203557783796697</c:v>
                </c:pt>
                <c:pt idx="43">
                  <c:v>22.034427271171921</c:v>
                </c:pt>
                <c:pt idx="44">
                  <c:v>21.837117157167967</c:v>
                </c:pt>
                <c:pt idx="45">
                  <c:v>21.612756237445723</c:v>
                </c:pt>
                <c:pt idx="46">
                  <c:v>21.362509145650396</c:v>
                </c:pt>
                <c:pt idx="47">
                  <c:v>21.087569172996297</c:v>
                </c:pt>
                <c:pt idx="48">
                  <c:v>20.789151083405102</c:v>
                </c:pt>
                <c:pt idx="49">
                  <c:v>20.468483993272031</c:v>
                </c:pt>
                <c:pt idx="50">
                  <c:v>20.126804383079246</c:v>
                </c:pt>
                <c:pt idx="51">
                  <c:v>19.76534930502396</c:v>
                </c:pt>
                <c:pt idx="52">
                  <c:v>19.385349846623114</c:v>
                </c:pt>
                <c:pt idx="53">
                  <c:v>18.98802490513205</c:v>
                </c:pt>
                <c:pt idx="54">
                  <c:v>18.57457532157099</c:v>
                </c:pt>
                <c:pt idx="55">
                  <c:v>18.146178416541687</c:v>
                </c:pt>
                <c:pt idx="56">
                  <c:v>17.703982962850517</c:v>
                </c:pt>
                <c:pt idx="57">
                  <c:v>17.249104622548543</c:v>
                </c:pt>
                <c:pt idx="58">
                  <c:v>16.782621868477889</c:v>
                </c:pt>
                <c:pt idx="59">
                  <c:v>16.305572403001207</c:v>
                </c:pt>
                <c:pt idx="60">
                  <c:v>15.818950079385274</c:v>
                </c:pt>
                <c:pt idx="61">
                  <c:v>15.323702324551647</c:v>
                </c:pt>
                <c:pt idx="62">
                  <c:v>14.820728055667161</c:v>
                </c:pt>
                <c:pt idx="63">
                  <c:v>14.310876077379504</c:v>
                </c:pt>
                <c:pt idx="64">
                  <c:v>13.794943941636575</c:v>
                </c:pt>
                <c:pt idx="65">
                  <c:v>13.273677247800039</c:v>
                </c:pt>
                <c:pt idx="66">
                  <c:v>12.747769357406611</c:v>
                </c:pt>
                <c:pt idx="67">
                  <c:v>12.217861495283557</c:v>
                </c:pt>
                <c:pt idx="68">
                  <c:v>11.68454320685882</c:v>
                </c:pt>
                <c:pt idx="69">
                  <c:v>11.148353140353038</c:v>
                </c:pt>
                <c:pt idx="70">
                  <c:v>10.609780122075563</c:v>
                </c:pt>
                <c:pt idx="71">
                  <c:v>10.069264493129282</c:v>
                </c:pt>
                <c:pt idx="72">
                  <c:v>9.5271996765056599</c:v>
                </c:pt>
                <c:pt idx="73">
                  <c:v>8.98393394466666</c:v>
                </c:pt>
                <c:pt idx="74">
                  <c:v>8.4397723591951035</c:v>
                </c:pt>
                <c:pt idx="75">
                  <c:v>7.8949788558898595</c:v>
                </c:pt>
                <c:pt idx="76">
                  <c:v>7.3497784507559061</c:v>
                </c:pt>
                <c:pt idx="77">
                  <c:v>6.8043595444994764</c:v>
                </c:pt>
                <c:pt idx="78">
                  <c:v>6.2588763054739607</c:v>
                </c:pt>
                <c:pt idx="79">
                  <c:v>5.7134511133831722</c:v>
                </c:pt>
                <c:pt idx="80">
                  <c:v>5.1681770483622813</c:v>
                </c:pt>
                <c:pt idx="81">
                  <c:v>4.6231204123849068</c:v>
                </c:pt>
                <c:pt idx="82">
                  <c:v>4.0783232721518914</c:v>
                </c:pt>
                <c:pt idx="83">
                  <c:v>3.5338060146897026</c:v>
                </c:pt>
                <c:pt idx="84">
                  <c:v>2.9895699088649508</c:v>
                </c:pt>
                <c:pt idx="85">
                  <c:v>2.4455996677728815</c:v>
                </c:pt>
                <c:pt idx="86">
                  <c:v>1.9018660085751549</c:v>
                </c:pt>
                <c:pt idx="87">
                  <c:v>1.3583282077674141</c:v>
                </c:pt>
                <c:pt idx="88">
                  <c:v>0.81493665103934632</c:v>
                </c:pt>
                <c:pt idx="89">
                  <c:v>0.27163537791437875</c:v>
                </c:pt>
                <c:pt idx="90">
                  <c:v>-0.27163537791437875</c:v>
                </c:pt>
                <c:pt idx="91">
                  <c:v>-0.81493665103934632</c:v>
                </c:pt>
                <c:pt idx="92">
                  <c:v>-1.3583282077674141</c:v>
                </c:pt>
                <c:pt idx="93">
                  <c:v>-1.9018660085751549</c:v>
                </c:pt>
                <c:pt idx="94">
                  <c:v>-2.4455996677728815</c:v>
                </c:pt>
                <c:pt idx="95">
                  <c:v>-2.9895699088649508</c:v>
                </c:pt>
                <c:pt idx="96">
                  <c:v>-3.5338060146897026</c:v>
                </c:pt>
                <c:pt idx="97">
                  <c:v>-4.0783232721518914</c:v>
                </c:pt>
                <c:pt idx="98">
                  <c:v>-4.6231204123849068</c:v>
                </c:pt>
                <c:pt idx="99">
                  <c:v>-5.1681770483622813</c:v>
                </c:pt>
                <c:pt idx="100">
                  <c:v>-5.7134511133831722</c:v>
                </c:pt>
                <c:pt idx="101">
                  <c:v>-6.2588763054739607</c:v>
                </c:pt>
                <c:pt idx="102">
                  <c:v>-6.8043595444994764</c:v>
                </c:pt>
                <c:pt idx="103">
                  <c:v>-7.3497784507559061</c:v>
                </c:pt>
                <c:pt idx="104">
                  <c:v>-7.8949788558898595</c:v>
                </c:pt>
                <c:pt idx="105">
                  <c:v>-8.4397723591946772</c:v>
                </c:pt>
                <c:pt idx="106">
                  <c:v>-8.9839339446670863</c:v>
                </c:pt>
                <c:pt idx="107">
                  <c:v>-9.5271996765056599</c:v>
                </c:pt>
                <c:pt idx="108">
                  <c:v>-10.069264493129282</c:v>
                </c:pt>
                <c:pt idx="109">
                  <c:v>-10.609780122075989</c:v>
                </c:pt>
                <c:pt idx="110">
                  <c:v>-11.148353140352611</c:v>
                </c:pt>
                <c:pt idx="111">
                  <c:v>-11.68454320685882</c:v>
                </c:pt>
                <c:pt idx="112">
                  <c:v>-12.217861495283557</c:v>
                </c:pt>
                <c:pt idx="113">
                  <c:v>-12.747769357406611</c:v>
                </c:pt>
                <c:pt idx="114">
                  <c:v>-13.273677247800039</c:v>
                </c:pt>
                <c:pt idx="115">
                  <c:v>-13.794943941636575</c:v>
                </c:pt>
                <c:pt idx="116">
                  <c:v>-14.310876077379504</c:v>
                </c:pt>
                <c:pt idx="117">
                  <c:v>-14.820728055667161</c:v>
                </c:pt>
                <c:pt idx="118">
                  <c:v>-15.32370232455122</c:v>
                </c:pt>
                <c:pt idx="119">
                  <c:v>-15.818950079385274</c:v>
                </c:pt>
                <c:pt idx="120">
                  <c:v>-16.305572403001634</c:v>
                </c:pt>
                <c:pt idx="121">
                  <c:v>-16.782621868477889</c:v>
                </c:pt>
                <c:pt idx="122">
                  <c:v>-17.249104622548543</c:v>
                </c:pt>
                <c:pt idx="123">
                  <c:v>-17.703982962850091</c:v>
                </c:pt>
                <c:pt idx="124">
                  <c:v>-18.146178416542114</c:v>
                </c:pt>
                <c:pt idx="125">
                  <c:v>-18.57457532157099</c:v>
                </c:pt>
                <c:pt idx="126">
                  <c:v>-18.98802490513205</c:v>
                </c:pt>
                <c:pt idx="127">
                  <c:v>-19.385349846623114</c:v>
                </c:pt>
                <c:pt idx="128">
                  <c:v>-19.765349305023534</c:v>
                </c:pt>
                <c:pt idx="129">
                  <c:v>-20.126804383079673</c:v>
                </c:pt>
                <c:pt idx="130">
                  <c:v>-20.468483993271605</c:v>
                </c:pt>
                <c:pt idx="131">
                  <c:v>-20.789151083405955</c:v>
                </c:pt>
                <c:pt idx="132">
                  <c:v>-21.087569172995444</c:v>
                </c:pt>
                <c:pt idx="133">
                  <c:v>-21.362509145651245</c:v>
                </c:pt>
                <c:pt idx="134">
                  <c:v>-21.612756237445296</c:v>
                </c:pt>
                <c:pt idx="135">
                  <c:v>-21.837117157168393</c:v>
                </c:pt>
                <c:pt idx="136">
                  <c:v>-22.034427271171495</c:v>
                </c:pt>
                <c:pt idx="137">
                  <c:v>-22.203557783796271</c:v>
                </c:pt>
                <c:pt idx="138">
                  <c:v>-22.343422843647573</c:v>
                </c:pt>
                <c:pt idx="139">
                  <c:v>-22.452986506774835</c:v>
                </c:pt>
                <c:pt idx="140">
                  <c:v>-22.53126948970305</c:v>
                </c:pt>
                <c:pt idx="141">
                  <c:v>-22.577355648451913</c:v>
                </c:pt>
                <c:pt idx="142">
                  <c:v>-22.590398123954714</c:v>
                </c:pt>
                <c:pt idx="143">
                  <c:v>-22.569625099513217</c:v>
                </c:pt>
                <c:pt idx="144">
                  <c:v>-22.514345122077088</c:v>
                </c:pt>
                <c:pt idx="145">
                  <c:v>-22.423951945811353</c:v>
                </c:pt>
                <c:pt idx="146">
                  <c:v>-22.29792886370987</c:v>
                </c:pt>
                <c:pt idx="147">
                  <c:v>-22.135852500481974</c:v>
                </c:pt>
                <c:pt idx="148">
                  <c:v>-21.9373960475545</c:v>
                </c:pt>
                <c:pt idx="149">
                  <c:v>-21.702331928565002</c:v>
                </c:pt>
                <c:pt idx="150">
                  <c:v>-21.430533890954564</c:v>
                </c:pt>
                <c:pt idx="151">
                  <c:v>-21.121978526188343</c:v>
                </c:pt>
                <c:pt idx="152">
                  <c:v>-20.776746227381864</c:v>
                </c:pt>
                <c:pt idx="153">
                  <c:v>-20.395021598936012</c:v>
                </c:pt>
                <c:pt idx="154">
                  <c:v>-19.977093337660392</c:v>
                </c:pt>
                <c:pt idx="155">
                  <c:v>-19.523353609237123</c:v>
                </c:pt>
                <c:pt idx="156">
                  <c:v>-19.034296947266398</c:v>
                </c:pt>
                <c:pt idx="157">
                  <c:v>-18.51051870488504</c:v>
                </c:pt>
                <c:pt idx="158">
                  <c:v>-17.952713090876529</c:v>
                </c:pt>
                <c:pt idx="159">
                  <c:v>-17.361670823418933</c:v>
                </c:pt>
                <c:pt idx="160">
                  <c:v>-16.738276435165886</c:v>
                </c:pt>
                <c:pt idx="161">
                  <c:v>-16.083505263311224</c:v>
                </c:pt>
                <c:pt idx="162">
                  <c:v>-15.398420157712138</c:v>
                </c:pt>
                <c:pt idx="163">
                  <c:v>-14.684167939056323</c:v>
                </c:pt>
                <c:pt idx="164">
                  <c:v>-13.941975637680741</c:v>
                </c:pt>
                <c:pt idx="165">
                  <c:v>-13.173146541848411</c:v>
                </c:pt>
                <c:pt idx="166">
                  <c:v>-12.379056082342146</c:v>
                </c:pt>
                <c:pt idx="167">
                  <c:v>-11.561147578076145</c:v>
                </c:pt>
                <c:pt idx="168">
                  <c:v>-10.720927865138634</c:v>
                </c:pt>
                <c:pt idx="169">
                  <c:v>-9.8599628294226722</c:v>
                </c:pt>
                <c:pt idx="170">
                  <c:v>-8.9798728606476175</c:v>
                </c:pt>
                <c:pt idx="171">
                  <c:v>-8.0823282433556187</c:v>
                </c:pt>
                <c:pt idx="172">
                  <c:v>-7.169044498256909</c:v>
                </c:pt>
                <c:pt idx="173">
                  <c:v>-6.2417776852829832</c:v>
                </c:pt>
                <c:pt idx="174">
                  <c:v>-5.3023196777459711</c:v>
                </c:pt>
                <c:pt idx="175">
                  <c:v>-4.3524934152831918</c:v>
                </c:pt>
                <c:pt idx="176">
                  <c:v>-3.3941481416697168</c:v>
                </c:pt>
                <c:pt idx="177">
                  <c:v>-2.4291546322132263</c:v>
                </c:pt>
                <c:pt idx="178">
                  <c:v>-1.4594004142539063</c:v>
                </c:pt>
                <c:pt idx="179">
                  <c:v>-0.48678498331156561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A4-462E-9B84-E4534E5DCC4D}"/>
            </c:ext>
          </c:extLst>
        </c:ser>
        <c:ser>
          <c:idx val="4"/>
          <c:order val="4"/>
          <c:tx>
            <c:v>6000 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piston!$M$5:$M$184</c:f>
              <c:numCache>
                <c:formatCode>0.000</c:formatCode>
                <c:ptCount val="180"/>
                <c:pt idx="0">
                  <c:v>0.58414197997387873</c:v>
                </c:pt>
                <c:pt idx="1">
                  <c:v>1.7512804971046876</c:v>
                </c:pt>
                <c:pt idx="2">
                  <c:v>2.9149855586558715</c:v>
                </c:pt>
                <c:pt idx="3">
                  <c:v>4.0729777700036607</c:v>
                </c:pt>
                <c:pt idx="4">
                  <c:v>5.2229920983398292</c:v>
                </c:pt>
                <c:pt idx="5">
                  <c:v>6.3627836132951643</c:v>
                </c:pt>
                <c:pt idx="6">
                  <c:v>7.4901332223395807</c:v>
                </c:pt>
                <c:pt idx="7">
                  <c:v>8.6028533979082908</c:v>
                </c:pt>
                <c:pt idx="8">
                  <c:v>9.6987938920267425</c:v>
                </c:pt>
                <c:pt idx="9">
                  <c:v>10.775847432777653</c:v>
                </c:pt>
                <c:pt idx="10">
                  <c:v>11.831955395306693</c:v>
                </c:pt>
                <c:pt idx="11">
                  <c:v>12.865113438166361</c:v>
                </c:pt>
                <c:pt idx="12">
                  <c:v>13.873377093690863</c:v>
                </c:pt>
                <c:pt idx="13">
                  <c:v>14.854867298811087</c:v>
                </c:pt>
                <c:pt idx="14">
                  <c:v>15.807775850217583</c:v>
                </c:pt>
                <c:pt idx="15">
                  <c:v>16.730370765217401</c:v>
                </c:pt>
                <c:pt idx="16">
                  <c:v>17.621001526867587</c:v>
                </c:pt>
                <c:pt idx="17">
                  <c:v>18.478104189254566</c:v>
                </c:pt>
                <c:pt idx="18">
                  <c:v>19.300206315973981</c:v>
                </c:pt>
                <c:pt idx="19">
                  <c:v>20.08593172219804</c:v>
                </c:pt>
                <c:pt idx="20">
                  <c:v>20.834004988103231</c:v>
                </c:pt>
                <c:pt idx="21">
                  <c:v>21.543255709051323</c:v>
                </c:pt>
                <c:pt idx="22">
                  <c:v>22.212622445862564</c:v>
                </c:pt>
                <c:pt idx="23">
                  <c:v>22.841156336719166</c:v>
                </c:pt>
                <c:pt idx="24">
                  <c:v>23.428024331084544</c:v>
                </c:pt>
                <c:pt idx="25">
                  <c:v>23.972512005192982</c:v>
                </c:pt>
                <c:pt idx="26">
                  <c:v>24.474025918723214</c:v>
                </c:pt>
                <c:pt idx="27">
                  <c:v>24.932095472858748</c:v>
                </c:pt>
                <c:pt idx="28">
                  <c:v>25.3463742314255</c:v>
                </c:pt>
                <c:pt idx="29">
                  <c:v>25.716640669145477</c:v>
                </c:pt>
                <c:pt idx="30">
                  <c:v>26.042798314277491</c:v>
                </c:pt>
                <c:pt idx="31">
                  <c:v>26.324875257065912</c:v>
                </c:pt>
                <c:pt idx="32">
                  <c:v>26.563023000578365</c:v>
                </c:pt>
                <c:pt idx="33">
                  <c:v>26.757514636451845</c:v>
                </c:pt>
                <c:pt idx="34">
                  <c:v>26.908742334973624</c:v>
                </c:pt>
                <c:pt idx="35">
                  <c:v>27.01721414649251</c:v>
                </c:pt>
                <c:pt idx="36">
                  <c:v>27.083550119415861</c:v>
                </c:pt>
                <c:pt idx="37">
                  <c:v>27.108477748745656</c:v>
                </c:pt>
                <c:pt idx="38">
                  <c:v>27.092826778142296</c:v>
                </c:pt>
                <c:pt idx="39">
                  <c:v>27.037523387643148</c:v>
                </c:pt>
                <c:pt idx="40">
                  <c:v>26.943583808130313</c:v>
                </c:pt>
                <c:pt idx="41">
                  <c:v>26.812107412376577</c:v>
                </c:pt>
                <c:pt idx="42">
                  <c:v>26.644269340556036</c:v>
                </c:pt>
                <c:pt idx="43">
                  <c:v>26.441312725406309</c:v>
                </c:pt>
                <c:pt idx="44">
                  <c:v>26.20454058860156</c:v>
                </c:pt>
                <c:pt idx="45">
                  <c:v>25.935307484934867</c:v>
                </c:pt>
                <c:pt idx="46">
                  <c:v>25.635010974780471</c:v>
                </c:pt>
                <c:pt idx="47">
                  <c:v>25.305083007595556</c:v>
                </c:pt>
                <c:pt idx="48">
                  <c:v>24.946981300086122</c:v>
                </c:pt>
                <c:pt idx="49">
                  <c:v>24.562180791926437</c:v>
                </c:pt>
                <c:pt idx="50">
                  <c:v>24.152165259695096</c:v>
                </c:pt>
                <c:pt idx="51">
                  <c:v>23.718419166028756</c:v>
                </c:pt>
                <c:pt idx="52">
                  <c:v>23.262419815947737</c:v>
                </c:pt>
                <c:pt idx="53">
                  <c:v>22.785629886158461</c:v>
                </c:pt>
                <c:pt idx="54">
                  <c:v>22.289490385885188</c:v>
                </c:pt>
                <c:pt idx="55">
                  <c:v>21.775414099850025</c:v>
                </c:pt>
                <c:pt idx="56">
                  <c:v>21.244779555420621</c:v>
                </c:pt>
                <c:pt idx="57">
                  <c:v>20.698925547058248</c:v>
                </c:pt>
                <c:pt idx="58">
                  <c:v>20.139146242173467</c:v>
                </c:pt>
                <c:pt idx="59">
                  <c:v>19.566686883601449</c:v>
                </c:pt>
                <c:pt idx="60">
                  <c:v>18.982740095262329</c:v>
                </c:pt>
                <c:pt idx="61">
                  <c:v>18.388442789461976</c:v>
                </c:pt>
                <c:pt idx="62">
                  <c:v>17.784873666800593</c:v>
                </c:pt>
                <c:pt idx="63">
                  <c:v>17.173051292855405</c:v>
                </c:pt>
                <c:pt idx="64">
                  <c:v>16.55393272996389</c:v>
                </c:pt>
                <c:pt idx="65">
                  <c:v>15.928412697360045</c:v>
                </c:pt>
                <c:pt idx="66">
                  <c:v>15.297323228887933</c:v>
                </c:pt>
                <c:pt idx="67">
                  <c:v>14.661433794340267</c:v>
                </c:pt>
                <c:pt idx="68">
                  <c:v>14.021451848230583</c:v>
                </c:pt>
                <c:pt idx="69">
                  <c:v>13.378023768423645</c:v>
                </c:pt>
                <c:pt idx="70">
                  <c:v>12.731736146490675</c:v>
                </c:pt>
                <c:pt idx="71">
                  <c:v>12.083117391755138</c:v>
                </c:pt>
                <c:pt idx="72">
                  <c:v>11.432639611806792</c:v>
                </c:pt>
                <c:pt idx="73">
                  <c:v>10.780720733599992</c:v>
                </c:pt>
                <c:pt idx="74">
                  <c:v>10.127726831034124</c:v>
                </c:pt>
                <c:pt idx="75">
                  <c:v>9.4739746270678342</c:v>
                </c:pt>
                <c:pt idx="76">
                  <c:v>8.8197341409070873</c:v>
                </c:pt>
                <c:pt idx="77">
                  <c:v>8.1652314533993717</c:v>
                </c:pt>
                <c:pt idx="78">
                  <c:v>7.5106515665687539</c:v>
                </c:pt>
                <c:pt idx="79">
                  <c:v>6.8561413360598076</c:v>
                </c:pt>
                <c:pt idx="80">
                  <c:v>6.2018124580347376</c:v>
                </c:pt>
                <c:pt idx="81">
                  <c:v>5.547744494861889</c:v>
                </c:pt>
                <c:pt idx="82">
                  <c:v>4.8939879265822688</c:v>
                </c:pt>
                <c:pt idx="83">
                  <c:v>4.2405672176276417</c:v>
                </c:pt>
                <c:pt idx="84">
                  <c:v>3.5874838906379409</c:v>
                </c:pt>
                <c:pt idx="85">
                  <c:v>2.9347196013274583</c:v>
                </c:pt>
                <c:pt idx="86">
                  <c:v>2.2822392102901858</c:v>
                </c:pt>
                <c:pt idx="87">
                  <c:v>1.629993849320897</c:v>
                </c:pt>
                <c:pt idx="88">
                  <c:v>0.97792398124721558</c:v>
                </c:pt>
                <c:pt idx="89">
                  <c:v>0.3259624534972545</c:v>
                </c:pt>
                <c:pt idx="90">
                  <c:v>-0.3259624534972545</c:v>
                </c:pt>
                <c:pt idx="91">
                  <c:v>-0.97792398124721558</c:v>
                </c:pt>
                <c:pt idx="92">
                  <c:v>-1.629993849320897</c:v>
                </c:pt>
                <c:pt idx="93">
                  <c:v>-2.2822392102901858</c:v>
                </c:pt>
                <c:pt idx="94">
                  <c:v>-2.9347196013274583</c:v>
                </c:pt>
                <c:pt idx="95">
                  <c:v>-3.5874838906379409</c:v>
                </c:pt>
                <c:pt idx="96">
                  <c:v>-4.2405672176276417</c:v>
                </c:pt>
                <c:pt idx="97">
                  <c:v>-4.8939879265822688</c:v>
                </c:pt>
                <c:pt idx="98">
                  <c:v>-5.547744494861889</c:v>
                </c:pt>
                <c:pt idx="99">
                  <c:v>-6.2018124580347376</c:v>
                </c:pt>
                <c:pt idx="100">
                  <c:v>-6.8561413360598076</c:v>
                </c:pt>
                <c:pt idx="101">
                  <c:v>-7.5106515665687539</c:v>
                </c:pt>
                <c:pt idx="102">
                  <c:v>-8.1652314533993717</c:v>
                </c:pt>
                <c:pt idx="103">
                  <c:v>-8.8197341409070873</c:v>
                </c:pt>
                <c:pt idx="104">
                  <c:v>-9.4739746270678342</c:v>
                </c:pt>
                <c:pt idx="105">
                  <c:v>-10.127726831033613</c:v>
                </c:pt>
                <c:pt idx="106">
                  <c:v>-10.780720733600504</c:v>
                </c:pt>
                <c:pt idx="107">
                  <c:v>-11.432639611806792</c:v>
                </c:pt>
                <c:pt idx="108">
                  <c:v>-12.083117391755138</c:v>
                </c:pt>
                <c:pt idx="109">
                  <c:v>-12.731736146491187</c:v>
                </c:pt>
                <c:pt idx="110">
                  <c:v>-13.378023768423134</c:v>
                </c:pt>
                <c:pt idx="111">
                  <c:v>-14.021451848230583</c:v>
                </c:pt>
                <c:pt idx="112">
                  <c:v>-14.661433794340267</c:v>
                </c:pt>
                <c:pt idx="113">
                  <c:v>-15.297323228887933</c:v>
                </c:pt>
                <c:pt idx="114">
                  <c:v>-15.928412697360045</c:v>
                </c:pt>
                <c:pt idx="115">
                  <c:v>-16.55393272996389</c:v>
                </c:pt>
                <c:pt idx="116">
                  <c:v>-17.173051292855405</c:v>
                </c:pt>
                <c:pt idx="117">
                  <c:v>-17.784873666800593</c:v>
                </c:pt>
                <c:pt idx="118">
                  <c:v>-18.388442789461465</c:v>
                </c:pt>
                <c:pt idx="119">
                  <c:v>-18.982740095262329</c:v>
                </c:pt>
                <c:pt idx="120">
                  <c:v>-19.56668688360196</c:v>
                </c:pt>
                <c:pt idx="121">
                  <c:v>-20.139146242173467</c:v>
                </c:pt>
                <c:pt idx="122">
                  <c:v>-20.698925547058248</c:v>
                </c:pt>
                <c:pt idx="123">
                  <c:v>-21.244779555420106</c:v>
                </c:pt>
                <c:pt idx="124">
                  <c:v>-21.775414099850536</c:v>
                </c:pt>
                <c:pt idx="125">
                  <c:v>-22.289490385885188</c:v>
                </c:pt>
                <c:pt idx="126">
                  <c:v>-22.785629886158461</c:v>
                </c:pt>
                <c:pt idx="127">
                  <c:v>-23.262419815947737</c:v>
                </c:pt>
                <c:pt idx="128">
                  <c:v>-23.718419166028241</c:v>
                </c:pt>
                <c:pt idx="129">
                  <c:v>-24.152165259695607</c:v>
                </c:pt>
                <c:pt idx="130">
                  <c:v>-24.562180791925925</c:v>
                </c:pt>
                <c:pt idx="131">
                  <c:v>-24.946981300087142</c:v>
                </c:pt>
                <c:pt idx="132">
                  <c:v>-25.305083007594533</c:v>
                </c:pt>
                <c:pt idx="133">
                  <c:v>-25.635010974781494</c:v>
                </c:pt>
                <c:pt idx="134">
                  <c:v>-25.935307484934352</c:v>
                </c:pt>
                <c:pt idx="135">
                  <c:v>-26.204540588602072</c:v>
                </c:pt>
                <c:pt idx="136">
                  <c:v>-26.441312725405794</c:v>
                </c:pt>
                <c:pt idx="137">
                  <c:v>-26.644269340555525</c:v>
                </c:pt>
                <c:pt idx="138">
                  <c:v>-26.812107412377088</c:v>
                </c:pt>
                <c:pt idx="139">
                  <c:v>-26.943583808129802</c:v>
                </c:pt>
                <c:pt idx="140">
                  <c:v>-27.037523387643663</c:v>
                </c:pt>
                <c:pt idx="141">
                  <c:v>-27.092826778142296</c:v>
                </c:pt>
                <c:pt idx="142">
                  <c:v>-27.108477748745656</c:v>
                </c:pt>
                <c:pt idx="143">
                  <c:v>-27.083550119415861</c:v>
                </c:pt>
                <c:pt idx="144">
                  <c:v>-27.01721414649251</c:v>
                </c:pt>
                <c:pt idx="145">
                  <c:v>-26.908742334973624</c:v>
                </c:pt>
                <c:pt idx="146">
                  <c:v>-26.757514636451845</c:v>
                </c:pt>
                <c:pt idx="147">
                  <c:v>-26.563023000578365</c:v>
                </c:pt>
                <c:pt idx="148">
                  <c:v>-26.324875257065401</c:v>
                </c:pt>
                <c:pt idx="149">
                  <c:v>-26.042798314278002</c:v>
                </c:pt>
                <c:pt idx="150">
                  <c:v>-25.716640669145477</c:v>
                </c:pt>
                <c:pt idx="151">
                  <c:v>-25.346374231426012</c:v>
                </c:pt>
                <c:pt idx="152">
                  <c:v>-24.932095472858236</c:v>
                </c:pt>
                <c:pt idx="153">
                  <c:v>-24.474025918723214</c:v>
                </c:pt>
                <c:pt idx="154">
                  <c:v>-23.97251200519247</c:v>
                </c:pt>
                <c:pt idx="155">
                  <c:v>-23.428024331084544</c:v>
                </c:pt>
                <c:pt idx="156">
                  <c:v>-22.841156336719681</c:v>
                </c:pt>
                <c:pt idx="157">
                  <c:v>-22.212622445862053</c:v>
                </c:pt>
                <c:pt idx="158">
                  <c:v>-21.543255709051834</c:v>
                </c:pt>
                <c:pt idx="159">
                  <c:v>-20.83400498810272</c:v>
                </c:pt>
                <c:pt idx="160">
                  <c:v>-20.085931722199064</c:v>
                </c:pt>
                <c:pt idx="161">
                  <c:v>-19.300206315973469</c:v>
                </c:pt>
                <c:pt idx="162">
                  <c:v>-18.478104189254566</c:v>
                </c:pt>
                <c:pt idx="163">
                  <c:v>-17.621001526867587</c:v>
                </c:pt>
                <c:pt idx="164">
                  <c:v>-16.73037076521689</c:v>
                </c:pt>
                <c:pt idx="165">
                  <c:v>-15.807775850218093</c:v>
                </c:pt>
                <c:pt idx="166">
                  <c:v>-14.854867298810575</c:v>
                </c:pt>
                <c:pt idx="167">
                  <c:v>-13.873377093691376</c:v>
                </c:pt>
                <c:pt idx="168">
                  <c:v>-12.865113438166361</c:v>
                </c:pt>
                <c:pt idx="169">
                  <c:v>-11.831955395307205</c:v>
                </c:pt>
                <c:pt idx="170">
                  <c:v>-10.775847432777139</c:v>
                </c:pt>
                <c:pt idx="171">
                  <c:v>-9.6987938920267425</c:v>
                </c:pt>
                <c:pt idx="172">
                  <c:v>-8.6028533979082908</c:v>
                </c:pt>
                <c:pt idx="173">
                  <c:v>-7.4901332223395807</c:v>
                </c:pt>
                <c:pt idx="174">
                  <c:v>-6.3627836132951643</c:v>
                </c:pt>
                <c:pt idx="175">
                  <c:v>-5.2229920983398292</c:v>
                </c:pt>
                <c:pt idx="176">
                  <c:v>-4.0729777700036607</c:v>
                </c:pt>
                <c:pt idx="177">
                  <c:v>-2.9149855586558715</c:v>
                </c:pt>
                <c:pt idx="178">
                  <c:v>-1.7512804971046876</c:v>
                </c:pt>
                <c:pt idx="179">
                  <c:v>-0.58414197997387873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2A4-462E-9B84-E4534E5DCC4D}"/>
            </c:ext>
          </c:extLst>
        </c:ser>
        <c:ser>
          <c:idx val="5"/>
          <c:order val="5"/>
          <c:tx>
            <c:v>7000 rpm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piston!$N$5:$N$184</c:f>
              <c:numCache>
                <c:formatCode>0.000</c:formatCode>
                <c:ptCount val="180"/>
                <c:pt idx="0">
                  <c:v>0.68149897663619186</c:v>
                </c:pt>
                <c:pt idx="1">
                  <c:v>2.0431605799554688</c:v>
                </c:pt>
                <c:pt idx="2">
                  <c:v>3.4008164850985168</c:v>
                </c:pt>
                <c:pt idx="3">
                  <c:v>4.7518073983376041</c:v>
                </c:pt>
                <c:pt idx="4">
                  <c:v>6.0934907813964685</c:v>
                </c:pt>
                <c:pt idx="5">
                  <c:v>7.4232475488443574</c:v>
                </c:pt>
                <c:pt idx="6">
                  <c:v>8.7384887593961764</c:v>
                </c:pt>
                <c:pt idx="7">
                  <c:v>10.036662297559673</c:v>
                </c:pt>
                <c:pt idx="8">
                  <c:v>11.315259540697864</c:v>
                </c:pt>
                <c:pt idx="9">
                  <c:v>12.571822004907261</c:v>
                </c:pt>
                <c:pt idx="10">
                  <c:v>13.803947961191142</c:v>
                </c:pt>
                <c:pt idx="11">
                  <c:v>15.009299011194088</c:v>
                </c:pt>
                <c:pt idx="12">
                  <c:v>16.185606609306006</c:v>
                </c:pt>
                <c:pt idx="13">
                  <c:v>17.330678515279601</c:v>
                </c:pt>
                <c:pt idx="14">
                  <c:v>18.442405158587178</c:v>
                </c:pt>
                <c:pt idx="15">
                  <c:v>19.518765892753635</c:v>
                </c:pt>
                <c:pt idx="16">
                  <c:v>20.557835114678852</c:v>
                </c:pt>
                <c:pt idx="17">
                  <c:v>21.557788220796994</c:v>
                </c:pt>
                <c:pt idx="18">
                  <c:v>22.516907368636311</c:v>
                </c:pt>
                <c:pt idx="19">
                  <c:v>23.433587009231047</c:v>
                </c:pt>
                <c:pt idx="20">
                  <c:v>24.306339152787103</c:v>
                </c:pt>
                <c:pt idx="21">
                  <c:v>25.133798327226543</c:v>
                </c:pt>
                <c:pt idx="22">
                  <c:v>25.914726186839658</c:v>
                </c:pt>
                <c:pt idx="23">
                  <c:v>26.64801572617236</c:v>
                </c:pt>
                <c:pt idx="24">
                  <c:v>27.332695052931964</c:v>
                </c:pt>
                <c:pt idx="25">
                  <c:v>27.967930672725146</c:v>
                </c:pt>
                <c:pt idx="26">
                  <c:v>28.553030238510416</c:v>
                </c:pt>
                <c:pt idx="27">
                  <c:v>29.087444718335206</c:v>
                </c:pt>
                <c:pt idx="28">
                  <c:v>29.570769936663083</c:v>
                </c:pt>
                <c:pt idx="29">
                  <c:v>30.00274744733639</c:v>
                </c:pt>
                <c:pt idx="30">
                  <c:v>30.383264699990406</c:v>
                </c:pt>
                <c:pt idx="31">
                  <c:v>30.712354466576897</c:v>
                </c:pt>
                <c:pt idx="32">
                  <c:v>30.990193500674764</c:v>
                </c:pt>
                <c:pt idx="33">
                  <c:v>31.217100409193819</c:v>
                </c:pt>
                <c:pt idx="34">
                  <c:v>31.393532724135895</c:v>
                </c:pt>
                <c:pt idx="35">
                  <c:v>31.520083170907924</c:v>
                </c:pt>
                <c:pt idx="36">
                  <c:v>31.597475139318504</c:v>
                </c:pt>
                <c:pt idx="37">
                  <c:v>31.626557373536599</c:v>
                </c:pt>
                <c:pt idx="38">
                  <c:v>31.608297907832679</c:v>
                </c:pt>
                <c:pt idx="39">
                  <c:v>31.543777285583673</c:v>
                </c:pt>
                <c:pt idx="40">
                  <c:v>31.434181109485365</c:v>
                </c:pt>
                <c:pt idx="41">
                  <c:v>31.280791981106006</c:v>
                </c:pt>
                <c:pt idx="42">
                  <c:v>31.084980897315376</c:v>
                </c:pt>
                <c:pt idx="43">
                  <c:v>30.84819817964069</c:v>
                </c:pt>
                <c:pt idx="44">
                  <c:v>30.571964020035153</c:v>
                </c:pt>
                <c:pt idx="45">
                  <c:v>30.257858732424012</c:v>
                </c:pt>
                <c:pt idx="46">
                  <c:v>29.907512803910546</c:v>
                </c:pt>
                <c:pt idx="47">
                  <c:v>29.522596842194815</c:v>
                </c:pt>
                <c:pt idx="48">
                  <c:v>29.104811516767143</c:v>
                </c:pt>
                <c:pt idx="49">
                  <c:v>28.655877590580843</c:v>
                </c:pt>
                <c:pt idx="50">
                  <c:v>28.177526136310945</c:v>
                </c:pt>
                <c:pt idx="51">
                  <c:v>27.671489027033545</c:v>
                </c:pt>
                <c:pt idx="52">
                  <c:v>27.13948978527236</c:v>
                </c:pt>
                <c:pt idx="53">
                  <c:v>26.583234867184871</c:v>
                </c:pt>
                <c:pt idx="54">
                  <c:v>26.004405450199386</c:v>
                </c:pt>
                <c:pt idx="55">
                  <c:v>25.404649783158362</c:v>
                </c:pt>
                <c:pt idx="56">
                  <c:v>24.785576147990724</c:v>
                </c:pt>
                <c:pt idx="57">
                  <c:v>24.148746471567961</c:v>
                </c:pt>
                <c:pt idx="58">
                  <c:v>23.495670615869045</c:v>
                </c:pt>
                <c:pt idx="59">
                  <c:v>22.82780136420169</c:v>
                </c:pt>
                <c:pt idx="60">
                  <c:v>22.146530111139384</c:v>
                </c:pt>
                <c:pt idx="61">
                  <c:v>21.453183254372306</c:v>
                </c:pt>
                <c:pt idx="62">
                  <c:v>20.749019277934025</c:v>
                </c:pt>
                <c:pt idx="63">
                  <c:v>20.035226508331306</c:v>
                </c:pt>
                <c:pt idx="64">
                  <c:v>19.312921518291205</c:v>
                </c:pt>
                <c:pt idx="65">
                  <c:v>18.583148146920053</c:v>
                </c:pt>
                <c:pt idx="66">
                  <c:v>17.846877100369255</c:v>
                </c:pt>
                <c:pt idx="67">
                  <c:v>17.10500609339698</c:v>
                </c:pt>
                <c:pt idx="68">
                  <c:v>16.358360489602347</c:v>
                </c:pt>
                <c:pt idx="69">
                  <c:v>15.607694396494253</c:v>
                </c:pt>
                <c:pt idx="70">
                  <c:v>14.853692170905788</c:v>
                </c:pt>
                <c:pt idx="71">
                  <c:v>14.096970290380995</c:v>
                </c:pt>
                <c:pt idx="72">
                  <c:v>13.338079547107924</c:v>
                </c:pt>
                <c:pt idx="73">
                  <c:v>12.577507522533324</c:v>
                </c:pt>
                <c:pt idx="74">
                  <c:v>11.815681302873145</c:v>
                </c:pt>
                <c:pt idx="75">
                  <c:v>11.052970398245805</c:v>
                </c:pt>
                <c:pt idx="76">
                  <c:v>10.289689831058269</c:v>
                </c:pt>
                <c:pt idx="77">
                  <c:v>9.526103362299267</c:v>
                </c:pt>
                <c:pt idx="78">
                  <c:v>8.7624268276635462</c:v>
                </c:pt>
                <c:pt idx="79">
                  <c:v>7.9988315587364411</c:v>
                </c:pt>
                <c:pt idx="80">
                  <c:v>7.2354478677071938</c:v>
                </c:pt>
                <c:pt idx="81">
                  <c:v>6.4723685773388695</c:v>
                </c:pt>
                <c:pt idx="82">
                  <c:v>5.7096525810126479</c:v>
                </c:pt>
                <c:pt idx="83">
                  <c:v>4.947328420565583</c:v>
                </c:pt>
                <c:pt idx="84">
                  <c:v>4.1853978724109311</c:v>
                </c:pt>
                <c:pt idx="85">
                  <c:v>3.4238395348820352</c:v>
                </c:pt>
                <c:pt idx="86">
                  <c:v>2.6626124120052168</c:v>
                </c:pt>
                <c:pt idx="87">
                  <c:v>1.9016594908743798</c:v>
                </c:pt>
                <c:pt idx="88">
                  <c:v>1.1409113114550848</c:v>
                </c:pt>
                <c:pt idx="89">
                  <c:v>0.38028952908013025</c:v>
                </c:pt>
                <c:pt idx="90">
                  <c:v>-0.38028952908013025</c:v>
                </c:pt>
                <c:pt idx="91">
                  <c:v>-1.1409113114550848</c:v>
                </c:pt>
                <c:pt idx="92">
                  <c:v>-1.9016594908743798</c:v>
                </c:pt>
                <c:pt idx="93">
                  <c:v>-2.6626124120052168</c:v>
                </c:pt>
                <c:pt idx="94">
                  <c:v>-3.4238395348820352</c:v>
                </c:pt>
                <c:pt idx="95">
                  <c:v>-4.1853978724109311</c:v>
                </c:pt>
                <c:pt idx="96">
                  <c:v>-4.947328420565583</c:v>
                </c:pt>
                <c:pt idx="97">
                  <c:v>-5.7096525810126479</c:v>
                </c:pt>
                <c:pt idx="98">
                  <c:v>-6.4723685773388695</c:v>
                </c:pt>
                <c:pt idx="99">
                  <c:v>-7.2354478677071938</c:v>
                </c:pt>
                <c:pt idx="100">
                  <c:v>-7.9988315587364411</c:v>
                </c:pt>
                <c:pt idx="101">
                  <c:v>-8.7624268276635462</c:v>
                </c:pt>
                <c:pt idx="102">
                  <c:v>-9.526103362299267</c:v>
                </c:pt>
                <c:pt idx="103">
                  <c:v>-10.289689831058269</c:v>
                </c:pt>
                <c:pt idx="104">
                  <c:v>-11.052970398245805</c:v>
                </c:pt>
                <c:pt idx="105">
                  <c:v>-11.815681302872548</c:v>
                </c:pt>
                <c:pt idx="106">
                  <c:v>-12.577507522533921</c:v>
                </c:pt>
                <c:pt idx="107">
                  <c:v>-13.338079547107924</c:v>
                </c:pt>
                <c:pt idx="108">
                  <c:v>-14.096970290380995</c:v>
                </c:pt>
                <c:pt idx="109">
                  <c:v>-14.853692170906385</c:v>
                </c:pt>
                <c:pt idx="110">
                  <c:v>-15.607694396493656</c:v>
                </c:pt>
                <c:pt idx="111">
                  <c:v>-16.358360489602347</c:v>
                </c:pt>
                <c:pt idx="112">
                  <c:v>-17.10500609339698</c:v>
                </c:pt>
                <c:pt idx="113">
                  <c:v>-17.846877100369255</c:v>
                </c:pt>
                <c:pt idx="114">
                  <c:v>-18.583148146920053</c:v>
                </c:pt>
                <c:pt idx="115">
                  <c:v>-19.312921518291205</c:v>
                </c:pt>
                <c:pt idx="116">
                  <c:v>-20.035226508331306</c:v>
                </c:pt>
                <c:pt idx="117">
                  <c:v>-20.749019277934025</c:v>
                </c:pt>
                <c:pt idx="118">
                  <c:v>-21.453183254371709</c:v>
                </c:pt>
                <c:pt idx="119">
                  <c:v>-22.146530111139384</c:v>
                </c:pt>
                <c:pt idx="120">
                  <c:v>-22.827801364202283</c:v>
                </c:pt>
                <c:pt idx="121">
                  <c:v>-23.495670615869045</c:v>
                </c:pt>
                <c:pt idx="122">
                  <c:v>-24.148746471567961</c:v>
                </c:pt>
                <c:pt idx="123">
                  <c:v>-24.785576147990128</c:v>
                </c:pt>
                <c:pt idx="124">
                  <c:v>-25.404649783158959</c:v>
                </c:pt>
                <c:pt idx="125">
                  <c:v>-26.004405450199386</c:v>
                </c:pt>
                <c:pt idx="126">
                  <c:v>-26.583234867184871</c:v>
                </c:pt>
                <c:pt idx="127">
                  <c:v>-27.13948978527236</c:v>
                </c:pt>
                <c:pt idx="128">
                  <c:v>-27.671489027032948</c:v>
                </c:pt>
                <c:pt idx="129">
                  <c:v>-28.177526136311542</c:v>
                </c:pt>
                <c:pt idx="130">
                  <c:v>-28.655877590580246</c:v>
                </c:pt>
                <c:pt idx="131">
                  <c:v>-29.104811516768336</c:v>
                </c:pt>
                <c:pt idx="132">
                  <c:v>-29.522596842193622</c:v>
                </c:pt>
                <c:pt idx="133">
                  <c:v>-29.907512803911743</c:v>
                </c:pt>
                <c:pt idx="134">
                  <c:v>-30.257858732423415</c:v>
                </c:pt>
                <c:pt idx="135">
                  <c:v>-30.57196402003575</c:v>
                </c:pt>
                <c:pt idx="136">
                  <c:v>-30.848198179640093</c:v>
                </c:pt>
                <c:pt idx="137">
                  <c:v>-31.084980897314779</c:v>
                </c:pt>
                <c:pt idx="138">
                  <c:v>-31.280791981106603</c:v>
                </c:pt>
                <c:pt idx="139">
                  <c:v>-31.434181109484769</c:v>
                </c:pt>
                <c:pt idx="140">
                  <c:v>-31.54377728558427</c:v>
                </c:pt>
                <c:pt idx="141">
                  <c:v>-31.608297907832679</c:v>
                </c:pt>
                <c:pt idx="142">
                  <c:v>-31.626557373536599</c:v>
                </c:pt>
                <c:pt idx="143">
                  <c:v>-31.597475139318504</c:v>
                </c:pt>
                <c:pt idx="144">
                  <c:v>-31.520083170907924</c:v>
                </c:pt>
                <c:pt idx="145">
                  <c:v>-31.393532724135895</c:v>
                </c:pt>
                <c:pt idx="146">
                  <c:v>-31.217100409193819</c:v>
                </c:pt>
                <c:pt idx="147">
                  <c:v>-30.990193500674764</c:v>
                </c:pt>
                <c:pt idx="148">
                  <c:v>-30.712354466576301</c:v>
                </c:pt>
                <c:pt idx="149">
                  <c:v>-30.383264699991003</c:v>
                </c:pt>
                <c:pt idx="150">
                  <c:v>-30.00274744733639</c:v>
                </c:pt>
                <c:pt idx="151">
                  <c:v>-29.57076993666368</c:v>
                </c:pt>
                <c:pt idx="152">
                  <c:v>-29.087444718334609</c:v>
                </c:pt>
                <c:pt idx="153">
                  <c:v>-28.553030238510416</c:v>
                </c:pt>
                <c:pt idx="154">
                  <c:v>-27.967930672724549</c:v>
                </c:pt>
                <c:pt idx="155">
                  <c:v>-27.332695052931964</c:v>
                </c:pt>
                <c:pt idx="156">
                  <c:v>-26.648015726172957</c:v>
                </c:pt>
                <c:pt idx="157">
                  <c:v>-25.914726186839065</c:v>
                </c:pt>
                <c:pt idx="158">
                  <c:v>-25.13379832722714</c:v>
                </c:pt>
                <c:pt idx="159">
                  <c:v>-24.306339152786506</c:v>
                </c:pt>
                <c:pt idx="160">
                  <c:v>-23.433587009232241</c:v>
                </c:pt>
                <c:pt idx="161">
                  <c:v>-22.516907368635714</c:v>
                </c:pt>
                <c:pt idx="162">
                  <c:v>-21.557788220796994</c:v>
                </c:pt>
                <c:pt idx="163">
                  <c:v>-20.557835114678852</c:v>
                </c:pt>
                <c:pt idx="164">
                  <c:v>-19.518765892753038</c:v>
                </c:pt>
                <c:pt idx="165">
                  <c:v>-18.442405158587775</c:v>
                </c:pt>
                <c:pt idx="166">
                  <c:v>-17.330678515279004</c:v>
                </c:pt>
                <c:pt idx="167">
                  <c:v>-16.185606609306603</c:v>
                </c:pt>
                <c:pt idx="168">
                  <c:v>-15.009299011194088</c:v>
                </c:pt>
                <c:pt idx="169">
                  <c:v>-13.803947961191737</c:v>
                </c:pt>
                <c:pt idx="170">
                  <c:v>-12.571822004906664</c:v>
                </c:pt>
                <c:pt idx="171">
                  <c:v>-11.315259540697864</c:v>
                </c:pt>
                <c:pt idx="172">
                  <c:v>-10.036662297559673</c:v>
                </c:pt>
                <c:pt idx="173">
                  <c:v>-8.7384887593961764</c:v>
                </c:pt>
                <c:pt idx="174">
                  <c:v>-7.4232475488443574</c:v>
                </c:pt>
                <c:pt idx="175">
                  <c:v>-6.0934907813964685</c:v>
                </c:pt>
                <c:pt idx="176">
                  <c:v>-4.7518073983376041</c:v>
                </c:pt>
                <c:pt idx="177">
                  <c:v>-3.4008164850985168</c:v>
                </c:pt>
                <c:pt idx="178">
                  <c:v>-2.0431605799554688</c:v>
                </c:pt>
                <c:pt idx="179">
                  <c:v>-0.68149897663619186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2A4-462E-9B84-E4534E5DCC4D}"/>
            </c:ext>
          </c:extLst>
        </c:ser>
        <c:ser>
          <c:idx val="6"/>
          <c:order val="6"/>
          <c:tx>
            <c:v>8000 rpm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piston!$O$5:$O$184</c:f>
              <c:numCache>
                <c:formatCode>0.000</c:formatCode>
                <c:ptCount val="180"/>
                <c:pt idx="0">
                  <c:v>0.77885597329850498</c:v>
                </c:pt>
                <c:pt idx="1">
                  <c:v>2.3350406628062501</c:v>
                </c:pt>
                <c:pt idx="2">
                  <c:v>3.886647411541162</c:v>
                </c:pt>
                <c:pt idx="3">
                  <c:v>5.4306370266715476</c:v>
                </c:pt>
                <c:pt idx="4">
                  <c:v>6.9639894644531068</c:v>
                </c:pt>
                <c:pt idx="5">
                  <c:v>8.4837114843935524</c:v>
                </c:pt>
                <c:pt idx="6">
                  <c:v>9.9868442964527731</c:v>
                </c:pt>
                <c:pt idx="7">
                  <c:v>11.470471197211054</c:v>
                </c:pt>
                <c:pt idx="8">
                  <c:v>12.93172518936899</c:v>
                </c:pt>
                <c:pt idx="9">
                  <c:v>14.36779657703687</c:v>
                </c:pt>
                <c:pt idx="10">
                  <c:v>15.775940527075591</c:v>
                </c:pt>
                <c:pt idx="11">
                  <c:v>17.153484584221811</c:v>
                </c:pt>
                <c:pt idx="12">
                  <c:v>18.497836124921154</c:v>
                </c:pt>
                <c:pt idx="13">
                  <c:v>19.806489731748115</c:v>
                </c:pt>
                <c:pt idx="14">
                  <c:v>21.077034466956775</c:v>
                </c:pt>
                <c:pt idx="15">
                  <c:v>22.307161020289865</c:v>
                </c:pt>
                <c:pt idx="16">
                  <c:v>23.49466870249012</c:v>
                </c:pt>
                <c:pt idx="17">
                  <c:v>24.637472252339425</c:v>
                </c:pt>
                <c:pt idx="18">
                  <c:v>25.733608421298637</c:v>
                </c:pt>
                <c:pt idx="19">
                  <c:v>26.781242296264058</c:v>
                </c:pt>
                <c:pt idx="20">
                  <c:v>27.778673317470972</c:v>
                </c:pt>
                <c:pt idx="21">
                  <c:v>28.724340945401764</c:v>
                </c:pt>
                <c:pt idx="22">
                  <c:v>29.616829927816756</c:v>
                </c:pt>
                <c:pt idx="23">
                  <c:v>30.454875115625551</c:v>
                </c:pt>
                <c:pt idx="24">
                  <c:v>31.237365774779391</c:v>
                </c:pt>
                <c:pt idx="25">
                  <c:v>31.963349340257306</c:v>
                </c:pt>
                <c:pt idx="26">
                  <c:v>32.632034558297619</c:v>
                </c:pt>
                <c:pt idx="27">
                  <c:v>33.242793963811664</c:v>
                </c:pt>
                <c:pt idx="28">
                  <c:v>33.795165641900667</c:v>
                </c:pt>
                <c:pt idx="29">
                  <c:v>34.288854225527309</c:v>
                </c:pt>
                <c:pt idx="30">
                  <c:v>34.723731085703321</c:v>
                </c:pt>
                <c:pt idx="31">
                  <c:v>35.099833676087883</c:v>
                </c:pt>
                <c:pt idx="32">
                  <c:v>35.417364000771158</c:v>
                </c:pt>
                <c:pt idx="33">
                  <c:v>35.676686181935793</c:v>
                </c:pt>
                <c:pt idx="34">
                  <c:v>35.878323113298165</c:v>
                </c:pt>
                <c:pt idx="35">
                  <c:v>36.022952195323342</c:v>
                </c:pt>
                <c:pt idx="36">
                  <c:v>36.111400159221148</c:v>
                </c:pt>
                <c:pt idx="37">
                  <c:v>36.144636998327542</c:v>
                </c:pt>
                <c:pt idx="38">
                  <c:v>36.123769037523061</c:v>
                </c:pt>
                <c:pt idx="39">
                  <c:v>36.050031183524197</c:v>
                </c:pt>
                <c:pt idx="40">
                  <c:v>35.924778410840418</c:v>
                </c:pt>
                <c:pt idx="41">
                  <c:v>35.749476549835443</c:v>
                </c:pt>
                <c:pt idx="42">
                  <c:v>35.525692454074715</c:v>
                </c:pt>
                <c:pt idx="43">
                  <c:v>35.255083633875074</c:v>
                </c:pt>
                <c:pt idx="44">
                  <c:v>34.939387451468747</c:v>
                </c:pt>
                <c:pt idx="45">
                  <c:v>34.580409979913156</c:v>
                </c:pt>
                <c:pt idx="46">
                  <c:v>34.180014633040628</c:v>
                </c:pt>
                <c:pt idx="47">
                  <c:v>33.740110676794075</c:v>
                </c:pt>
                <c:pt idx="48">
                  <c:v>33.26264173344817</c:v>
                </c:pt>
                <c:pt idx="49">
                  <c:v>32.749574389235249</c:v>
                </c:pt>
                <c:pt idx="50">
                  <c:v>32.202887012926794</c:v>
                </c:pt>
                <c:pt idx="51">
                  <c:v>31.624558888038337</c:v>
                </c:pt>
                <c:pt idx="52">
                  <c:v>31.016559754596983</c:v>
                </c:pt>
                <c:pt idx="53">
                  <c:v>30.380839848211284</c:v>
                </c:pt>
                <c:pt idx="54">
                  <c:v>29.719320514513583</c:v>
                </c:pt>
                <c:pt idx="55">
                  <c:v>29.033885466466703</c:v>
                </c:pt>
                <c:pt idx="56">
                  <c:v>28.326372740560831</c:v>
                </c:pt>
                <c:pt idx="57">
                  <c:v>27.598567396077669</c:v>
                </c:pt>
                <c:pt idx="58">
                  <c:v>26.852194989564627</c:v>
                </c:pt>
                <c:pt idx="59">
                  <c:v>26.088915844801928</c:v>
                </c:pt>
                <c:pt idx="60">
                  <c:v>25.310320127016439</c:v>
                </c:pt>
                <c:pt idx="61">
                  <c:v>24.517923719282631</c:v>
                </c:pt>
                <c:pt idx="62">
                  <c:v>23.713164889067453</c:v>
                </c:pt>
                <c:pt idx="63">
                  <c:v>22.897401723807203</c:v>
                </c:pt>
                <c:pt idx="64">
                  <c:v>22.07191030661852</c:v>
                </c:pt>
                <c:pt idx="65">
                  <c:v>21.23788359648006</c:v>
                </c:pt>
                <c:pt idx="66">
                  <c:v>20.396430971850574</c:v>
                </c:pt>
                <c:pt idx="67">
                  <c:v>19.548578392453692</c:v>
                </c:pt>
                <c:pt idx="68">
                  <c:v>18.695269130974115</c:v>
                </c:pt>
                <c:pt idx="69">
                  <c:v>17.837365024564861</c:v>
                </c:pt>
                <c:pt idx="70">
                  <c:v>16.9756481953209</c:v>
                </c:pt>
                <c:pt idx="71">
                  <c:v>16.110823189006851</c:v>
                </c:pt>
                <c:pt idx="72">
                  <c:v>15.243519482409056</c:v>
                </c:pt>
                <c:pt idx="73">
                  <c:v>14.374294311466656</c:v>
                </c:pt>
                <c:pt idx="74">
                  <c:v>13.503635774712166</c:v>
                </c:pt>
                <c:pt idx="75">
                  <c:v>12.631966169423777</c:v>
                </c:pt>
                <c:pt idx="76">
                  <c:v>11.75964552120945</c:v>
                </c:pt>
                <c:pt idx="77">
                  <c:v>10.886975271199162</c:v>
                </c:pt>
                <c:pt idx="78">
                  <c:v>10.014202088758339</c:v>
                </c:pt>
                <c:pt idx="79">
                  <c:v>9.1415217814130756</c:v>
                </c:pt>
                <c:pt idx="80">
                  <c:v>8.2690832773796501</c:v>
                </c:pt>
                <c:pt idx="81">
                  <c:v>7.3969926598158509</c:v>
                </c:pt>
                <c:pt idx="82">
                  <c:v>6.5253172354430262</c:v>
                </c:pt>
                <c:pt idx="83">
                  <c:v>5.6540896235035234</c:v>
                </c:pt>
                <c:pt idx="84">
                  <c:v>4.7833118541839212</c:v>
                </c:pt>
                <c:pt idx="85">
                  <c:v>3.9129594684366111</c:v>
                </c:pt>
                <c:pt idx="86">
                  <c:v>3.0429856137202478</c:v>
                </c:pt>
                <c:pt idx="87">
                  <c:v>2.1733251324278626</c:v>
                </c:pt>
                <c:pt idx="88">
                  <c:v>1.3038986416629541</c:v>
                </c:pt>
                <c:pt idx="89">
                  <c:v>0.434616604663006</c:v>
                </c:pt>
                <c:pt idx="90">
                  <c:v>-0.434616604663006</c:v>
                </c:pt>
                <c:pt idx="91">
                  <c:v>-1.3038986416629541</c:v>
                </c:pt>
                <c:pt idx="92">
                  <c:v>-2.1733251324278626</c:v>
                </c:pt>
                <c:pt idx="93">
                  <c:v>-3.0429856137202478</c:v>
                </c:pt>
                <c:pt idx="94">
                  <c:v>-3.9129594684366111</c:v>
                </c:pt>
                <c:pt idx="95">
                  <c:v>-4.7833118541839212</c:v>
                </c:pt>
                <c:pt idx="96">
                  <c:v>-5.6540896235035234</c:v>
                </c:pt>
                <c:pt idx="97">
                  <c:v>-6.5253172354430262</c:v>
                </c:pt>
                <c:pt idx="98">
                  <c:v>-7.3969926598158509</c:v>
                </c:pt>
                <c:pt idx="99">
                  <c:v>-8.2690832773796501</c:v>
                </c:pt>
                <c:pt idx="100">
                  <c:v>-9.1415217814130756</c:v>
                </c:pt>
                <c:pt idx="101">
                  <c:v>-10.014202088758339</c:v>
                </c:pt>
                <c:pt idx="102">
                  <c:v>-10.886975271199162</c:v>
                </c:pt>
                <c:pt idx="103">
                  <c:v>-11.75964552120945</c:v>
                </c:pt>
                <c:pt idx="104">
                  <c:v>-12.631966169423777</c:v>
                </c:pt>
                <c:pt idx="105">
                  <c:v>-13.503635774711483</c:v>
                </c:pt>
                <c:pt idx="106">
                  <c:v>-14.374294311467338</c:v>
                </c:pt>
                <c:pt idx="107">
                  <c:v>-15.243519482409056</c:v>
                </c:pt>
                <c:pt idx="108">
                  <c:v>-16.110823189006851</c:v>
                </c:pt>
                <c:pt idx="109">
                  <c:v>-16.975648195321586</c:v>
                </c:pt>
                <c:pt idx="110">
                  <c:v>-17.837365024564175</c:v>
                </c:pt>
                <c:pt idx="111">
                  <c:v>-18.695269130974115</c:v>
                </c:pt>
                <c:pt idx="112">
                  <c:v>-19.548578392453692</c:v>
                </c:pt>
                <c:pt idx="113">
                  <c:v>-20.396430971850574</c:v>
                </c:pt>
                <c:pt idx="114">
                  <c:v>-21.23788359648006</c:v>
                </c:pt>
                <c:pt idx="115">
                  <c:v>-22.07191030661852</c:v>
                </c:pt>
                <c:pt idx="116">
                  <c:v>-22.897401723807203</c:v>
                </c:pt>
                <c:pt idx="117">
                  <c:v>-23.713164889067453</c:v>
                </c:pt>
                <c:pt idx="118">
                  <c:v>-24.517923719281953</c:v>
                </c:pt>
                <c:pt idx="119">
                  <c:v>-25.310320127016439</c:v>
                </c:pt>
                <c:pt idx="120">
                  <c:v>-26.088915844802614</c:v>
                </c:pt>
                <c:pt idx="121">
                  <c:v>-26.852194989564627</c:v>
                </c:pt>
                <c:pt idx="122">
                  <c:v>-27.598567396077669</c:v>
                </c:pt>
                <c:pt idx="123">
                  <c:v>-28.326372740560146</c:v>
                </c:pt>
                <c:pt idx="124">
                  <c:v>-29.033885466467382</c:v>
                </c:pt>
                <c:pt idx="125">
                  <c:v>-29.719320514513583</c:v>
                </c:pt>
                <c:pt idx="126">
                  <c:v>-30.380839848211284</c:v>
                </c:pt>
                <c:pt idx="127">
                  <c:v>-31.016559754596983</c:v>
                </c:pt>
                <c:pt idx="128">
                  <c:v>-31.624558888037651</c:v>
                </c:pt>
                <c:pt idx="129">
                  <c:v>-32.202887012927476</c:v>
                </c:pt>
                <c:pt idx="130">
                  <c:v>-32.749574389234567</c:v>
                </c:pt>
                <c:pt idx="131">
                  <c:v>-33.262641733449527</c:v>
                </c:pt>
                <c:pt idx="132">
                  <c:v>-33.74011067679271</c:v>
                </c:pt>
                <c:pt idx="133">
                  <c:v>-34.180014633041999</c:v>
                </c:pt>
                <c:pt idx="134">
                  <c:v>-34.580409979912474</c:v>
                </c:pt>
                <c:pt idx="135">
                  <c:v>-34.939387451469436</c:v>
                </c:pt>
                <c:pt idx="136">
                  <c:v>-35.255083633874392</c:v>
                </c:pt>
                <c:pt idx="137">
                  <c:v>-35.525692454074026</c:v>
                </c:pt>
                <c:pt idx="138">
                  <c:v>-35.749476549836118</c:v>
                </c:pt>
                <c:pt idx="139">
                  <c:v>-35.924778410839728</c:v>
                </c:pt>
                <c:pt idx="140">
                  <c:v>-36.050031183524879</c:v>
                </c:pt>
                <c:pt idx="141">
                  <c:v>-36.123769037523061</c:v>
                </c:pt>
                <c:pt idx="142">
                  <c:v>-36.144636998327542</c:v>
                </c:pt>
                <c:pt idx="143">
                  <c:v>-36.111400159221148</c:v>
                </c:pt>
                <c:pt idx="144">
                  <c:v>-36.022952195323342</c:v>
                </c:pt>
                <c:pt idx="145">
                  <c:v>-35.878323113298165</c:v>
                </c:pt>
                <c:pt idx="146">
                  <c:v>-35.676686181935793</c:v>
                </c:pt>
                <c:pt idx="147">
                  <c:v>-35.417364000771158</c:v>
                </c:pt>
                <c:pt idx="148">
                  <c:v>-35.099833676087208</c:v>
                </c:pt>
                <c:pt idx="149">
                  <c:v>-34.723731085703996</c:v>
                </c:pt>
                <c:pt idx="150">
                  <c:v>-34.288854225527309</c:v>
                </c:pt>
                <c:pt idx="151">
                  <c:v>-33.795165641901342</c:v>
                </c:pt>
                <c:pt idx="152">
                  <c:v>-33.242793963810982</c:v>
                </c:pt>
                <c:pt idx="153">
                  <c:v>-32.632034558297619</c:v>
                </c:pt>
                <c:pt idx="154">
                  <c:v>-31.963349340256627</c:v>
                </c:pt>
                <c:pt idx="155">
                  <c:v>-31.237365774779391</c:v>
                </c:pt>
                <c:pt idx="156">
                  <c:v>-30.454875115626237</c:v>
                </c:pt>
                <c:pt idx="157">
                  <c:v>-29.61682992781607</c:v>
                </c:pt>
                <c:pt idx="158">
                  <c:v>-28.724340945402442</c:v>
                </c:pt>
                <c:pt idx="159">
                  <c:v>-27.778673317470293</c:v>
                </c:pt>
                <c:pt idx="160">
                  <c:v>-26.781242296265415</c:v>
                </c:pt>
                <c:pt idx="161">
                  <c:v>-25.733608421297959</c:v>
                </c:pt>
                <c:pt idx="162">
                  <c:v>-24.637472252339425</c:v>
                </c:pt>
                <c:pt idx="163">
                  <c:v>-23.49466870249012</c:v>
                </c:pt>
                <c:pt idx="164">
                  <c:v>-22.307161020289186</c:v>
                </c:pt>
                <c:pt idx="165">
                  <c:v>-21.077034466957453</c:v>
                </c:pt>
                <c:pt idx="166">
                  <c:v>-19.80648973174743</c:v>
                </c:pt>
                <c:pt idx="167">
                  <c:v>-18.497836124921832</c:v>
                </c:pt>
                <c:pt idx="168">
                  <c:v>-17.153484584221811</c:v>
                </c:pt>
                <c:pt idx="169">
                  <c:v>-15.775940527076273</c:v>
                </c:pt>
                <c:pt idx="170">
                  <c:v>-14.367796577036188</c:v>
                </c:pt>
                <c:pt idx="171">
                  <c:v>-12.93172518936899</c:v>
                </c:pt>
                <c:pt idx="172">
                  <c:v>-11.470471197211054</c:v>
                </c:pt>
                <c:pt idx="173">
                  <c:v>-9.9868442964527731</c:v>
                </c:pt>
                <c:pt idx="174">
                  <c:v>-8.4837114843935524</c:v>
                </c:pt>
                <c:pt idx="175">
                  <c:v>-6.9639894644531068</c:v>
                </c:pt>
                <c:pt idx="176">
                  <c:v>-5.4306370266715476</c:v>
                </c:pt>
                <c:pt idx="177">
                  <c:v>-3.886647411541162</c:v>
                </c:pt>
                <c:pt idx="178">
                  <c:v>-2.3350406628062501</c:v>
                </c:pt>
                <c:pt idx="179">
                  <c:v>-0.77885597329850498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2A4-462E-9B84-E4534E5DCC4D}"/>
            </c:ext>
          </c:extLst>
        </c:ser>
        <c:ser>
          <c:idx val="7"/>
          <c:order val="7"/>
          <c:tx>
            <c:v>9000 rpm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piston!$P$5:$P$184</c:f>
              <c:numCache>
                <c:formatCode>0.000</c:formatCode>
                <c:ptCount val="180"/>
                <c:pt idx="0">
                  <c:v>0.8762129699608181</c:v>
                </c:pt>
                <c:pt idx="1">
                  <c:v>2.6269207456570309</c:v>
                </c:pt>
                <c:pt idx="2">
                  <c:v>4.3724783379838073</c:v>
                </c:pt>
                <c:pt idx="3">
                  <c:v>6.109466655005491</c:v>
                </c:pt>
                <c:pt idx="4">
                  <c:v>7.8344881475097452</c:v>
                </c:pt>
                <c:pt idx="5">
                  <c:v>9.5441754199427464</c:v>
                </c:pt>
                <c:pt idx="6">
                  <c:v>11.23519983350937</c:v>
                </c:pt>
                <c:pt idx="7">
                  <c:v>12.904280096862436</c:v>
                </c:pt>
                <c:pt idx="8">
                  <c:v>14.548190838040115</c:v>
                </c:pt>
                <c:pt idx="9">
                  <c:v>16.163771149166479</c:v>
                </c:pt>
                <c:pt idx="10">
                  <c:v>17.747933092960039</c:v>
                </c:pt>
                <c:pt idx="11">
                  <c:v>19.297670157249541</c:v>
                </c:pt>
                <c:pt idx="12">
                  <c:v>20.810065640536294</c:v>
                </c:pt>
                <c:pt idx="13">
                  <c:v>22.28230094821663</c:v>
                </c:pt>
                <c:pt idx="14">
                  <c:v>23.711663775326372</c:v>
                </c:pt>
                <c:pt idx="15">
                  <c:v>25.095556147826102</c:v>
                </c:pt>
                <c:pt idx="16">
                  <c:v>26.431502290301381</c:v>
                </c:pt>
                <c:pt idx="17">
                  <c:v>27.717156283881849</c:v>
                </c:pt>
                <c:pt idx="18">
                  <c:v>28.950309473960971</c:v>
                </c:pt>
                <c:pt idx="19">
                  <c:v>30.128897583297061</c:v>
                </c:pt>
                <c:pt idx="20">
                  <c:v>31.251007482154847</c:v>
                </c:pt>
                <c:pt idx="21">
                  <c:v>32.314883563576984</c:v>
                </c:pt>
                <c:pt idx="22">
                  <c:v>33.318933668793846</c:v>
                </c:pt>
                <c:pt idx="23">
                  <c:v>34.261734505078749</c:v>
                </c:pt>
                <c:pt idx="24">
                  <c:v>35.142036496626815</c:v>
                </c:pt>
                <c:pt idx="25">
                  <c:v>35.958768007789473</c:v>
                </c:pt>
                <c:pt idx="26">
                  <c:v>36.711038878084821</c:v>
                </c:pt>
                <c:pt idx="27">
                  <c:v>37.398143209288122</c:v>
                </c:pt>
                <c:pt idx="28">
                  <c:v>38.01956134713825</c:v>
                </c:pt>
                <c:pt idx="29">
                  <c:v>38.574961003718215</c:v>
                </c:pt>
                <c:pt idx="30">
                  <c:v>39.064197471416236</c:v>
                </c:pt>
                <c:pt idx="31">
                  <c:v>39.487312885598868</c:v>
                </c:pt>
                <c:pt idx="32">
                  <c:v>39.844534500867553</c:v>
                </c:pt>
                <c:pt idx="33">
                  <c:v>40.136271954677767</c:v>
                </c:pt>
                <c:pt idx="34">
                  <c:v>40.363113502460436</c:v>
                </c:pt>
                <c:pt idx="35">
                  <c:v>40.525821219738759</c:v>
                </c:pt>
                <c:pt idx="36">
                  <c:v>40.625325179123791</c:v>
                </c:pt>
                <c:pt idx="37">
                  <c:v>40.662716623118484</c:v>
                </c:pt>
                <c:pt idx="38">
                  <c:v>40.639240167213444</c:v>
                </c:pt>
                <c:pt idx="39">
                  <c:v>40.556285081464722</c:v>
                </c:pt>
                <c:pt idx="40">
                  <c:v>40.41537571219547</c:v>
                </c:pt>
                <c:pt idx="41">
                  <c:v>40.218161118564865</c:v>
                </c:pt>
                <c:pt idx="42">
                  <c:v>39.966404010834054</c:v>
                </c:pt>
                <c:pt idx="43">
                  <c:v>39.661969088109458</c:v>
                </c:pt>
                <c:pt idx="44">
                  <c:v>39.30681088290234</c:v>
                </c:pt>
                <c:pt idx="45">
                  <c:v>38.902961227402301</c:v>
                </c:pt>
                <c:pt idx="46">
                  <c:v>38.452516462170706</c:v>
                </c:pt>
                <c:pt idx="47">
                  <c:v>37.957624511393334</c:v>
                </c:pt>
                <c:pt idx="48">
                  <c:v>37.420471950129183</c:v>
                </c:pt>
                <c:pt idx="49">
                  <c:v>36.843271187889655</c:v>
                </c:pt>
                <c:pt idx="50">
                  <c:v>36.228247889542644</c:v>
                </c:pt>
                <c:pt idx="51">
                  <c:v>35.577628749043129</c:v>
                </c:pt>
                <c:pt idx="52">
                  <c:v>34.893629723921606</c:v>
                </c:pt>
                <c:pt idx="53">
                  <c:v>34.178444829237691</c:v>
                </c:pt>
                <c:pt idx="54">
                  <c:v>33.434235578827781</c:v>
                </c:pt>
                <c:pt idx="55">
                  <c:v>32.663121149775037</c:v>
                </c:pt>
                <c:pt idx="56">
                  <c:v>31.867169333130931</c:v>
                </c:pt>
                <c:pt idx="57">
                  <c:v>31.048388320587378</c:v>
                </c:pt>
                <c:pt idx="58">
                  <c:v>30.208719363260201</c:v>
                </c:pt>
                <c:pt idx="59">
                  <c:v>29.350030325402173</c:v>
                </c:pt>
                <c:pt idx="60">
                  <c:v>28.474110142893494</c:v>
                </c:pt>
                <c:pt idx="61">
                  <c:v>27.582664184192964</c:v>
                </c:pt>
                <c:pt idx="62">
                  <c:v>26.677310500200889</c:v>
                </c:pt>
                <c:pt idx="63">
                  <c:v>25.759576939283107</c:v>
                </c:pt>
                <c:pt idx="64">
                  <c:v>24.830899094945835</c:v>
                </c:pt>
                <c:pt idx="65">
                  <c:v>23.892619046040068</c:v>
                </c:pt>
                <c:pt idx="66">
                  <c:v>22.9459848433319</c:v>
                </c:pt>
                <c:pt idx="67">
                  <c:v>21.992150691510403</c:v>
                </c:pt>
                <c:pt idx="68">
                  <c:v>21.032177772345875</c:v>
                </c:pt>
                <c:pt idx="69">
                  <c:v>20.067035652635465</c:v>
                </c:pt>
                <c:pt idx="70">
                  <c:v>19.097604219736017</c:v>
                </c:pt>
                <c:pt idx="71">
                  <c:v>18.124676087632707</c:v>
                </c:pt>
                <c:pt idx="72">
                  <c:v>17.148959417710188</c:v>
                </c:pt>
                <c:pt idx="73">
                  <c:v>16.171081100399988</c:v>
                </c:pt>
                <c:pt idx="74">
                  <c:v>15.191590246551186</c:v>
                </c:pt>
                <c:pt idx="75">
                  <c:v>14.210961940601749</c:v>
                </c:pt>
                <c:pt idx="76">
                  <c:v>13.229601211360631</c:v>
                </c:pt>
                <c:pt idx="77">
                  <c:v>12.247847180099058</c:v>
                </c:pt>
                <c:pt idx="78">
                  <c:v>11.265977349853131</c:v>
                </c:pt>
                <c:pt idx="79">
                  <c:v>10.28421200408971</c:v>
                </c:pt>
                <c:pt idx="80">
                  <c:v>9.3027186870521081</c:v>
                </c:pt>
                <c:pt idx="81">
                  <c:v>8.3216167422928322</c:v>
                </c:pt>
                <c:pt idx="82">
                  <c:v>7.3409818898734045</c:v>
                </c:pt>
                <c:pt idx="83">
                  <c:v>6.3608508264414638</c:v>
                </c:pt>
                <c:pt idx="84">
                  <c:v>5.3812258359569114</c:v>
                </c:pt>
                <c:pt idx="85">
                  <c:v>4.4020794019911875</c:v>
                </c:pt>
                <c:pt idx="86">
                  <c:v>3.4233588154352788</c:v>
                </c:pt>
                <c:pt idx="87">
                  <c:v>2.444990773981345</c:v>
                </c:pt>
                <c:pt idx="88">
                  <c:v>1.4668859718708234</c:v>
                </c:pt>
                <c:pt idx="89">
                  <c:v>0.48894368024588175</c:v>
                </c:pt>
                <c:pt idx="90">
                  <c:v>-0.48894368024588175</c:v>
                </c:pt>
                <c:pt idx="91">
                  <c:v>-1.4668859718708234</c:v>
                </c:pt>
                <c:pt idx="92">
                  <c:v>-2.444990773981345</c:v>
                </c:pt>
                <c:pt idx="93">
                  <c:v>-3.4233588154352788</c:v>
                </c:pt>
                <c:pt idx="94">
                  <c:v>-4.4020794019911875</c:v>
                </c:pt>
                <c:pt idx="95">
                  <c:v>-5.3812258359569114</c:v>
                </c:pt>
                <c:pt idx="96">
                  <c:v>-6.3608508264414638</c:v>
                </c:pt>
                <c:pt idx="97">
                  <c:v>-7.3409818898734045</c:v>
                </c:pt>
                <c:pt idx="98">
                  <c:v>-8.3216167422928322</c:v>
                </c:pt>
                <c:pt idx="99">
                  <c:v>-9.3027186870521081</c:v>
                </c:pt>
                <c:pt idx="100">
                  <c:v>-10.28421200408971</c:v>
                </c:pt>
                <c:pt idx="101">
                  <c:v>-11.265977349853131</c:v>
                </c:pt>
                <c:pt idx="102">
                  <c:v>-12.247847180099058</c:v>
                </c:pt>
                <c:pt idx="103">
                  <c:v>-13.229601211360631</c:v>
                </c:pt>
                <c:pt idx="104">
                  <c:v>-14.210961940601749</c:v>
                </c:pt>
                <c:pt idx="105">
                  <c:v>-15.191590246550419</c:v>
                </c:pt>
                <c:pt idx="106">
                  <c:v>-16.171081100400755</c:v>
                </c:pt>
                <c:pt idx="107">
                  <c:v>-17.148959417710188</c:v>
                </c:pt>
                <c:pt idx="108">
                  <c:v>-18.124676087632707</c:v>
                </c:pt>
                <c:pt idx="109">
                  <c:v>-19.09760421973678</c:v>
                </c:pt>
                <c:pt idx="110">
                  <c:v>-20.067035652634701</c:v>
                </c:pt>
                <c:pt idx="111">
                  <c:v>-21.032177772345875</c:v>
                </c:pt>
                <c:pt idx="112">
                  <c:v>-21.992150691510403</c:v>
                </c:pt>
                <c:pt idx="113">
                  <c:v>-22.9459848433319</c:v>
                </c:pt>
                <c:pt idx="114">
                  <c:v>-23.892619046040068</c:v>
                </c:pt>
                <c:pt idx="115">
                  <c:v>-24.830899094945835</c:v>
                </c:pt>
                <c:pt idx="116">
                  <c:v>-25.759576939283107</c:v>
                </c:pt>
                <c:pt idx="117">
                  <c:v>-26.677310500200889</c:v>
                </c:pt>
                <c:pt idx="118">
                  <c:v>-27.582664184192197</c:v>
                </c:pt>
                <c:pt idx="119">
                  <c:v>-28.474110142893494</c:v>
                </c:pt>
                <c:pt idx="120">
                  <c:v>-29.350030325402944</c:v>
                </c:pt>
                <c:pt idx="121">
                  <c:v>-30.208719363260201</c:v>
                </c:pt>
                <c:pt idx="122">
                  <c:v>-31.048388320587378</c:v>
                </c:pt>
                <c:pt idx="123">
                  <c:v>-31.867169333130164</c:v>
                </c:pt>
                <c:pt idx="124">
                  <c:v>-32.663121149775804</c:v>
                </c:pt>
                <c:pt idx="125">
                  <c:v>-33.434235578827781</c:v>
                </c:pt>
                <c:pt idx="126">
                  <c:v>-34.178444829237691</c:v>
                </c:pt>
                <c:pt idx="127">
                  <c:v>-34.893629723921606</c:v>
                </c:pt>
                <c:pt idx="128">
                  <c:v>-35.577628749042361</c:v>
                </c:pt>
                <c:pt idx="129">
                  <c:v>-36.228247889543411</c:v>
                </c:pt>
                <c:pt idx="130">
                  <c:v>-36.843271187888888</c:v>
                </c:pt>
                <c:pt idx="131">
                  <c:v>-37.420471950130718</c:v>
                </c:pt>
                <c:pt idx="132">
                  <c:v>-37.957624511391799</c:v>
                </c:pt>
                <c:pt idx="133">
                  <c:v>-38.452516462172241</c:v>
                </c:pt>
                <c:pt idx="134">
                  <c:v>-38.902961227401534</c:v>
                </c:pt>
                <c:pt idx="135">
                  <c:v>-39.306810882903108</c:v>
                </c:pt>
                <c:pt idx="136">
                  <c:v>-39.661969088108691</c:v>
                </c:pt>
                <c:pt idx="137">
                  <c:v>-39.966404010833287</c:v>
                </c:pt>
                <c:pt idx="138">
                  <c:v>-40.218161118565632</c:v>
                </c:pt>
                <c:pt idx="139">
                  <c:v>-40.415375712194702</c:v>
                </c:pt>
                <c:pt idx="140">
                  <c:v>-40.556285081465489</c:v>
                </c:pt>
                <c:pt idx="141">
                  <c:v>-40.639240167213444</c:v>
                </c:pt>
                <c:pt idx="142">
                  <c:v>-40.662716623118484</c:v>
                </c:pt>
                <c:pt idx="143">
                  <c:v>-40.625325179123791</c:v>
                </c:pt>
                <c:pt idx="144">
                  <c:v>-40.525821219738759</c:v>
                </c:pt>
                <c:pt idx="145">
                  <c:v>-40.363113502460436</c:v>
                </c:pt>
                <c:pt idx="146">
                  <c:v>-40.136271954677767</c:v>
                </c:pt>
                <c:pt idx="147">
                  <c:v>-39.844534500867553</c:v>
                </c:pt>
                <c:pt idx="148">
                  <c:v>-39.487312885598101</c:v>
                </c:pt>
                <c:pt idx="149">
                  <c:v>-39.064197471417003</c:v>
                </c:pt>
                <c:pt idx="150">
                  <c:v>-38.574961003718215</c:v>
                </c:pt>
                <c:pt idx="151">
                  <c:v>-38.019561347139017</c:v>
                </c:pt>
                <c:pt idx="152">
                  <c:v>-37.398143209287362</c:v>
                </c:pt>
                <c:pt idx="153">
                  <c:v>-36.711038878084821</c:v>
                </c:pt>
                <c:pt idx="154">
                  <c:v>-35.958768007788706</c:v>
                </c:pt>
                <c:pt idx="155">
                  <c:v>-35.142036496626815</c:v>
                </c:pt>
                <c:pt idx="156">
                  <c:v>-34.261734505079517</c:v>
                </c:pt>
                <c:pt idx="157">
                  <c:v>-33.318933668793079</c:v>
                </c:pt>
                <c:pt idx="158">
                  <c:v>-32.314883563577752</c:v>
                </c:pt>
                <c:pt idx="159">
                  <c:v>-31.25100748215408</c:v>
                </c:pt>
                <c:pt idx="160">
                  <c:v>-30.128897583298595</c:v>
                </c:pt>
                <c:pt idx="161">
                  <c:v>-28.950309473960203</c:v>
                </c:pt>
                <c:pt idx="162">
                  <c:v>-27.717156283881849</c:v>
                </c:pt>
                <c:pt idx="163">
                  <c:v>-26.431502290301381</c:v>
                </c:pt>
                <c:pt idx="164">
                  <c:v>-25.095556147825334</c:v>
                </c:pt>
                <c:pt idx="165">
                  <c:v>-23.711663775327139</c:v>
                </c:pt>
                <c:pt idx="166">
                  <c:v>-22.282300948215862</c:v>
                </c:pt>
                <c:pt idx="167">
                  <c:v>-20.810065640537061</c:v>
                </c:pt>
                <c:pt idx="168">
                  <c:v>-19.297670157249541</c:v>
                </c:pt>
                <c:pt idx="169">
                  <c:v>-17.747933092960807</c:v>
                </c:pt>
                <c:pt idx="170">
                  <c:v>-16.163771149165711</c:v>
                </c:pt>
                <c:pt idx="171">
                  <c:v>-14.548190838040115</c:v>
                </c:pt>
                <c:pt idx="172">
                  <c:v>-12.904280096862436</c:v>
                </c:pt>
                <c:pt idx="173">
                  <c:v>-11.23519983350937</c:v>
                </c:pt>
                <c:pt idx="174">
                  <c:v>-9.5441754199427464</c:v>
                </c:pt>
                <c:pt idx="175">
                  <c:v>-7.8344881475097452</c:v>
                </c:pt>
                <c:pt idx="176">
                  <c:v>-6.109466655005491</c:v>
                </c:pt>
                <c:pt idx="177">
                  <c:v>-4.3724783379838073</c:v>
                </c:pt>
                <c:pt idx="178">
                  <c:v>-2.6269207456570309</c:v>
                </c:pt>
                <c:pt idx="179">
                  <c:v>-0.8762129699608181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2A4-462E-9B84-E4534E5DC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8580320"/>
        <c:axId val="338580800"/>
      </c:lineChart>
      <c:catAx>
        <c:axId val="338580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</a:t>
                </a:r>
                <a:r>
                  <a:rPr lang="en-US" baseline="0"/>
                  <a:t> angle deg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580800"/>
        <c:crosses val="autoZero"/>
        <c:auto val="1"/>
        <c:lblAlgn val="ctr"/>
        <c:lblOffset val="100"/>
        <c:noMultiLvlLbl val="0"/>
      </c:catAx>
      <c:valAx>
        <c:axId val="33858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  <a:r>
                  <a:rPr lang="en-US" baseline="0"/>
                  <a:t> m/s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6044131128194181E-2"/>
              <c:y val="0.414190631734631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58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278294486567978"/>
          <c:y val="2.9883674736258078E-2"/>
          <c:w val="9.912022727462072E-2"/>
          <c:h val="0.425767562913367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piston 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piston!$B$4:$B$184</c:f>
              <c:numCache>
                <c:formatCode>General</c:formatCode>
                <c:ptCount val="18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</c:numCache>
            </c:numRef>
          </c:xVal>
          <c:yVal>
            <c:numRef>
              <c:f>piston!$T$4:$T$184</c:f>
              <c:numCache>
                <c:formatCode>0.00</c:formatCode>
                <c:ptCount val="181"/>
                <c:pt idx="0">
                  <c:v>0</c:v>
                </c:pt>
                <c:pt idx="1">
                  <c:v>88200</c:v>
                </c:pt>
                <c:pt idx="2">
                  <c:v>58780.770631047417</c:v>
                </c:pt>
                <c:pt idx="3">
                  <c:v>35210.735821326736</c:v>
                </c:pt>
                <c:pt idx="4">
                  <c:v>25076.226487919968</c:v>
                </c:pt>
                <c:pt idx="5">
                  <c:v>19420.144976189204</c:v>
                </c:pt>
                <c:pt idx="6">
                  <c:v>15799.627604654326</c:v>
                </c:pt>
                <c:pt idx="7">
                  <c:v>13275.095724753917</c:v>
                </c:pt>
                <c:pt idx="8">
                  <c:v>11408.066015517907</c:v>
                </c:pt>
                <c:pt idx="9">
                  <c:v>9966.3888785915969</c:v>
                </c:pt>
                <c:pt idx="10">
                  <c:v>8815.6521226603381</c:v>
                </c:pt>
                <c:pt idx="11">
                  <c:v>7872.6397440620913</c:v>
                </c:pt>
                <c:pt idx="12">
                  <c:v>7083.073135592228</c:v>
                </c:pt>
                <c:pt idx="13">
                  <c:v>6410.0365625974991</c:v>
                </c:pt>
                <c:pt idx="14">
                  <c:v>5827.546914440104</c:v>
                </c:pt>
                <c:pt idx="15">
                  <c:v>5316.7842858105805</c:v>
                </c:pt>
                <c:pt idx="16">
                  <c:v>4863.7817203764007</c:v>
                </c:pt>
                <c:pt idx="17">
                  <c:v>4457.9550746744972</c:v>
                </c:pt>
                <c:pt idx="18">
                  <c:v>4091.1369504287422</c:v>
                </c:pt>
                <c:pt idx="19">
                  <c:v>3756.9239618251822</c:v>
                </c:pt>
                <c:pt idx="20">
                  <c:v>3450.2248532675162</c:v>
                </c:pt>
                <c:pt idx="21">
                  <c:v>3166.9408781707698</c:v>
                </c:pt>
                <c:pt idx="22">
                  <c:v>2903.7353700136887</c:v>
                </c:pt>
                <c:pt idx="23">
                  <c:v>2657.864749227223</c:v>
                </c:pt>
                <c:pt idx="24">
                  <c:v>2427.0526568934224</c:v>
                </c:pt>
                <c:pt idx="25">
                  <c:v>2209.3948841579554</c:v>
                </c:pt>
                <c:pt idx="26">
                  <c:v>2003.2866328719012</c:v>
                </c:pt>
                <c:pt idx="27">
                  <c:v>1807.3661979546555</c:v>
                </c:pt>
                <c:pt idx="28">
                  <c:v>1620.4708793424807</c:v>
                </c:pt>
                <c:pt idx="29">
                  <c:v>1441.6021073453755</c:v>
                </c:pt>
                <c:pt idx="30">
                  <c:v>1269.8975821552006</c:v>
                </c:pt>
                <c:pt idx="31">
                  <c:v>1104.6088040728164</c:v>
                </c:pt>
                <c:pt idx="32">
                  <c:v>945.08278238700893</c:v>
                </c:pt>
                <c:pt idx="33">
                  <c:v>790.74700862704242</c:v>
                </c:pt>
                <c:pt idx="34">
                  <c:v>641.09699712810402</c:v>
                </c:pt>
                <c:pt idx="35">
                  <c:v>495.68585716787754</c:v>
                </c:pt>
                <c:pt idx="36">
                  <c:v>354.11548074831603</c:v>
                </c:pt>
                <c:pt idx="37">
                  <c:v>216.02902079094514</c:v>
                </c:pt>
                <c:pt idx="38">
                  <c:v>81.104403104658985</c:v>
                </c:pt>
                <c:pt idx="39">
                  <c:v>50.951331823745207</c:v>
                </c:pt>
                <c:pt idx="40">
                  <c:v>180.40702072047461</c:v>
                </c:pt>
                <c:pt idx="41">
                  <c:v>307.51183554623731</c:v>
                </c:pt>
                <c:pt idx="42">
                  <c:v>432.49931559377194</c:v>
                </c:pt>
                <c:pt idx="43">
                  <c:v>555.59106333004547</c:v>
                </c:pt>
                <c:pt idx="44">
                  <c:v>677.00017930676222</c:v>
                </c:pt>
                <c:pt idx="45">
                  <c:v>796.93450055225776</c:v>
                </c:pt>
                <c:pt idx="46">
                  <c:v>915.5996996448157</c:v>
                </c:pt>
                <c:pt idx="47">
                  <c:v>1033.202295941072</c:v>
                </c:pt>
                <c:pt idx="48">
                  <c:v>1149.9526279749791</c:v>
                </c:pt>
                <c:pt idx="49">
                  <c:v>1266.0678349176867</c:v>
                </c:pt>
                <c:pt idx="50">
                  <c:v>1381.7748964228815</c:v>
                </c:pt>
                <c:pt idx="51">
                  <c:v>1497.3137834210413</c:v>
                </c:pt>
                <c:pt idx="52">
                  <c:v>1612.9407779488563</c:v>
                </c:pt>
                <c:pt idx="53">
                  <c:v>1728.9320283684754</c:v>
                </c:pt>
                <c:pt idx="54">
                  <c:v>1845.587417048321</c:v>
                </c:pt>
                <c:pt idx="55">
                  <c:v>1963.2348324936743</c:v>
                </c:pt>
                <c:pt idx="56">
                  <c:v>2082.2349563774151</c:v>
                </c:pt>
                <c:pt idx="57">
                  <c:v>2202.9867006425047</c:v>
                </c:pt>
                <c:pt idx="58">
                  <c:v>2325.9334610439837</c:v>
                </c:pt>
                <c:pt idx="59">
                  <c:v>2451.5703941533925</c:v>
                </c:pt>
                <c:pt idx="60">
                  <c:v>2580.4529773698032</c:v>
                </c:pt>
                <c:pt idx="61">
                  <c:v>2713.2071804725711</c:v>
                </c:pt>
                <c:pt idx="62">
                  <c:v>2850.5416674885719</c:v>
                </c:pt>
                <c:pt idx="63">
                  <c:v>2993.2625677352194</c:v>
                </c:pt>
                <c:pt idx="64">
                  <c:v>3142.2915160345419</c:v>
                </c:pt>
                <c:pt idx="65">
                  <c:v>3298.6878790554774</c:v>
                </c:pt>
                <c:pt idx="66">
                  <c:v>3463.6763828201824</c:v>
                </c:pt>
                <c:pt idx="67">
                  <c:v>3638.681767155595</c:v>
                </c:pt>
                <c:pt idx="68">
                  <c:v>3825.3726691283473</c:v>
                </c:pt>
                <c:pt idx="69">
                  <c:v>4025.717754327804</c:v>
                </c:pt>
                <c:pt idx="70">
                  <c:v>4242.0582906214204</c:v>
                </c:pt>
                <c:pt idx="71">
                  <c:v>4477.2030773037914</c:v>
                </c:pt>
                <c:pt idx="72">
                  <c:v>4734.5541976369541</c:v>
                </c:pt>
                <c:pt idx="73">
                  <c:v>5018.275930975241</c:v>
                </c:pt>
                <c:pt idx="74">
                  <c:v>5333.5251398019564</c:v>
                </c:pt>
                <c:pt idx="75">
                  <c:v>5686.77089806822</c:v>
                </c:pt>
                <c:pt idx="76">
                  <c:v>6086.2464445582782</c:v>
                </c:pt>
                <c:pt idx="77">
                  <c:v>6542.6020736542305</c:v>
                </c:pt>
                <c:pt idx="78">
                  <c:v>7069.8714871269676</c:v>
                </c:pt>
                <c:pt idx="79">
                  <c:v>7686.9424052960412</c:v>
                </c:pt>
                <c:pt idx="80">
                  <c:v>8419.8676050142585</c:v>
                </c:pt>
                <c:pt idx="81">
                  <c:v>9305.6356399559863</c:v>
                </c:pt>
                <c:pt idx="82">
                  <c:v>10398.603325238664</c:v>
                </c:pt>
                <c:pt idx="83">
                  <c:v>11782.074289367996</c:v>
                </c:pt>
                <c:pt idx="84">
                  <c:v>13590.565500348275</c:v>
                </c:pt>
                <c:pt idx="85">
                  <c:v>16056.36462669904</c:v>
                </c:pt>
                <c:pt idx="86">
                  <c:v>19618.163960584949</c:v>
                </c:pt>
                <c:pt idx="87">
                  <c:v>25215.924005691821</c:v>
                </c:pt>
                <c:pt idx="88">
                  <c:v>35293.40976437374</c:v>
                </c:pt>
                <c:pt idx="89">
                  <c:v>58810.872283496785</c:v>
                </c:pt>
                <c:pt idx="90">
                  <c:v>176409.90896526954</c:v>
                </c:pt>
                <c:pt idx="91">
                  <c:v>176400</c:v>
                </c:pt>
                <c:pt idx="92">
                  <c:v>58801.100954911562</c:v>
                </c:pt>
                <c:pt idx="93">
                  <c:v>35283.913732594825</c:v>
                </c:pt>
                <c:pt idx="94">
                  <c:v>25206.840973596543</c:v>
                </c:pt>
                <c:pt idx="95">
                  <c:v>19609.631687966532</c:v>
                </c:pt>
                <c:pt idx="96">
                  <c:v>16048.520933412907</c:v>
                </c:pt>
                <c:pt idx="97">
                  <c:v>13583.548257658962</c:v>
                </c:pt>
                <c:pt idx="98">
                  <c:v>11776.021394896528</c:v>
                </c:pt>
                <c:pt idx="99">
                  <c:v>10393.652659322379</c:v>
                </c:pt>
                <c:pt idx="100">
                  <c:v>9301.9250005063914</c:v>
                </c:pt>
                <c:pt idx="101">
                  <c:v>8417.534617945581</c:v>
                </c:pt>
                <c:pt idx="102">
                  <c:v>7686.1244086792503</c:v>
                </c:pt>
                <c:pt idx="103">
                  <c:v>7070.7053863640995</c:v>
                </c:pt>
                <c:pt idx="104">
                  <c:v>6545.2241661610251</c:v>
                </c:pt>
                <c:pt idx="105">
                  <c:v>6090.7922124377646</c:v>
                </c:pt>
                <c:pt idx="106">
                  <c:v>5693.3747672869513</c:v>
                </c:pt>
                <c:pt idx="107">
                  <c:v>5342.3202056329246</c:v>
                </c:pt>
                <c:pt idx="108">
                  <c:v>5029.3936492508365</c:v>
                </c:pt>
                <c:pt idx="109">
                  <c:v>4748.124042111167</c:v>
                </c:pt>
                <c:pt idx="110">
                  <c:v>4493.3521641889993</c:v>
                </c:pt>
                <c:pt idx="111">
                  <c:v>4260.9109716895509</c:v>
                </c:pt>
                <c:pt idx="112">
                  <c:v>4047.3951808477373</c:v>
                </c:pt>
                <c:pt idx="113">
                  <c:v>3849.9923294448986</c:v>
                </c:pt>
                <c:pt idx="114">
                  <c:v>3666.3570016740255</c:v>
                </c:pt>
                <c:pt idx="115">
                  <c:v>3494.5158803215613</c:v>
                </c:pt>
                <c:pt idx="116">
                  <c:v>3332.7951596538505</c:v>
                </c:pt>
                <c:pt idx="117">
                  <c:v>3179.7644062094982</c:v>
                </c:pt>
                <c:pt idx="118">
                  <c:v>3034.1926736707137</c:v>
                </c:pt>
                <c:pt idx="119">
                  <c:v>2895.0138534404941</c:v>
                </c:pt>
                <c:pt idx="120">
                  <c:v>2761.2990594923858</c:v>
                </c:pt>
                <c:pt idx="121">
                  <c:v>2632.2344215933122</c:v>
                </c:pt>
                <c:pt idx="122">
                  <c:v>2507.1030727347161</c:v>
                </c:pt>
                <c:pt idx="123">
                  <c:v>2385.2704131232008</c:v>
                </c:pt>
                <c:pt idx="124">
                  <c:v>2266.1719511809629</c:v>
                </c:pt>
                <c:pt idx="125">
                  <c:v>2149.3031822106614</c:v>
                </c:pt>
                <c:pt idx="126">
                  <c:v>2034.2110852820911</c:v>
                </c:pt>
                <c:pt idx="127">
                  <c:v>1920.4869096326877</c:v>
                </c:pt>
                <c:pt idx="128">
                  <c:v>1807.7599897231903</c:v>
                </c:pt>
                <c:pt idx="129">
                  <c:v>1695.6923813331566</c:v>
                </c:pt>
                <c:pt idx="130">
                  <c:v>1583.9741509761382</c:v>
                </c:pt>
                <c:pt idx="131">
                  <c:v>1472.3191824482321</c:v>
                </c:pt>
                <c:pt idx="132">
                  <c:v>1360.4613885569013</c:v>
                </c:pt>
                <c:pt idx="133">
                  <c:v>1248.1512347804762</c:v>
                </c:pt>
                <c:pt idx="134">
                  <c:v>1135.1524965024137</c:v>
                </c:pt>
                <c:pt idx="135">
                  <c:v>1021.2391817937005</c:v>
                </c:pt>
                <c:pt idx="136">
                  <c:v>906.1925609114196</c:v>
                </c:pt>
                <c:pt idx="137">
                  <c:v>789.79824802808889</c:v>
                </c:pt>
                <c:pt idx="138">
                  <c:v>671.84328560135384</c:v>
                </c:pt>
                <c:pt idx="139">
                  <c:v>552.11318181682168</c:v>
                </c:pt>
                <c:pt idx="140">
                  <c:v>430.38885205353967</c:v>
                </c:pt>
                <c:pt idx="141">
                  <c:v>306.44341178485286</c:v>
                </c:pt>
                <c:pt idx="142">
                  <c:v>180.03876383674239</c:v>
                </c:pt>
                <c:pt idx="143">
                  <c:v>50.921915277232834</c:v>
                </c:pt>
                <c:pt idx="144">
                  <c:v>81.179051387055225</c:v>
                </c:pt>
                <c:pt idx="145">
                  <c:v>216.5594416994868</c:v>
                </c:pt>
                <c:pt idx="146">
                  <c:v>355.54295540341076</c:v>
                </c:pt>
                <c:pt idx="147">
                  <c:v>498.48736666484598</c:v>
                </c:pt>
                <c:pt idx="148">
                  <c:v>645.79104131585711</c:v>
                </c:pt>
                <c:pt idx="149">
                  <c:v>797.90049421815615</c:v>
                </c:pt>
                <c:pt idx="150">
                  <c:v>955.31924233381949</c:v>
                </c:pt>
                <c:pt idx="151">
                  <c:v>1118.61827797762</c:v>
                </c:pt>
                <c:pt idx="152">
                  <c:v>1288.4485768527013</c:v>
                </c:pt>
                <c:pt idx="153">
                  <c:v>1465.5561761928736</c:v>
                </c:pt>
                <c:pt idx="154">
                  <c:v>1650.800518430467</c:v>
                </c:pt>
                <c:pt idx="155">
                  <c:v>1845.1769745210916</c:v>
                </c:pt>
                <c:pt idx="156">
                  <c:v>2049.8447576136696</c:v>
                </c:pt>
                <c:pt idx="157">
                  <c:v>2266.1618501235171</c:v>
                </c:pt>
                <c:pt idx="158">
                  <c:v>2495.7291426870547</c:v>
                </c:pt>
                <c:pt idx="159">
                  <c:v>2740.4468007987844</c:v>
                </c:pt>
                <c:pt idx="160">
                  <c:v>3002.5870505183489</c:v>
                </c:pt>
                <c:pt idx="161">
                  <c:v>3284.8892929264025</c:v>
                </c:pt>
                <c:pt idx="162">
                  <c:v>3590.6860110475473</c:v>
                </c:pt>
                <c:pt idx="163">
                  <c:v>3924.0718005461349</c:v>
                </c:pt>
                <c:pt idx="164">
                  <c:v>4290.133833043823</c:v>
                </c:pt>
                <c:pt idx="165">
                  <c:v>4695.2715083223202</c:v>
                </c:pt>
                <c:pt idx="166">
                  <c:v>5147.6483645718708</c:v>
                </c:pt>
                <c:pt idx="167">
                  <c:v>5657.8448358722571</c:v>
                </c:pt>
                <c:pt idx="168">
                  <c:v>6239.8243417515278</c:v>
                </c:pt>
                <c:pt idx="169">
                  <c:v>6912.4034424356405</c:v>
                </c:pt>
                <c:pt idx="170">
                  <c:v>7701.5621117300243</c:v>
                </c:pt>
                <c:pt idx="171">
                  <c:v>8644.213169891309</c:v>
                </c:pt>
                <c:pt idx="172">
                  <c:v>9794.6325441847239</c:v>
                </c:pt>
                <c:pt idx="173">
                  <c:v>11236.033803011214</c:v>
                </c:pt>
                <c:pt idx="174">
                  <c:v>13102.826955393619</c:v>
                </c:pt>
                <c:pt idx="175">
                  <c:v>15627.159677401536</c:v>
                </c:pt>
                <c:pt idx="176">
                  <c:v>19247.513633232305</c:v>
                </c:pt>
                <c:pt idx="177">
                  <c:v>24903.466084755721</c:v>
                </c:pt>
                <c:pt idx="178">
                  <c:v>35037.879600326531</c:v>
                </c:pt>
                <c:pt idx="179">
                  <c:v>58607.850997314512</c:v>
                </c:pt>
                <c:pt idx="180">
                  <c:v>176227.04879991783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3B-4598-93F8-5E681D448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1806832"/>
        <c:axId val="1931811632"/>
      </c:scatterChart>
      <c:valAx>
        <c:axId val="193180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811632"/>
        <c:crosses val="autoZero"/>
        <c:crossBetween val="midCat"/>
      </c:valAx>
      <c:valAx>
        <c:axId val="193181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806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ex runout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runout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19648447069116359"/>
                  <c:y val="-0.2330296733741615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valves!$D$184:$D$364</c:f>
              <c:numCache>
                <c:formatCode>General</c:formatCode>
                <c:ptCount val="181"/>
                <c:pt idx="0">
                  <c:v>0</c:v>
                </c:pt>
                <c:pt idx="10">
                  <c:v>0.01</c:v>
                </c:pt>
                <c:pt idx="20">
                  <c:v>0.02</c:v>
                </c:pt>
                <c:pt idx="30">
                  <c:v>0.04</c:v>
                </c:pt>
                <c:pt idx="40">
                  <c:v>0.05</c:v>
                </c:pt>
                <c:pt idx="50">
                  <c:v>7.0000000000000007E-2</c:v>
                </c:pt>
                <c:pt idx="60">
                  <c:v>0.08</c:v>
                </c:pt>
                <c:pt idx="70">
                  <c:v>0.09</c:v>
                </c:pt>
                <c:pt idx="80">
                  <c:v>0.09</c:v>
                </c:pt>
                <c:pt idx="90">
                  <c:v>0.1</c:v>
                </c:pt>
                <c:pt idx="100">
                  <c:v>0.1</c:v>
                </c:pt>
                <c:pt idx="110">
                  <c:v>0.09</c:v>
                </c:pt>
                <c:pt idx="120">
                  <c:v>0.08</c:v>
                </c:pt>
                <c:pt idx="130">
                  <c:v>0.08</c:v>
                </c:pt>
                <c:pt idx="140">
                  <c:v>7.0000000000000007E-2</c:v>
                </c:pt>
                <c:pt idx="150">
                  <c:v>0.05</c:v>
                </c:pt>
                <c:pt idx="160">
                  <c:v>0.04</c:v>
                </c:pt>
                <c:pt idx="170">
                  <c:v>0.02</c:v>
                </c:pt>
                <c:pt idx="18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2B-4A2F-9E53-17317E44B8F9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1564002624671916"/>
                  <c:y val="-0.2866203703703703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valves!$B$4:$B$174</c:f>
              <c:numCache>
                <c:formatCode>General</c:formatCode>
                <c:ptCount val="17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</c:numCache>
            </c:numRef>
          </c:xVal>
          <c:yVal>
            <c:numRef>
              <c:f>valves!$E$4:$E$174</c:f>
              <c:numCache>
                <c:formatCode>General</c:formatCode>
                <c:ptCount val="171"/>
                <c:pt idx="10">
                  <c:v>0.02</c:v>
                </c:pt>
                <c:pt idx="20">
                  <c:v>0.03</c:v>
                </c:pt>
                <c:pt idx="30">
                  <c:v>0.05</c:v>
                </c:pt>
                <c:pt idx="40">
                  <c:v>0.06</c:v>
                </c:pt>
                <c:pt idx="50">
                  <c:v>0.08</c:v>
                </c:pt>
                <c:pt idx="60">
                  <c:v>0.09</c:v>
                </c:pt>
                <c:pt idx="70">
                  <c:v>0.1</c:v>
                </c:pt>
                <c:pt idx="80">
                  <c:v>0.1</c:v>
                </c:pt>
                <c:pt idx="90">
                  <c:v>0.1</c:v>
                </c:pt>
                <c:pt idx="100">
                  <c:v>0.1</c:v>
                </c:pt>
                <c:pt idx="110">
                  <c:v>0.09</c:v>
                </c:pt>
                <c:pt idx="120">
                  <c:v>0.08</c:v>
                </c:pt>
                <c:pt idx="130">
                  <c:v>7.0000000000000007E-2</c:v>
                </c:pt>
                <c:pt idx="140">
                  <c:v>0.06</c:v>
                </c:pt>
                <c:pt idx="150">
                  <c:v>0.05</c:v>
                </c:pt>
                <c:pt idx="160">
                  <c:v>0.03</c:v>
                </c:pt>
                <c:pt idx="170">
                  <c:v>0.01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32B-4A2F-9E53-17317E44B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108912"/>
        <c:axId val="336094992"/>
      </c:scatterChart>
      <c:valAx>
        <c:axId val="33610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94992"/>
        <c:crosses val="autoZero"/>
        <c:crossBetween val="midCat"/>
      </c:valAx>
      <c:valAx>
        <c:axId val="33609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08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</a:t>
            </a:r>
            <a:r>
              <a:rPr lang="en-US" baseline="0"/>
              <a:t> runout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smoothed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valves!$F$4:$F$364</c:f>
              <c:numCache>
                <c:formatCode>General</c:formatCode>
                <c:ptCount val="361"/>
                <c:pt idx="0">
                  <c:v>0</c:v>
                </c:pt>
                <c:pt idx="1">
                  <c:v>-2.1880000000000003E-3</c:v>
                </c:pt>
                <c:pt idx="2">
                  <c:v>-4.352E-3</c:v>
                </c:pt>
                <c:pt idx="3">
                  <c:v>-6.4920000000000004E-3</c:v>
                </c:pt>
                <c:pt idx="4">
                  <c:v>-8.6080000000000011E-3</c:v>
                </c:pt>
                <c:pt idx="5">
                  <c:v>-1.0700000000000001E-2</c:v>
                </c:pt>
                <c:pt idx="6">
                  <c:v>-1.2768E-2</c:v>
                </c:pt>
                <c:pt idx="7">
                  <c:v>-1.4812000000000001E-2</c:v>
                </c:pt>
                <c:pt idx="8">
                  <c:v>-1.6832E-2</c:v>
                </c:pt>
                <c:pt idx="9">
                  <c:v>-1.8828000000000001E-2</c:v>
                </c:pt>
                <c:pt idx="10">
                  <c:v>-2.0800000000000003E-2</c:v>
                </c:pt>
                <c:pt idx="11">
                  <c:v>-2.2748000000000004E-2</c:v>
                </c:pt>
                <c:pt idx="12">
                  <c:v>-2.4671999999999999E-2</c:v>
                </c:pt>
                <c:pt idx="13">
                  <c:v>-2.6572000000000002E-2</c:v>
                </c:pt>
                <c:pt idx="14">
                  <c:v>-2.8448000000000001E-2</c:v>
                </c:pt>
                <c:pt idx="15">
                  <c:v>-3.0300000000000001E-2</c:v>
                </c:pt>
                <c:pt idx="16">
                  <c:v>-3.2128000000000004E-2</c:v>
                </c:pt>
                <c:pt idx="17">
                  <c:v>-3.3932000000000004E-2</c:v>
                </c:pt>
                <c:pt idx="18">
                  <c:v>-3.5712000000000001E-2</c:v>
                </c:pt>
                <c:pt idx="19">
                  <c:v>-3.7468000000000001E-2</c:v>
                </c:pt>
                <c:pt idx="20">
                  <c:v>-3.9200000000000006E-2</c:v>
                </c:pt>
                <c:pt idx="21">
                  <c:v>-4.0908000000000007E-2</c:v>
                </c:pt>
                <c:pt idx="22">
                  <c:v>-4.2592000000000005E-2</c:v>
                </c:pt>
                <c:pt idx="23">
                  <c:v>-4.4252000000000007E-2</c:v>
                </c:pt>
                <c:pt idx="24">
                  <c:v>-4.5887999999999998E-2</c:v>
                </c:pt>
                <c:pt idx="25">
                  <c:v>-4.7500000000000001E-2</c:v>
                </c:pt>
                <c:pt idx="26">
                  <c:v>-4.9088E-2</c:v>
                </c:pt>
                <c:pt idx="27">
                  <c:v>-5.0652000000000003E-2</c:v>
                </c:pt>
                <c:pt idx="28">
                  <c:v>-5.2192000000000002E-2</c:v>
                </c:pt>
                <c:pt idx="29">
                  <c:v>-5.3708000000000006E-2</c:v>
                </c:pt>
                <c:pt idx="30">
                  <c:v>-5.5199999999999999E-2</c:v>
                </c:pt>
                <c:pt idx="31">
                  <c:v>-5.666800000000001E-2</c:v>
                </c:pt>
                <c:pt idx="32">
                  <c:v>-5.8112000000000004E-2</c:v>
                </c:pt>
                <c:pt idx="33">
                  <c:v>-5.9532000000000002E-2</c:v>
                </c:pt>
                <c:pt idx="34">
                  <c:v>-6.0928000000000003E-2</c:v>
                </c:pt>
                <c:pt idx="35">
                  <c:v>-6.2300000000000001E-2</c:v>
                </c:pt>
                <c:pt idx="36">
                  <c:v>-6.364800000000001E-2</c:v>
                </c:pt>
                <c:pt idx="37">
                  <c:v>-6.4972000000000002E-2</c:v>
                </c:pt>
                <c:pt idx="38">
                  <c:v>-6.6272000000000011E-2</c:v>
                </c:pt>
                <c:pt idx="39">
                  <c:v>-6.7547999999999997E-2</c:v>
                </c:pt>
                <c:pt idx="40">
                  <c:v>-6.88E-2</c:v>
                </c:pt>
                <c:pt idx="41">
                  <c:v>-7.0028000000000007E-2</c:v>
                </c:pt>
                <c:pt idx="42">
                  <c:v>-7.1232000000000018E-2</c:v>
                </c:pt>
                <c:pt idx="43">
                  <c:v>-7.2412000000000004E-2</c:v>
                </c:pt>
                <c:pt idx="44">
                  <c:v>-7.3568000000000008E-2</c:v>
                </c:pt>
                <c:pt idx="45">
                  <c:v>-7.4700000000000003E-2</c:v>
                </c:pt>
                <c:pt idx="46">
                  <c:v>-7.5808000000000014E-2</c:v>
                </c:pt>
                <c:pt idx="47">
                  <c:v>-7.6892000000000002E-2</c:v>
                </c:pt>
                <c:pt idx="48">
                  <c:v>-7.7951999999999994E-2</c:v>
                </c:pt>
                <c:pt idx="49">
                  <c:v>-7.8988000000000003E-2</c:v>
                </c:pt>
                <c:pt idx="50">
                  <c:v>-0.08</c:v>
                </c:pt>
                <c:pt idx="51">
                  <c:v>-8.0988000000000004E-2</c:v>
                </c:pt>
                <c:pt idx="52">
                  <c:v>-8.1951999999999997E-2</c:v>
                </c:pt>
                <c:pt idx="53">
                  <c:v>-8.2892000000000007E-2</c:v>
                </c:pt>
                <c:pt idx="54">
                  <c:v>-8.3807999999999994E-2</c:v>
                </c:pt>
                <c:pt idx="55">
                  <c:v>-8.4700000000000011E-2</c:v>
                </c:pt>
                <c:pt idx="56">
                  <c:v>-8.5568000000000005E-2</c:v>
                </c:pt>
                <c:pt idx="57">
                  <c:v>-8.6412000000000017E-2</c:v>
                </c:pt>
                <c:pt idx="58">
                  <c:v>-8.7232000000000018E-2</c:v>
                </c:pt>
                <c:pt idx="59">
                  <c:v>-8.8027999999999995E-2</c:v>
                </c:pt>
                <c:pt idx="60">
                  <c:v>-8.8800000000000004E-2</c:v>
                </c:pt>
                <c:pt idx="61">
                  <c:v>-8.9548000000000016E-2</c:v>
                </c:pt>
                <c:pt idx="62">
                  <c:v>-9.0272000000000019E-2</c:v>
                </c:pt>
                <c:pt idx="63">
                  <c:v>-9.0971999999999997E-2</c:v>
                </c:pt>
                <c:pt idx="64">
                  <c:v>-9.1648000000000007E-2</c:v>
                </c:pt>
                <c:pt idx="65">
                  <c:v>-9.2300000000000021E-2</c:v>
                </c:pt>
                <c:pt idx="66">
                  <c:v>-9.2927999999999997E-2</c:v>
                </c:pt>
                <c:pt idx="67">
                  <c:v>-9.3532000000000004E-2</c:v>
                </c:pt>
                <c:pt idx="68">
                  <c:v>-9.4112000000000001E-2</c:v>
                </c:pt>
                <c:pt idx="69">
                  <c:v>-9.4668000000000016E-2</c:v>
                </c:pt>
                <c:pt idx="70">
                  <c:v>-9.5200000000000007E-2</c:v>
                </c:pt>
                <c:pt idx="71">
                  <c:v>-9.5708000000000001E-2</c:v>
                </c:pt>
                <c:pt idx="72">
                  <c:v>-9.6192000000000014E-2</c:v>
                </c:pt>
                <c:pt idx="73">
                  <c:v>-9.6652000000000016E-2</c:v>
                </c:pt>
                <c:pt idx="74">
                  <c:v>-9.7087999999999994E-2</c:v>
                </c:pt>
                <c:pt idx="75">
                  <c:v>-9.7500000000000003E-2</c:v>
                </c:pt>
                <c:pt idx="76">
                  <c:v>-9.7888000000000017E-2</c:v>
                </c:pt>
                <c:pt idx="77">
                  <c:v>-9.825200000000002E-2</c:v>
                </c:pt>
                <c:pt idx="78">
                  <c:v>-9.8591999999999999E-2</c:v>
                </c:pt>
                <c:pt idx="79">
                  <c:v>-9.890800000000001E-2</c:v>
                </c:pt>
                <c:pt idx="80">
                  <c:v>-9.920000000000001E-2</c:v>
                </c:pt>
                <c:pt idx="81">
                  <c:v>-9.9468000000000001E-2</c:v>
                </c:pt>
                <c:pt idx="82">
                  <c:v>-9.9712000000000009E-2</c:v>
                </c:pt>
                <c:pt idx="83">
                  <c:v>-9.9932000000000007E-2</c:v>
                </c:pt>
                <c:pt idx="84">
                  <c:v>-0.10012800000000002</c:v>
                </c:pt>
                <c:pt idx="85">
                  <c:v>-0.1003</c:v>
                </c:pt>
                <c:pt idx="86">
                  <c:v>-0.10044800000000001</c:v>
                </c:pt>
                <c:pt idx="87">
                  <c:v>-0.10057200000000001</c:v>
                </c:pt>
                <c:pt idx="88">
                  <c:v>-0.10067200000000003</c:v>
                </c:pt>
                <c:pt idx="89">
                  <c:v>-0.100748</c:v>
                </c:pt>
                <c:pt idx="90">
                  <c:v>-0.1008</c:v>
                </c:pt>
                <c:pt idx="91">
                  <c:v>-0.10082800000000001</c:v>
                </c:pt>
                <c:pt idx="92">
                  <c:v>-0.10083200000000002</c:v>
                </c:pt>
                <c:pt idx="93">
                  <c:v>-0.100812</c:v>
                </c:pt>
                <c:pt idx="94">
                  <c:v>-0.10076800000000001</c:v>
                </c:pt>
                <c:pt idx="95">
                  <c:v>-0.10070000000000001</c:v>
                </c:pt>
                <c:pt idx="96">
                  <c:v>-0.100608</c:v>
                </c:pt>
                <c:pt idx="97">
                  <c:v>-0.100492</c:v>
                </c:pt>
                <c:pt idx="98">
                  <c:v>-0.10035200000000001</c:v>
                </c:pt>
                <c:pt idx="99">
                  <c:v>-0.10018800000000001</c:v>
                </c:pt>
                <c:pt idx="100">
                  <c:v>-9.9999999999999992E-2</c:v>
                </c:pt>
                <c:pt idx="101">
                  <c:v>-9.9788000000000002E-2</c:v>
                </c:pt>
                <c:pt idx="102">
                  <c:v>-9.9552000000000015E-2</c:v>
                </c:pt>
                <c:pt idx="103">
                  <c:v>-9.9292000000000019E-2</c:v>
                </c:pt>
                <c:pt idx="104">
                  <c:v>-9.9008000000000013E-2</c:v>
                </c:pt>
                <c:pt idx="105">
                  <c:v>-9.870000000000001E-2</c:v>
                </c:pt>
                <c:pt idx="106">
                  <c:v>-9.8368000000000011E-2</c:v>
                </c:pt>
                <c:pt idx="107">
                  <c:v>-9.8012000000000016E-2</c:v>
                </c:pt>
                <c:pt idx="108">
                  <c:v>-9.7631999999999997E-2</c:v>
                </c:pt>
                <c:pt idx="109">
                  <c:v>-9.7228000000000009E-2</c:v>
                </c:pt>
                <c:pt idx="110">
                  <c:v>-9.6800000000000025E-2</c:v>
                </c:pt>
                <c:pt idx="111">
                  <c:v>-9.6348000000000017E-2</c:v>
                </c:pt>
                <c:pt idx="112">
                  <c:v>-9.5872000000000013E-2</c:v>
                </c:pt>
                <c:pt idx="113">
                  <c:v>-9.5372000000000012E-2</c:v>
                </c:pt>
                <c:pt idx="114">
                  <c:v>-9.4848000000000016E-2</c:v>
                </c:pt>
                <c:pt idx="115">
                  <c:v>-9.4299999999999995E-2</c:v>
                </c:pt>
                <c:pt idx="116">
                  <c:v>-9.3728000000000034E-2</c:v>
                </c:pt>
                <c:pt idx="117">
                  <c:v>-9.313200000000002E-2</c:v>
                </c:pt>
                <c:pt idx="118">
                  <c:v>-9.2511999999999983E-2</c:v>
                </c:pt>
                <c:pt idx="119">
                  <c:v>-9.1868000000000033E-2</c:v>
                </c:pt>
                <c:pt idx="120">
                  <c:v>-9.1200000000000003E-2</c:v>
                </c:pt>
                <c:pt idx="121">
                  <c:v>-9.0507999999999977E-2</c:v>
                </c:pt>
                <c:pt idx="122">
                  <c:v>-8.9792000000000011E-2</c:v>
                </c:pt>
                <c:pt idx="123">
                  <c:v>-8.9051999999999992E-2</c:v>
                </c:pt>
                <c:pt idx="124">
                  <c:v>-8.8288000000000033E-2</c:v>
                </c:pt>
                <c:pt idx="125">
                  <c:v>-8.7500000000000022E-2</c:v>
                </c:pt>
                <c:pt idx="126">
                  <c:v>-8.6687999999999987E-2</c:v>
                </c:pt>
                <c:pt idx="127">
                  <c:v>-8.5852000000000039E-2</c:v>
                </c:pt>
                <c:pt idx="128">
                  <c:v>-8.4992000000000012E-2</c:v>
                </c:pt>
                <c:pt idx="129">
                  <c:v>-8.4107999999999988E-2</c:v>
                </c:pt>
                <c:pt idx="130">
                  <c:v>-8.3200000000000024E-2</c:v>
                </c:pt>
                <c:pt idx="131">
                  <c:v>-8.2268000000000008E-2</c:v>
                </c:pt>
                <c:pt idx="132">
                  <c:v>-8.1311999999999995E-2</c:v>
                </c:pt>
                <c:pt idx="133">
                  <c:v>-8.0332000000000015E-2</c:v>
                </c:pt>
                <c:pt idx="134">
                  <c:v>-7.932800000000001E-2</c:v>
                </c:pt>
                <c:pt idx="135">
                  <c:v>-7.8300000000000036E-2</c:v>
                </c:pt>
                <c:pt idx="136">
                  <c:v>-7.7248000000000011E-2</c:v>
                </c:pt>
                <c:pt idx="137">
                  <c:v>-7.617199999999999E-2</c:v>
                </c:pt>
                <c:pt idx="138">
                  <c:v>-7.5072000000000028E-2</c:v>
                </c:pt>
                <c:pt idx="139">
                  <c:v>-7.3948000000000014E-2</c:v>
                </c:pt>
                <c:pt idx="140">
                  <c:v>-7.2800000000000004E-2</c:v>
                </c:pt>
                <c:pt idx="141">
                  <c:v>-7.1628000000000025E-2</c:v>
                </c:pt>
                <c:pt idx="142">
                  <c:v>-7.0431999999999995E-2</c:v>
                </c:pt>
                <c:pt idx="143">
                  <c:v>-6.9212000000000051E-2</c:v>
                </c:pt>
                <c:pt idx="144">
                  <c:v>-6.7968000000000028E-2</c:v>
                </c:pt>
                <c:pt idx="145">
                  <c:v>-6.6699999999999982E-2</c:v>
                </c:pt>
                <c:pt idx="146">
                  <c:v>-6.5408000000000022E-2</c:v>
                </c:pt>
                <c:pt idx="147">
                  <c:v>-6.4092000000000038E-2</c:v>
                </c:pt>
                <c:pt idx="148">
                  <c:v>-6.2751999999999974E-2</c:v>
                </c:pt>
                <c:pt idx="149">
                  <c:v>-6.1388000000000054E-2</c:v>
                </c:pt>
                <c:pt idx="150">
                  <c:v>-0.06</c:v>
                </c:pt>
                <c:pt idx="151">
                  <c:v>-5.8587999999999973E-2</c:v>
                </c:pt>
                <c:pt idx="152">
                  <c:v>-5.7152000000000036E-2</c:v>
                </c:pt>
                <c:pt idx="153">
                  <c:v>-5.5692000000000019E-2</c:v>
                </c:pt>
                <c:pt idx="154">
                  <c:v>-5.4208000000000034E-2</c:v>
                </c:pt>
                <c:pt idx="155">
                  <c:v>-5.2700000000000025E-2</c:v>
                </c:pt>
                <c:pt idx="156">
                  <c:v>-5.1167999999999991E-2</c:v>
                </c:pt>
                <c:pt idx="157">
                  <c:v>-4.9612000000000045E-2</c:v>
                </c:pt>
                <c:pt idx="158">
                  <c:v>-4.8032000000000019E-2</c:v>
                </c:pt>
                <c:pt idx="159">
                  <c:v>-4.6427999999999969E-2</c:v>
                </c:pt>
                <c:pt idx="160">
                  <c:v>-4.4800000000000006E-2</c:v>
                </c:pt>
                <c:pt idx="161">
                  <c:v>-4.314800000000002E-2</c:v>
                </c:pt>
                <c:pt idx="162">
                  <c:v>-4.1472000000000009E-2</c:v>
                </c:pt>
                <c:pt idx="163">
                  <c:v>-3.977200000000003E-2</c:v>
                </c:pt>
                <c:pt idx="164">
                  <c:v>-3.8048000000000026E-2</c:v>
                </c:pt>
                <c:pt idx="165">
                  <c:v>-3.6300000000000054E-2</c:v>
                </c:pt>
                <c:pt idx="166">
                  <c:v>-3.4528000000000003E-2</c:v>
                </c:pt>
                <c:pt idx="167">
                  <c:v>-3.2731999999999983E-2</c:v>
                </c:pt>
                <c:pt idx="168">
                  <c:v>-3.0912000000000051E-2</c:v>
                </c:pt>
                <c:pt idx="169">
                  <c:v>-2.9068000000000038E-2</c:v>
                </c:pt>
                <c:pt idx="170">
                  <c:v>-2.7200000000000002E-2</c:v>
                </c:pt>
                <c:pt idx="171">
                  <c:v>-2.5308000000000053E-2</c:v>
                </c:pt>
                <c:pt idx="172">
                  <c:v>-2.3392000000000024E-2</c:v>
                </c:pt>
                <c:pt idx="173">
                  <c:v>-2.1452000000000027E-2</c:v>
                </c:pt>
                <c:pt idx="174">
                  <c:v>-1.9488000000000005E-2</c:v>
                </c:pt>
                <c:pt idx="175">
                  <c:v>-1.7500000000000016E-2</c:v>
                </c:pt>
                <c:pt idx="176">
                  <c:v>-1.5488000000000057E-2</c:v>
                </c:pt>
                <c:pt idx="177">
                  <c:v>-1.3452000000000019E-2</c:v>
                </c:pt>
                <c:pt idx="178">
                  <c:v>-1.1392000000000013E-2</c:v>
                </c:pt>
                <c:pt idx="179">
                  <c:v>-9.3080000000000385E-3</c:v>
                </c:pt>
                <c:pt idx="180">
                  <c:v>0</c:v>
                </c:pt>
                <c:pt idx="181">
                  <c:v>2.1880000000000003E-3</c:v>
                </c:pt>
                <c:pt idx="182">
                  <c:v>4.352E-3</c:v>
                </c:pt>
                <c:pt idx="183">
                  <c:v>6.4920000000000004E-3</c:v>
                </c:pt>
                <c:pt idx="184">
                  <c:v>8.6080000000000011E-3</c:v>
                </c:pt>
                <c:pt idx="185">
                  <c:v>1.0700000000000001E-2</c:v>
                </c:pt>
                <c:pt idx="186">
                  <c:v>1.2768E-2</c:v>
                </c:pt>
                <c:pt idx="187">
                  <c:v>1.4812000000000001E-2</c:v>
                </c:pt>
                <c:pt idx="188">
                  <c:v>1.6832E-2</c:v>
                </c:pt>
                <c:pt idx="189">
                  <c:v>1.8828000000000001E-2</c:v>
                </c:pt>
                <c:pt idx="190">
                  <c:v>2.0800000000000003E-2</c:v>
                </c:pt>
                <c:pt idx="191">
                  <c:v>2.2748000000000004E-2</c:v>
                </c:pt>
                <c:pt idx="192">
                  <c:v>2.4671999999999999E-2</c:v>
                </c:pt>
                <c:pt idx="193">
                  <c:v>2.6572000000000002E-2</c:v>
                </c:pt>
                <c:pt idx="194">
                  <c:v>2.8448000000000001E-2</c:v>
                </c:pt>
                <c:pt idx="195">
                  <c:v>3.0300000000000001E-2</c:v>
                </c:pt>
                <c:pt idx="196">
                  <c:v>3.2128000000000004E-2</c:v>
                </c:pt>
                <c:pt idx="197">
                  <c:v>3.3932000000000004E-2</c:v>
                </c:pt>
                <c:pt idx="198">
                  <c:v>3.5712000000000001E-2</c:v>
                </c:pt>
                <c:pt idx="199">
                  <c:v>3.7468000000000001E-2</c:v>
                </c:pt>
                <c:pt idx="200">
                  <c:v>3.9200000000000006E-2</c:v>
                </c:pt>
                <c:pt idx="201">
                  <c:v>4.0908000000000007E-2</c:v>
                </c:pt>
                <c:pt idx="202">
                  <c:v>4.2592000000000005E-2</c:v>
                </c:pt>
                <c:pt idx="203">
                  <c:v>4.4252000000000007E-2</c:v>
                </c:pt>
                <c:pt idx="204">
                  <c:v>4.5887999999999998E-2</c:v>
                </c:pt>
                <c:pt idx="205">
                  <c:v>4.7500000000000001E-2</c:v>
                </c:pt>
                <c:pt idx="206">
                  <c:v>4.9088E-2</c:v>
                </c:pt>
                <c:pt idx="207">
                  <c:v>5.0652000000000003E-2</c:v>
                </c:pt>
                <c:pt idx="208">
                  <c:v>5.2192000000000002E-2</c:v>
                </c:pt>
                <c:pt idx="209">
                  <c:v>5.3708000000000006E-2</c:v>
                </c:pt>
                <c:pt idx="210">
                  <c:v>5.5199999999999999E-2</c:v>
                </c:pt>
                <c:pt idx="211">
                  <c:v>5.666800000000001E-2</c:v>
                </c:pt>
                <c:pt idx="212">
                  <c:v>5.8112000000000004E-2</c:v>
                </c:pt>
                <c:pt idx="213">
                  <c:v>5.9532000000000002E-2</c:v>
                </c:pt>
                <c:pt idx="214">
                  <c:v>6.0928000000000003E-2</c:v>
                </c:pt>
                <c:pt idx="215">
                  <c:v>6.2300000000000001E-2</c:v>
                </c:pt>
                <c:pt idx="216">
                  <c:v>6.364800000000001E-2</c:v>
                </c:pt>
                <c:pt idx="217">
                  <c:v>6.4972000000000002E-2</c:v>
                </c:pt>
                <c:pt idx="218">
                  <c:v>6.6272000000000011E-2</c:v>
                </c:pt>
                <c:pt idx="219">
                  <c:v>6.7547999999999997E-2</c:v>
                </c:pt>
                <c:pt idx="220">
                  <c:v>6.88E-2</c:v>
                </c:pt>
                <c:pt idx="221">
                  <c:v>7.0028000000000007E-2</c:v>
                </c:pt>
                <c:pt idx="222">
                  <c:v>7.1232000000000018E-2</c:v>
                </c:pt>
                <c:pt idx="223">
                  <c:v>7.2412000000000004E-2</c:v>
                </c:pt>
                <c:pt idx="224">
                  <c:v>7.3568000000000008E-2</c:v>
                </c:pt>
                <c:pt idx="225">
                  <c:v>7.4700000000000003E-2</c:v>
                </c:pt>
                <c:pt idx="226">
                  <c:v>7.5808000000000014E-2</c:v>
                </c:pt>
                <c:pt idx="227">
                  <c:v>7.6892000000000002E-2</c:v>
                </c:pt>
                <c:pt idx="228">
                  <c:v>7.7951999999999994E-2</c:v>
                </c:pt>
                <c:pt idx="229">
                  <c:v>7.8988000000000003E-2</c:v>
                </c:pt>
                <c:pt idx="230">
                  <c:v>0.08</c:v>
                </c:pt>
                <c:pt idx="231">
                  <c:v>8.0988000000000004E-2</c:v>
                </c:pt>
                <c:pt idx="232">
                  <c:v>8.1951999999999997E-2</c:v>
                </c:pt>
                <c:pt idx="233">
                  <c:v>8.2892000000000007E-2</c:v>
                </c:pt>
                <c:pt idx="234">
                  <c:v>8.3807999999999994E-2</c:v>
                </c:pt>
                <c:pt idx="235">
                  <c:v>8.4700000000000011E-2</c:v>
                </c:pt>
                <c:pt idx="236">
                  <c:v>8.5568000000000005E-2</c:v>
                </c:pt>
                <c:pt idx="237">
                  <c:v>8.6412000000000017E-2</c:v>
                </c:pt>
                <c:pt idx="238">
                  <c:v>8.7232000000000018E-2</c:v>
                </c:pt>
                <c:pt idx="239">
                  <c:v>8.8027999999999995E-2</c:v>
                </c:pt>
                <c:pt idx="240">
                  <c:v>8.8800000000000004E-2</c:v>
                </c:pt>
                <c:pt idx="241">
                  <c:v>8.9548000000000016E-2</c:v>
                </c:pt>
                <c:pt idx="242">
                  <c:v>9.0272000000000019E-2</c:v>
                </c:pt>
                <c:pt idx="243">
                  <c:v>9.0971999999999997E-2</c:v>
                </c:pt>
                <c:pt idx="244">
                  <c:v>9.1648000000000007E-2</c:v>
                </c:pt>
                <c:pt idx="245">
                  <c:v>9.2300000000000021E-2</c:v>
                </c:pt>
                <c:pt idx="246">
                  <c:v>9.2927999999999997E-2</c:v>
                </c:pt>
                <c:pt idx="247">
                  <c:v>9.3532000000000004E-2</c:v>
                </c:pt>
                <c:pt idx="248">
                  <c:v>9.4112000000000001E-2</c:v>
                </c:pt>
                <c:pt idx="249">
                  <c:v>9.4668000000000016E-2</c:v>
                </c:pt>
                <c:pt idx="250">
                  <c:v>9.5200000000000007E-2</c:v>
                </c:pt>
                <c:pt idx="251">
                  <c:v>9.5708000000000001E-2</c:v>
                </c:pt>
                <c:pt idx="252">
                  <c:v>9.6192000000000014E-2</c:v>
                </c:pt>
                <c:pt idx="253">
                  <c:v>9.6652000000000016E-2</c:v>
                </c:pt>
                <c:pt idx="254">
                  <c:v>9.7087999999999994E-2</c:v>
                </c:pt>
                <c:pt idx="255">
                  <c:v>9.7500000000000003E-2</c:v>
                </c:pt>
                <c:pt idx="256">
                  <c:v>9.7888000000000017E-2</c:v>
                </c:pt>
                <c:pt idx="257">
                  <c:v>9.825200000000002E-2</c:v>
                </c:pt>
                <c:pt idx="258">
                  <c:v>9.8591999999999999E-2</c:v>
                </c:pt>
                <c:pt idx="259">
                  <c:v>9.890800000000001E-2</c:v>
                </c:pt>
                <c:pt idx="260">
                  <c:v>9.920000000000001E-2</c:v>
                </c:pt>
                <c:pt idx="261">
                  <c:v>9.9468000000000001E-2</c:v>
                </c:pt>
                <c:pt idx="262">
                  <c:v>9.9712000000000009E-2</c:v>
                </c:pt>
                <c:pt idx="263">
                  <c:v>9.9932000000000007E-2</c:v>
                </c:pt>
                <c:pt idx="264">
                  <c:v>0.10012800000000002</c:v>
                </c:pt>
                <c:pt idx="265">
                  <c:v>0.1003</c:v>
                </c:pt>
                <c:pt idx="266">
                  <c:v>0.10044800000000001</c:v>
                </c:pt>
                <c:pt idx="267">
                  <c:v>0.10057200000000001</c:v>
                </c:pt>
                <c:pt idx="268">
                  <c:v>0.10067200000000003</c:v>
                </c:pt>
                <c:pt idx="269">
                  <c:v>0.100748</c:v>
                </c:pt>
                <c:pt idx="270">
                  <c:v>0.1008</c:v>
                </c:pt>
                <c:pt idx="271">
                  <c:v>0.10082800000000001</c:v>
                </c:pt>
                <c:pt idx="272">
                  <c:v>0.10083200000000002</c:v>
                </c:pt>
                <c:pt idx="273">
                  <c:v>0.100812</c:v>
                </c:pt>
                <c:pt idx="274">
                  <c:v>0.10076800000000001</c:v>
                </c:pt>
                <c:pt idx="275">
                  <c:v>0.10070000000000001</c:v>
                </c:pt>
                <c:pt idx="276">
                  <c:v>0.100608</c:v>
                </c:pt>
                <c:pt idx="277">
                  <c:v>0.100492</c:v>
                </c:pt>
                <c:pt idx="278">
                  <c:v>0.10035200000000001</c:v>
                </c:pt>
                <c:pt idx="279">
                  <c:v>0.10018800000000001</c:v>
                </c:pt>
                <c:pt idx="280">
                  <c:v>9.9999999999999992E-2</c:v>
                </c:pt>
                <c:pt idx="281">
                  <c:v>9.9788000000000002E-2</c:v>
                </c:pt>
                <c:pt idx="282">
                  <c:v>9.9552000000000015E-2</c:v>
                </c:pt>
                <c:pt idx="283">
                  <c:v>9.9292000000000019E-2</c:v>
                </c:pt>
                <c:pt idx="284">
                  <c:v>9.9008000000000013E-2</c:v>
                </c:pt>
                <c:pt idx="285">
                  <c:v>9.870000000000001E-2</c:v>
                </c:pt>
                <c:pt idx="286">
                  <c:v>9.8368000000000011E-2</c:v>
                </c:pt>
                <c:pt idx="287">
                  <c:v>9.8012000000000016E-2</c:v>
                </c:pt>
                <c:pt idx="288">
                  <c:v>9.7631999999999997E-2</c:v>
                </c:pt>
                <c:pt idx="289">
                  <c:v>9.7228000000000009E-2</c:v>
                </c:pt>
                <c:pt idx="290">
                  <c:v>9.6800000000000025E-2</c:v>
                </c:pt>
                <c:pt idx="291">
                  <c:v>9.6348000000000017E-2</c:v>
                </c:pt>
                <c:pt idx="292">
                  <c:v>9.5872000000000013E-2</c:v>
                </c:pt>
                <c:pt idx="293">
                  <c:v>9.5372000000000012E-2</c:v>
                </c:pt>
                <c:pt idx="294">
                  <c:v>9.4848000000000016E-2</c:v>
                </c:pt>
                <c:pt idx="295">
                  <c:v>9.4299999999999995E-2</c:v>
                </c:pt>
                <c:pt idx="296">
                  <c:v>9.3728000000000034E-2</c:v>
                </c:pt>
                <c:pt idx="297">
                  <c:v>9.313200000000002E-2</c:v>
                </c:pt>
                <c:pt idx="298">
                  <c:v>9.2511999999999983E-2</c:v>
                </c:pt>
                <c:pt idx="299">
                  <c:v>9.1868000000000033E-2</c:v>
                </c:pt>
                <c:pt idx="300">
                  <c:v>9.1200000000000003E-2</c:v>
                </c:pt>
                <c:pt idx="301">
                  <c:v>9.0507999999999977E-2</c:v>
                </c:pt>
                <c:pt idx="302">
                  <c:v>8.9792000000000011E-2</c:v>
                </c:pt>
                <c:pt idx="303">
                  <c:v>8.9051999999999992E-2</c:v>
                </c:pt>
                <c:pt idx="304">
                  <c:v>8.8288000000000033E-2</c:v>
                </c:pt>
                <c:pt idx="305">
                  <c:v>8.7500000000000022E-2</c:v>
                </c:pt>
                <c:pt idx="306">
                  <c:v>8.6687999999999987E-2</c:v>
                </c:pt>
                <c:pt idx="307">
                  <c:v>8.5852000000000039E-2</c:v>
                </c:pt>
                <c:pt idx="308">
                  <c:v>8.4992000000000012E-2</c:v>
                </c:pt>
                <c:pt idx="309">
                  <c:v>8.4107999999999988E-2</c:v>
                </c:pt>
                <c:pt idx="310">
                  <c:v>8.3200000000000024E-2</c:v>
                </c:pt>
                <c:pt idx="311">
                  <c:v>8.2268000000000008E-2</c:v>
                </c:pt>
                <c:pt idx="312">
                  <c:v>8.1311999999999995E-2</c:v>
                </c:pt>
                <c:pt idx="313">
                  <c:v>8.0332000000000015E-2</c:v>
                </c:pt>
                <c:pt idx="314">
                  <c:v>7.932800000000001E-2</c:v>
                </c:pt>
                <c:pt idx="315">
                  <c:v>7.8300000000000036E-2</c:v>
                </c:pt>
                <c:pt idx="316">
                  <c:v>7.7248000000000011E-2</c:v>
                </c:pt>
                <c:pt idx="317">
                  <c:v>7.617199999999999E-2</c:v>
                </c:pt>
                <c:pt idx="318">
                  <c:v>7.5072000000000028E-2</c:v>
                </c:pt>
                <c:pt idx="319">
                  <c:v>7.3948000000000014E-2</c:v>
                </c:pt>
                <c:pt idx="320">
                  <c:v>7.2800000000000004E-2</c:v>
                </c:pt>
                <c:pt idx="321">
                  <c:v>7.1628000000000025E-2</c:v>
                </c:pt>
                <c:pt idx="322">
                  <c:v>7.0431999999999995E-2</c:v>
                </c:pt>
                <c:pt idx="323">
                  <c:v>6.9212000000000051E-2</c:v>
                </c:pt>
                <c:pt idx="324">
                  <c:v>6.7968000000000028E-2</c:v>
                </c:pt>
                <c:pt idx="325">
                  <c:v>6.6699999999999982E-2</c:v>
                </c:pt>
                <c:pt idx="326">
                  <c:v>6.5408000000000022E-2</c:v>
                </c:pt>
                <c:pt idx="327">
                  <c:v>6.4092000000000038E-2</c:v>
                </c:pt>
                <c:pt idx="328">
                  <c:v>6.2751999999999974E-2</c:v>
                </c:pt>
                <c:pt idx="329">
                  <c:v>6.1388000000000054E-2</c:v>
                </c:pt>
                <c:pt idx="330">
                  <c:v>0.06</c:v>
                </c:pt>
                <c:pt idx="331">
                  <c:v>5.8587999999999973E-2</c:v>
                </c:pt>
                <c:pt idx="332">
                  <c:v>5.7152000000000036E-2</c:v>
                </c:pt>
                <c:pt idx="333">
                  <c:v>5.5692000000000019E-2</c:v>
                </c:pt>
                <c:pt idx="334">
                  <c:v>5.4208000000000034E-2</c:v>
                </c:pt>
                <c:pt idx="335">
                  <c:v>5.2700000000000025E-2</c:v>
                </c:pt>
                <c:pt idx="336">
                  <c:v>5.1167999999999991E-2</c:v>
                </c:pt>
                <c:pt idx="337">
                  <c:v>4.9612000000000045E-2</c:v>
                </c:pt>
                <c:pt idx="338">
                  <c:v>4.8032000000000019E-2</c:v>
                </c:pt>
                <c:pt idx="339">
                  <c:v>4.6427999999999969E-2</c:v>
                </c:pt>
                <c:pt idx="340">
                  <c:v>4.4800000000000006E-2</c:v>
                </c:pt>
                <c:pt idx="341">
                  <c:v>4.314800000000002E-2</c:v>
                </c:pt>
                <c:pt idx="342">
                  <c:v>4.1472000000000009E-2</c:v>
                </c:pt>
                <c:pt idx="343">
                  <c:v>3.977200000000003E-2</c:v>
                </c:pt>
                <c:pt idx="344">
                  <c:v>3.8048000000000026E-2</c:v>
                </c:pt>
                <c:pt idx="345">
                  <c:v>3.6300000000000054E-2</c:v>
                </c:pt>
                <c:pt idx="346">
                  <c:v>3.4528000000000003E-2</c:v>
                </c:pt>
                <c:pt idx="347">
                  <c:v>3.2731999999999983E-2</c:v>
                </c:pt>
                <c:pt idx="348">
                  <c:v>3.0912000000000051E-2</c:v>
                </c:pt>
                <c:pt idx="349">
                  <c:v>2.9068000000000038E-2</c:v>
                </c:pt>
                <c:pt idx="350">
                  <c:v>2.7200000000000002E-2</c:v>
                </c:pt>
                <c:pt idx="351">
                  <c:v>2.5308000000000053E-2</c:v>
                </c:pt>
                <c:pt idx="352">
                  <c:v>2.3392000000000024E-2</c:v>
                </c:pt>
                <c:pt idx="353">
                  <c:v>2.1452000000000027E-2</c:v>
                </c:pt>
                <c:pt idx="354">
                  <c:v>1.9488000000000005E-2</c:v>
                </c:pt>
                <c:pt idx="355">
                  <c:v>1.7500000000000016E-2</c:v>
                </c:pt>
                <c:pt idx="356">
                  <c:v>1.5488000000000057E-2</c:v>
                </c:pt>
                <c:pt idx="357">
                  <c:v>1.3452000000000019E-2</c:v>
                </c:pt>
                <c:pt idx="358">
                  <c:v>1.1392000000000013E-2</c:v>
                </c:pt>
                <c:pt idx="359">
                  <c:v>9.3080000000000385E-3</c:v>
                </c:pt>
                <c:pt idx="360">
                  <c:v>7.1999999999999842E-3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64-4DD9-BD2E-6ADABBABB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5609344"/>
        <c:axId val="1075613664"/>
      </c:scatterChart>
      <c:valAx>
        <c:axId val="1075609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613664"/>
        <c:crosses val="autoZero"/>
        <c:crossBetween val="midCat"/>
      </c:valAx>
      <c:valAx>
        <c:axId val="10756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609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 runout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21113735783027121"/>
                  <c:y val="-0.3918310731991834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valves!$B$4:$B$184</c:f>
              <c:numCache>
                <c:formatCode>General</c:formatCode>
                <c:ptCount val="18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</c:numCache>
            </c:numRef>
          </c:xVal>
          <c:yVal>
            <c:numRef>
              <c:f>valves!$O$4:$O$184</c:f>
              <c:numCache>
                <c:formatCode>General</c:formatCode>
                <c:ptCount val="181"/>
                <c:pt idx="2">
                  <c:v>0.02</c:v>
                </c:pt>
                <c:pt idx="12">
                  <c:v>0.04</c:v>
                </c:pt>
                <c:pt idx="22">
                  <c:v>0.06</c:v>
                </c:pt>
                <c:pt idx="32">
                  <c:v>0.08</c:v>
                </c:pt>
                <c:pt idx="42">
                  <c:v>0.1</c:v>
                </c:pt>
                <c:pt idx="52">
                  <c:v>0.12</c:v>
                </c:pt>
                <c:pt idx="62">
                  <c:v>0.13</c:v>
                </c:pt>
                <c:pt idx="72">
                  <c:v>0.14000000000000001</c:v>
                </c:pt>
                <c:pt idx="82">
                  <c:v>0.14000000000000001</c:v>
                </c:pt>
                <c:pt idx="92">
                  <c:v>0.14000000000000001</c:v>
                </c:pt>
                <c:pt idx="102">
                  <c:v>0.12</c:v>
                </c:pt>
                <c:pt idx="112">
                  <c:v>0.11</c:v>
                </c:pt>
                <c:pt idx="122">
                  <c:v>0.09</c:v>
                </c:pt>
                <c:pt idx="132">
                  <c:v>7.0000000000000007E-2</c:v>
                </c:pt>
                <c:pt idx="140">
                  <c:v>0.05</c:v>
                </c:pt>
                <c:pt idx="150">
                  <c:v>0.04</c:v>
                </c:pt>
                <c:pt idx="160">
                  <c:v>0.03</c:v>
                </c:pt>
                <c:pt idx="170">
                  <c:v>0.01</c:v>
                </c:pt>
                <c:pt idx="18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6B-4780-B00C-6E43EDFB0E6F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19926224846894139"/>
                  <c:y val="-0.3345523476232137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valves!$A$183:$A$363</c:f>
              <c:numCache>
                <c:formatCode>General</c:formatCode>
                <c:ptCount val="18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</c:numCache>
            </c:numRef>
          </c:xVal>
          <c:yVal>
            <c:numRef>
              <c:f>valves!$P$184:$P$364</c:f>
              <c:numCache>
                <c:formatCode>General</c:formatCode>
                <c:ptCount val="181"/>
                <c:pt idx="0">
                  <c:v>0</c:v>
                </c:pt>
                <c:pt idx="10">
                  <c:v>0.02</c:v>
                </c:pt>
                <c:pt idx="22">
                  <c:v>0.04</c:v>
                </c:pt>
                <c:pt idx="32">
                  <c:v>7.0000000000000007E-2</c:v>
                </c:pt>
                <c:pt idx="42">
                  <c:v>0.09</c:v>
                </c:pt>
                <c:pt idx="52">
                  <c:v>0.11</c:v>
                </c:pt>
                <c:pt idx="62">
                  <c:v>0.13</c:v>
                </c:pt>
                <c:pt idx="72">
                  <c:v>0.14000000000000001</c:v>
                </c:pt>
                <c:pt idx="82">
                  <c:v>0.15</c:v>
                </c:pt>
                <c:pt idx="92">
                  <c:v>0.15</c:v>
                </c:pt>
                <c:pt idx="102">
                  <c:v>0.15</c:v>
                </c:pt>
                <c:pt idx="112">
                  <c:v>0.15</c:v>
                </c:pt>
                <c:pt idx="122">
                  <c:v>0.13</c:v>
                </c:pt>
                <c:pt idx="132">
                  <c:v>0.09</c:v>
                </c:pt>
                <c:pt idx="142">
                  <c:v>7.0000000000000007E-2</c:v>
                </c:pt>
                <c:pt idx="152">
                  <c:v>0.05</c:v>
                </c:pt>
                <c:pt idx="162">
                  <c:v>0.03</c:v>
                </c:pt>
                <c:pt idx="172">
                  <c:v>0.01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76B-4780-B00C-6E43EDFB0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116112"/>
        <c:axId val="336151632"/>
      </c:scatterChart>
      <c:valAx>
        <c:axId val="336116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51632"/>
        <c:crosses val="autoZero"/>
        <c:crossBetween val="midCat"/>
      </c:valAx>
      <c:valAx>
        <c:axId val="33615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116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</a:t>
            </a:r>
            <a:r>
              <a:rPr lang="en-US" baseline="0"/>
              <a:t> runout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smoothed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valves!$Q$4:$Q$364</c:f>
              <c:numCache>
                <c:formatCode>General</c:formatCode>
                <c:ptCount val="361"/>
                <c:pt idx="0">
                  <c:v>0</c:v>
                </c:pt>
                <c:pt idx="1">
                  <c:v>2.9820000000000003E-3</c:v>
                </c:pt>
                <c:pt idx="2">
                  <c:v>5.9280000000000001E-3</c:v>
                </c:pt>
                <c:pt idx="3">
                  <c:v>8.8380000000000004E-3</c:v>
                </c:pt>
                <c:pt idx="4">
                  <c:v>1.1712E-2</c:v>
                </c:pt>
                <c:pt idx="5">
                  <c:v>1.4549999999999999E-2</c:v>
                </c:pt>
                <c:pt idx="6">
                  <c:v>1.7352000000000003E-2</c:v>
                </c:pt>
                <c:pt idx="7">
                  <c:v>2.0118E-2</c:v>
                </c:pt>
                <c:pt idx="8">
                  <c:v>2.2848E-2</c:v>
                </c:pt>
                <c:pt idx="9">
                  <c:v>2.5541999999999999E-2</c:v>
                </c:pt>
                <c:pt idx="10">
                  <c:v>2.8199999999999999E-2</c:v>
                </c:pt>
                <c:pt idx="11">
                  <c:v>3.0822000000000002E-2</c:v>
                </c:pt>
                <c:pt idx="12">
                  <c:v>3.3408000000000007E-2</c:v>
                </c:pt>
                <c:pt idx="13">
                  <c:v>3.5957999999999997E-2</c:v>
                </c:pt>
                <c:pt idx="14">
                  <c:v>3.8472000000000006E-2</c:v>
                </c:pt>
                <c:pt idx="15">
                  <c:v>4.095E-2</c:v>
                </c:pt>
                <c:pt idx="16">
                  <c:v>4.3392E-2</c:v>
                </c:pt>
                <c:pt idx="17">
                  <c:v>4.5798000000000005E-2</c:v>
                </c:pt>
                <c:pt idx="18">
                  <c:v>4.8168000000000002E-2</c:v>
                </c:pt>
                <c:pt idx="19">
                  <c:v>5.0502000000000005E-2</c:v>
                </c:pt>
                <c:pt idx="20">
                  <c:v>5.28E-2</c:v>
                </c:pt>
                <c:pt idx="21">
                  <c:v>5.5062E-2</c:v>
                </c:pt>
                <c:pt idx="22">
                  <c:v>5.7288000000000006E-2</c:v>
                </c:pt>
                <c:pt idx="23">
                  <c:v>5.9478000000000003E-2</c:v>
                </c:pt>
                <c:pt idx="24">
                  <c:v>6.1632000000000006E-2</c:v>
                </c:pt>
                <c:pt idx="25">
                  <c:v>6.3750000000000001E-2</c:v>
                </c:pt>
                <c:pt idx="26">
                  <c:v>6.5832000000000002E-2</c:v>
                </c:pt>
                <c:pt idx="27">
                  <c:v>6.7878000000000008E-2</c:v>
                </c:pt>
                <c:pt idx="28">
                  <c:v>6.9888000000000006E-2</c:v>
                </c:pt>
                <c:pt idx="29">
                  <c:v>7.1862000000000009E-2</c:v>
                </c:pt>
                <c:pt idx="30">
                  <c:v>7.3800000000000004E-2</c:v>
                </c:pt>
                <c:pt idx="31">
                  <c:v>7.5701999999999992E-2</c:v>
                </c:pt>
                <c:pt idx="32">
                  <c:v>7.7567999999999998E-2</c:v>
                </c:pt>
                <c:pt idx="33">
                  <c:v>7.9397999999999996E-2</c:v>
                </c:pt>
                <c:pt idx="34">
                  <c:v>8.1192000000000014E-2</c:v>
                </c:pt>
                <c:pt idx="35">
                  <c:v>8.2949999999999996E-2</c:v>
                </c:pt>
                <c:pt idx="36">
                  <c:v>8.4671999999999997E-2</c:v>
                </c:pt>
                <c:pt idx="37">
                  <c:v>8.6358000000000004E-2</c:v>
                </c:pt>
                <c:pt idx="38">
                  <c:v>8.8008000000000003E-2</c:v>
                </c:pt>
                <c:pt idx="39">
                  <c:v>8.9622000000000007E-2</c:v>
                </c:pt>
                <c:pt idx="40">
                  <c:v>9.1200000000000003E-2</c:v>
                </c:pt>
                <c:pt idx="41">
                  <c:v>9.2741999999999991E-2</c:v>
                </c:pt>
                <c:pt idx="42">
                  <c:v>9.4247999999999998E-2</c:v>
                </c:pt>
                <c:pt idx="43">
                  <c:v>9.5717999999999998E-2</c:v>
                </c:pt>
                <c:pt idx="44">
                  <c:v>9.7152000000000002E-2</c:v>
                </c:pt>
                <c:pt idx="45">
                  <c:v>9.8549999999999999E-2</c:v>
                </c:pt>
                <c:pt idx="46">
                  <c:v>9.9912000000000001E-2</c:v>
                </c:pt>
                <c:pt idx="47">
                  <c:v>0.10123800000000002</c:v>
                </c:pt>
                <c:pt idx="48">
                  <c:v>0.10252800000000001</c:v>
                </c:pt>
                <c:pt idx="49">
                  <c:v>0.10378199999999999</c:v>
                </c:pt>
                <c:pt idx="50">
                  <c:v>0.105</c:v>
                </c:pt>
                <c:pt idx="51">
                  <c:v>0.106182</c:v>
                </c:pt>
                <c:pt idx="52">
                  <c:v>0.10732800000000001</c:v>
                </c:pt>
                <c:pt idx="53">
                  <c:v>0.10843800000000001</c:v>
                </c:pt>
                <c:pt idx="54">
                  <c:v>0.109512</c:v>
                </c:pt>
                <c:pt idx="55">
                  <c:v>0.11055000000000001</c:v>
                </c:pt>
                <c:pt idx="56">
                  <c:v>0.11155200000000001</c:v>
                </c:pt>
                <c:pt idx="57">
                  <c:v>0.11251800000000001</c:v>
                </c:pt>
                <c:pt idx="58">
                  <c:v>0.11344800000000002</c:v>
                </c:pt>
                <c:pt idx="59">
                  <c:v>0.11434199999999999</c:v>
                </c:pt>
                <c:pt idx="60">
                  <c:v>0.1152</c:v>
                </c:pt>
                <c:pt idx="61">
                  <c:v>0.116022</c:v>
                </c:pt>
                <c:pt idx="62">
                  <c:v>0.116808</c:v>
                </c:pt>
                <c:pt idx="63">
                  <c:v>0.117558</c:v>
                </c:pt>
                <c:pt idx="64">
                  <c:v>0.118272</c:v>
                </c:pt>
                <c:pt idx="65">
                  <c:v>0.11895</c:v>
                </c:pt>
                <c:pt idx="66">
                  <c:v>0.119592</c:v>
                </c:pt>
                <c:pt idx="67">
                  <c:v>0.12019800000000001</c:v>
                </c:pt>
                <c:pt idx="68">
                  <c:v>0.12076800000000001</c:v>
                </c:pt>
                <c:pt idx="69">
                  <c:v>0.12130200000000002</c:v>
                </c:pt>
                <c:pt idx="70">
                  <c:v>0.12179999999999999</c:v>
                </c:pt>
                <c:pt idx="71">
                  <c:v>0.122262</c:v>
                </c:pt>
                <c:pt idx="72">
                  <c:v>0.12268799999999999</c:v>
                </c:pt>
                <c:pt idx="73">
                  <c:v>0.12307799999999999</c:v>
                </c:pt>
                <c:pt idx="74">
                  <c:v>0.123432</c:v>
                </c:pt>
                <c:pt idx="75">
                  <c:v>0.12375</c:v>
                </c:pt>
                <c:pt idx="76">
                  <c:v>0.124032</c:v>
                </c:pt>
                <c:pt idx="77">
                  <c:v>0.12427800000000001</c:v>
                </c:pt>
                <c:pt idx="78">
                  <c:v>0.12448800000000002</c:v>
                </c:pt>
                <c:pt idx="79">
                  <c:v>0.12466200000000001</c:v>
                </c:pt>
                <c:pt idx="80">
                  <c:v>0.12479999999999999</c:v>
                </c:pt>
                <c:pt idx="81">
                  <c:v>0.12490199999999999</c:v>
                </c:pt>
                <c:pt idx="82">
                  <c:v>0.124968</c:v>
                </c:pt>
                <c:pt idx="83">
                  <c:v>0.124998</c:v>
                </c:pt>
                <c:pt idx="84">
                  <c:v>0.12499199999999999</c:v>
                </c:pt>
                <c:pt idx="85">
                  <c:v>0.12495000000000001</c:v>
                </c:pt>
                <c:pt idx="86">
                  <c:v>0.12487200000000001</c:v>
                </c:pt>
                <c:pt idx="87">
                  <c:v>0.12475800000000001</c:v>
                </c:pt>
                <c:pt idx="88">
                  <c:v>0.124608</c:v>
                </c:pt>
                <c:pt idx="89">
                  <c:v>0.124422</c:v>
                </c:pt>
                <c:pt idx="90">
                  <c:v>0.1242</c:v>
                </c:pt>
                <c:pt idx="91">
                  <c:v>0.12394200000000002</c:v>
                </c:pt>
                <c:pt idx="92">
                  <c:v>0.12364800000000001</c:v>
                </c:pt>
                <c:pt idx="93">
                  <c:v>0.12331800000000001</c:v>
                </c:pt>
                <c:pt idx="94">
                  <c:v>0.12295200000000003</c:v>
                </c:pt>
                <c:pt idx="95">
                  <c:v>0.12255000000000002</c:v>
                </c:pt>
                <c:pt idx="96">
                  <c:v>0.12211200000000003</c:v>
                </c:pt>
                <c:pt idx="97">
                  <c:v>0.12163799999999997</c:v>
                </c:pt>
                <c:pt idx="98">
                  <c:v>0.12112799999999999</c:v>
                </c:pt>
                <c:pt idx="99">
                  <c:v>0.12058199999999999</c:v>
                </c:pt>
                <c:pt idx="100">
                  <c:v>0.12</c:v>
                </c:pt>
                <c:pt idx="101">
                  <c:v>0.11938199999999999</c:v>
                </c:pt>
                <c:pt idx="102">
                  <c:v>0.118728</c:v>
                </c:pt>
                <c:pt idx="103">
                  <c:v>0.118038</c:v>
                </c:pt>
                <c:pt idx="104">
                  <c:v>0.117312</c:v>
                </c:pt>
                <c:pt idx="105">
                  <c:v>0.11654999999999999</c:v>
                </c:pt>
                <c:pt idx="106">
                  <c:v>0.11575199999999999</c:v>
                </c:pt>
                <c:pt idx="107">
                  <c:v>0.11491799999999999</c:v>
                </c:pt>
                <c:pt idx="108">
                  <c:v>0.11404800000000001</c:v>
                </c:pt>
                <c:pt idx="109">
                  <c:v>0.11314200000000002</c:v>
                </c:pt>
                <c:pt idx="110">
                  <c:v>0.11220000000000002</c:v>
                </c:pt>
                <c:pt idx="111">
                  <c:v>0.11122200000000002</c:v>
                </c:pt>
                <c:pt idx="112">
                  <c:v>0.11020800000000003</c:v>
                </c:pt>
                <c:pt idx="113">
                  <c:v>0.10915800000000001</c:v>
                </c:pt>
                <c:pt idx="114">
                  <c:v>0.10807200000000003</c:v>
                </c:pt>
                <c:pt idx="115">
                  <c:v>0.10695000000000002</c:v>
                </c:pt>
                <c:pt idx="116">
                  <c:v>0.10579200000000002</c:v>
                </c:pt>
                <c:pt idx="117">
                  <c:v>0.10459800000000002</c:v>
                </c:pt>
                <c:pt idx="118">
                  <c:v>0.10336799999999996</c:v>
                </c:pt>
                <c:pt idx="119">
                  <c:v>0.10210199999999997</c:v>
                </c:pt>
                <c:pt idx="120">
                  <c:v>0.1008</c:v>
                </c:pt>
                <c:pt idx="121">
                  <c:v>9.9461999999999995E-2</c:v>
                </c:pt>
                <c:pt idx="122">
                  <c:v>9.8088000000000009E-2</c:v>
                </c:pt>
                <c:pt idx="123">
                  <c:v>9.6677999999999986E-2</c:v>
                </c:pt>
                <c:pt idx="124">
                  <c:v>9.5231999999999983E-2</c:v>
                </c:pt>
                <c:pt idx="125">
                  <c:v>9.375E-2</c:v>
                </c:pt>
                <c:pt idx="126">
                  <c:v>9.2231999999999981E-2</c:v>
                </c:pt>
                <c:pt idx="127">
                  <c:v>9.0677999999999981E-2</c:v>
                </c:pt>
                <c:pt idx="128">
                  <c:v>8.9088000000000001E-2</c:v>
                </c:pt>
                <c:pt idx="129">
                  <c:v>8.7461999999999984E-2</c:v>
                </c:pt>
                <c:pt idx="130">
                  <c:v>8.5799999999999987E-2</c:v>
                </c:pt>
                <c:pt idx="131">
                  <c:v>8.410200000000001E-2</c:v>
                </c:pt>
                <c:pt idx="132">
                  <c:v>8.2367999999999997E-2</c:v>
                </c:pt>
                <c:pt idx="133">
                  <c:v>8.0598000000000003E-2</c:v>
                </c:pt>
                <c:pt idx="134">
                  <c:v>7.8792000000000029E-2</c:v>
                </c:pt>
                <c:pt idx="135">
                  <c:v>7.6950000000000018E-2</c:v>
                </c:pt>
                <c:pt idx="136">
                  <c:v>7.5072000000000028E-2</c:v>
                </c:pt>
                <c:pt idx="137">
                  <c:v>7.3158000000000001E-2</c:v>
                </c:pt>
                <c:pt idx="138">
                  <c:v>7.1208000000000049E-2</c:v>
                </c:pt>
                <c:pt idx="139">
                  <c:v>6.922199999999995E-2</c:v>
                </c:pt>
                <c:pt idx="140">
                  <c:v>6.7199999999999982E-2</c:v>
                </c:pt>
                <c:pt idx="141">
                  <c:v>6.5141999999999978E-2</c:v>
                </c:pt>
                <c:pt idx="142">
                  <c:v>6.3047999999999993E-2</c:v>
                </c:pt>
                <c:pt idx="143">
                  <c:v>6.0917999999999972E-2</c:v>
                </c:pt>
                <c:pt idx="144">
                  <c:v>5.8751999999999971E-2</c:v>
                </c:pt>
                <c:pt idx="145">
                  <c:v>5.6549999999999989E-2</c:v>
                </c:pt>
                <c:pt idx="146">
                  <c:v>5.4311999999999971E-2</c:v>
                </c:pt>
                <c:pt idx="147">
                  <c:v>5.2037999999999973E-2</c:v>
                </c:pt>
                <c:pt idx="148">
                  <c:v>4.9727999999999994E-2</c:v>
                </c:pt>
                <c:pt idx="149">
                  <c:v>4.738199999999998E-2</c:v>
                </c:pt>
                <c:pt idx="150">
                  <c:v>4.4999999999999984E-2</c:v>
                </c:pt>
                <c:pt idx="151">
                  <c:v>4.2582000000000009E-2</c:v>
                </c:pt>
                <c:pt idx="152">
                  <c:v>4.0127999999999997E-2</c:v>
                </c:pt>
                <c:pt idx="153">
                  <c:v>3.7638000000000005E-2</c:v>
                </c:pt>
                <c:pt idx="154">
                  <c:v>3.5112000000000032E-2</c:v>
                </c:pt>
                <c:pt idx="155">
                  <c:v>3.2550000000000023E-2</c:v>
                </c:pt>
                <c:pt idx="156">
                  <c:v>2.9952000000000034E-2</c:v>
                </c:pt>
                <c:pt idx="157">
                  <c:v>2.7318000000000009E-2</c:v>
                </c:pt>
                <c:pt idx="158">
                  <c:v>2.4648000000000003E-2</c:v>
                </c:pt>
                <c:pt idx="159">
                  <c:v>2.1942000000000017E-2</c:v>
                </c:pt>
                <c:pt idx="160">
                  <c:v>1.9199999999999995E-2</c:v>
                </c:pt>
                <c:pt idx="161">
                  <c:v>1.6421999999999992E-2</c:v>
                </c:pt>
                <c:pt idx="162">
                  <c:v>1.3607999999999953E-2</c:v>
                </c:pt>
                <c:pt idx="163">
                  <c:v>1.075799999999999E-2</c:v>
                </c:pt>
                <c:pt idx="164">
                  <c:v>7.8719999999999901E-3</c:v>
                </c:pt>
                <c:pt idx="165">
                  <c:v>4.9500000000000099E-3</c:v>
                </c:pt>
                <c:pt idx="166">
                  <c:v>1.9919999999999938E-3</c:v>
                </c:pt>
                <c:pt idx="167">
                  <c:v>-1.0020000000000584E-3</c:v>
                </c:pt>
                <c:pt idx="168">
                  <c:v>-4.0320000000000356E-3</c:v>
                </c:pt>
                <c:pt idx="169">
                  <c:v>-7.0980000000000487E-3</c:v>
                </c:pt>
                <c:pt idx="170">
                  <c:v>-1.0199999999999987E-2</c:v>
                </c:pt>
                <c:pt idx="171">
                  <c:v>-1.3337999999999961E-2</c:v>
                </c:pt>
                <c:pt idx="172">
                  <c:v>-1.6511999999999971E-2</c:v>
                </c:pt>
                <c:pt idx="173">
                  <c:v>-1.9722000000000017E-2</c:v>
                </c:pt>
                <c:pt idx="174">
                  <c:v>-2.2967999999999988E-2</c:v>
                </c:pt>
                <c:pt idx="175">
                  <c:v>-2.6249999999999996E-2</c:v>
                </c:pt>
                <c:pt idx="176">
                  <c:v>-2.9568000000000039E-2</c:v>
                </c:pt>
                <c:pt idx="177">
                  <c:v>-3.2922000000000007E-2</c:v>
                </c:pt>
                <c:pt idx="178">
                  <c:v>-3.6312000000000011E-2</c:v>
                </c:pt>
                <c:pt idx="179">
                  <c:v>-3.973799999999994E-2</c:v>
                </c:pt>
                <c:pt idx="180">
                  <c:v>0</c:v>
                </c:pt>
                <c:pt idx="181">
                  <c:v>-2.9820000000000003E-3</c:v>
                </c:pt>
                <c:pt idx="182">
                  <c:v>-5.9280000000000001E-3</c:v>
                </c:pt>
                <c:pt idx="183">
                  <c:v>-8.8380000000000004E-3</c:v>
                </c:pt>
                <c:pt idx="184">
                  <c:v>-1.1712E-2</c:v>
                </c:pt>
                <c:pt idx="185">
                  <c:v>-1.4549999999999999E-2</c:v>
                </c:pt>
                <c:pt idx="186">
                  <c:v>-1.7352000000000003E-2</c:v>
                </c:pt>
                <c:pt idx="187">
                  <c:v>-2.0118E-2</c:v>
                </c:pt>
                <c:pt idx="188">
                  <c:v>-2.2848E-2</c:v>
                </c:pt>
                <c:pt idx="189">
                  <c:v>-2.5541999999999999E-2</c:v>
                </c:pt>
                <c:pt idx="190">
                  <c:v>-2.8199999999999999E-2</c:v>
                </c:pt>
                <c:pt idx="191">
                  <c:v>-3.0822000000000002E-2</c:v>
                </c:pt>
                <c:pt idx="192">
                  <c:v>-3.3408000000000007E-2</c:v>
                </c:pt>
                <c:pt idx="193">
                  <c:v>-3.5957999999999997E-2</c:v>
                </c:pt>
                <c:pt idx="194">
                  <c:v>-3.8472000000000006E-2</c:v>
                </c:pt>
                <c:pt idx="195">
                  <c:v>-4.095E-2</c:v>
                </c:pt>
                <c:pt idx="196">
                  <c:v>-4.3392E-2</c:v>
                </c:pt>
                <c:pt idx="197">
                  <c:v>-4.5798000000000005E-2</c:v>
                </c:pt>
                <c:pt idx="198">
                  <c:v>-4.8168000000000002E-2</c:v>
                </c:pt>
                <c:pt idx="199">
                  <c:v>-5.0502000000000005E-2</c:v>
                </c:pt>
                <c:pt idx="200">
                  <c:v>-5.28E-2</c:v>
                </c:pt>
                <c:pt idx="201">
                  <c:v>-5.5062E-2</c:v>
                </c:pt>
                <c:pt idx="202">
                  <c:v>-5.7288000000000006E-2</c:v>
                </c:pt>
                <c:pt idx="203">
                  <c:v>-5.9478000000000003E-2</c:v>
                </c:pt>
                <c:pt idx="204">
                  <c:v>-6.1632000000000006E-2</c:v>
                </c:pt>
                <c:pt idx="205">
                  <c:v>-6.3750000000000001E-2</c:v>
                </c:pt>
                <c:pt idx="206">
                  <c:v>-6.5832000000000002E-2</c:v>
                </c:pt>
                <c:pt idx="207">
                  <c:v>-6.7878000000000008E-2</c:v>
                </c:pt>
                <c:pt idx="208">
                  <c:v>-6.9888000000000006E-2</c:v>
                </c:pt>
                <c:pt idx="209">
                  <c:v>-7.1862000000000009E-2</c:v>
                </c:pt>
                <c:pt idx="210">
                  <c:v>-7.3800000000000004E-2</c:v>
                </c:pt>
                <c:pt idx="211">
                  <c:v>-7.5701999999999992E-2</c:v>
                </c:pt>
                <c:pt idx="212">
                  <c:v>-7.7567999999999998E-2</c:v>
                </c:pt>
                <c:pt idx="213">
                  <c:v>-7.9397999999999996E-2</c:v>
                </c:pt>
                <c:pt idx="214">
                  <c:v>-8.1192000000000014E-2</c:v>
                </c:pt>
                <c:pt idx="215">
                  <c:v>-8.2949999999999996E-2</c:v>
                </c:pt>
                <c:pt idx="216">
                  <c:v>-8.4671999999999997E-2</c:v>
                </c:pt>
                <c:pt idx="217">
                  <c:v>-8.6358000000000004E-2</c:v>
                </c:pt>
                <c:pt idx="218">
                  <c:v>-8.8008000000000003E-2</c:v>
                </c:pt>
                <c:pt idx="219">
                  <c:v>-8.9622000000000007E-2</c:v>
                </c:pt>
                <c:pt idx="220">
                  <c:v>-9.1200000000000003E-2</c:v>
                </c:pt>
                <c:pt idx="221">
                  <c:v>-9.2741999999999991E-2</c:v>
                </c:pt>
                <c:pt idx="222">
                  <c:v>-9.4247999999999998E-2</c:v>
                </c:pt>
                <c:pt idx="223">
                  <c:v>-9.5717999999999998E-2</c:v>
                </c:pt>
                <c:pt idx="224">
                  <c:v>-9.7152000000000002E-2</c:v>
                </c:pt>
                <c:pt idx="225">
                  <c:v>-9.8549999999999999E-2</c:v>
                </c:pt>
                <c:pt idx="226">
                  <c:v>-9.9912000000000001E-2</c:v>
                </c:pt>
                <c:pt idx="227">
                  <c:v>-0.10123800000000002</c:v>
                </c:pt>
                <c:pt idx="228">
                  <c:v>-0.10252800000000001</c:v>
                </c:pt>
                <c:pt idx="229">
                  <c:v>-0.10378199999999999</c:v>
                </c:pt>
                <c:pt idx="230">
                  <c:v>-0.105</c:v>
                </c:pt>
                <c:pt idx="231">
                  <c:v>-0.106182</c:v>
                </c:pt>
                <c:pt idx="232">
                  <c:v>-0.10732800000000001</c:v>
                </c:pt>
                <c:pt idx="233">
                  <c:v>-0.10843800000000001</c:v>
                </c:pt>
                <c:pt idx="234">
                  <c:v>-0.109512</c:v>
                </c:pt>
                <c:pt idx="235">
                  <c:v>-0.11055000000000001</c:v>
                </c:pt>
                <c:pt idx="236">
                  <c:v>-0.11155200000000001</c:v>
                </c:pt>
                <c:pt idx="237">
                  <c:v>-0.11251800000000001</c:v>
                </c:pt>
                <c:pt idx="238">
                  <c:v>-0.11344800000000002</c:v>
                </c:pt>
                <c:pt idx="239">
                  <c:v>-0.11434199999999999</c:v>
                </c:pt>
                <c:pt idx="240">
                  <c:v>-0.1152</c:v>
                </c:pt>
                <c:pt idx="241">
                  <c:v>-0.116022</c:v>
                </c:pt>
                <c:pt idx="242">
                  <c:v>-0.116808</c:v>
                </c:pt>
                <c:pt idx="243">
                  <c:v>-0.117558</c:v>
                </c:pt>
                <c:pt idx="244">
                  <c:v>-0.118272</c:v>
                </c:pt>
                <c:pt idx="245">
                  <c:v>-0.11895</c:v>
                </c:pt>
                <c:pt idx="246">
                  <c:v>-0.119592</c:v>
                </c:pt>
                <c:pt idx="247">
                  <c:v>-0.12019800000000001</c:v>
                </c:pt>
                <c:pt idx="248">
                  <c:v>-0.12076800000000001</c:v>
                </c:pt>
                <c:pt idx="249">
                  <c:v>-0.12130200000000002</c:v>
                </c:pt>
                <c:pt idx="250">
                  <c:v>-0.12179999999999999</c:v>
                </c:pt>
                <c:pt idx="251">
                  <c:v>-0.122262</c:v>
                </c:pt>
                <c:pt idx="252">
                  <c:v>-0.12268799999999999</c:v>
                </c:pt>
                <c:pt idx="253">
                  <c:v>-0.12307799999999999</c:v>
                </c:pt>
                <c:pt idx="254">
                  <c:v>-0.123432</c:v>
                </c:pt>
                <c:pt idx="255">
                  <c:v>-0.12375</c:v>
                </c:pt>
                <c:pt idx="256">
                  <c:v>-0.124032</c:v>
                </c:pt>
                <c:pt idx="257">
                  <c:v>-0.12427800000000001</c:v>
                </c:pt>
                <c:pt idx="258">
                  <c:v>-0.12448800000000002</c:v>
                </c:pt>
                <c:pt idx="259">
                  <c:v>-0.12466200000000001</c:v>
                </c:pt>
                <c:pt idx="260">
                  <c:v>-0.12479999999999999</c:v>
                </c:pt>
                <c:pt idx="261">
                  <c:v>-0.12490199999999999</c:v>
                </c:pt>
                <c:pt idx="262">
                  <c:v>-0.124968</c:v>
                </c:pt>
                <c:pt idx="263">
                  <c:v>-0.124998</c:v>
                </c:pt>
                <c:pt idx="264">
                  <c:v>-0.12499199999999999</c:v>
                </c:pt>
                <c:pt idx="265">
                  <c:v>-0.12495000000000001</c:v>
                </c:pt>
                <c:pt idx="266">
                  <c:v>-0.12487200000000001</c:v>
                </c:pt>
                <c:pt idx="267">
                  <c:v>-0.12475800000000001</c:v>
                </c:pt>
                <c:pt idx="268">
                  <c:v>-0.124608</c:v>
                </c:pt>
                <c:pt idx="269">
                  <c:v>-0.124422</c:v>
                </c:pt>
                <c:pt idx="270">
                  <c:v>-0.1242</c:v>
                </c:pt>
                <c:pt idx="271">
                  <c:v>-0.12394200000000002</c:v>
                </c:pt>
                <c:pt idx="272">
                  <c:v>-0.12364800000000001</c:v>
                </c:pt>
                <c:pt idx="273">
                  <c:v>-0.12331800000000001</c:v>
                </c:pt>
                <c:pt idx="274">
                  <c:v>-0.12295200000000003</c:v>
                </c:pt>
                <c:pt idx="275">
                  <c:v>-0.12255000000000002</c:v>
                </c:pt>
                <c:pt idx="276">
                  <c:v>-0.12211200000000003</c:v>
                </c:pt>
                <c:pt idx="277">
                  <c:v>-0.12163799999999997</c:v>
                </c:pt>
                <c:pt idx="278">
                  <c:v>-0.12112799999999999</c:v>
                </c:pt>
                <c:pt idx="279">
                  <c:v>-0.12058199999999999</c:v>
                </c:pt>
                <c:pt idx="280">
                  <c:v>-0.12</c:v>
                </c:pt>
                <c:pt idx="281">
                  <c:v>-0.11938199999999999</c:v>
                </c:pt>
                <c:pt idx="282">
                  <c:v>-0.118728</c:v>
                </c:pt>
                <c:pt idx="283">
                  <c:v>-0.118038</c:v>
                </c:pt>
                <c:pt idx="284">
                  <c:v>-0.117312</c:v>
                </c:pt>
                <c:pt idx="285">
                  <c:v>-0.11654999999999999</c:v>
                </c:pt>
                <c:pt idx="286">
                  <c:v>-0.11575199999999999</c:v>
                </c:pt>
                <c:pt idx="287">
                  <c:v>-0.11491799999999999</c:v>
                </c:pt>
                <c:pt idx="288">
                  <c:v>-0.11404800000000001</c:v>
                </c:pt>
                <c:pt idx="289">
                  <c:v>-0.11314200000000002</c:v>
                </c:pt>
                <c:pt idx="290">
                  <c:v>-0.11220000000000002</c:v>
                </c:pt>
                <c:pt idx="291">
                  <c:v>-0.11122200000000002</c:v>
                </c:pt>
                <c:pt idx="292">
                  <c:v>-0.11020800000000003</c:v>
                </c:pt>
                <c:pt idx="293">
                  <c:v>-0.10915800000000001</c:v>
                </c:pt>
                <c:pt idx="294">
                  <c:v>-0.10807200000000003</c:v>
                </c:pt>
                <c:pt idx="295">
                  <c:v>-0.10695000000000002</c:v>
                </c:pt>
                <c:pt idx="296">
                  <c:v>-0.10579200000000002</c:v>
                </c:pt>
                <c:pt idx="297">
                  <c:v>-0.10459800000000002</c:v>
                </c:pt>
                <c:pt idx="298">
                  <c:v>-0.10336799999999996</c:v>
                </c:pt>
                <c:pt idx="299">
                  <c:v>-0.10210199999999997</c:v>
                </c:pt>
                <c:pt idx="300">
                  <c:v>-0.1008</c:v>
                </c:pt>
                <c:pt idx="301">
                  <c:v>-9.9461999999999995E-2</c:v>
                </c:pt>
                <c:pt idx="302">
                  <c:v>-9.8088000000000009E-2</c:v>
                </c:pt>
                <c:pt idx="303">
                  <c:v>-9.6677999999999986E-2</c:v>
                </c:pt>
                <c:pt idx="304">
                  <c:v>-9.5231999999999983E-2</c:v>
                </c:pt>
                <c:pt idx="305">
                  <c:v>-9.375E-2</c:v>
                </c:pt>
                <c:pt idx="306">
                  <c:v>-9.2231999999999981E-2</c:v>
                </c:pt>
                <c:pt idx="307">
                  <c:v>-9.0677999999999981E-2</c:v>
                </c:pt>
                <c:pt idx="308">
                  <c:v>-8.9088000000000001E-2</c:v>
                </c:pt>
                <c:pt idx="309">
                  <c:v>-8.7461999999999984E-2</c:v>
                </c:pt>
                <c:pt idx="310">
                  <c:v>-8.5799999999999987E-2</c:v>
                </c:pt>
                <c:pt idx="311">
                  <c:v>-8.410200000000001E-2</c:v>
                </c:pt>
                <c:pt idx="312">
                  <c:v>-8.2367999999999997E-2</c:v>
                </c:pt>
                <c:pt idx="313">
                  <c:v>-8.0598000000000003E-2</c:v>
                </c:pt>
                <c:pt idx="314">
                  <c:v>-7.8792000000000029E-2</c:v>
                </c:pt>
                <c:pt idx="315">
                  <c:v>-7.6950000000000018E-2</c:v>
                </c:pt>
                <c:pt idx="316">
                  <c:v>-7.5072000000000028E-2</c:v>
                </c:pt>
                <c:pt idx="317">
                  <c:v>-7.3158000000000001E-2</c:v>
                </c:pt>
                <c:pt idx="318">
                  <c:v>-7.1208000000000049E-2</c:v>
                </c:pt>
                <c:pt idx="319">
                  <c:v>-6.922199999999995E-2</c:v>
                </c:pt>
                <c:pt idx="320">
                  <c:v>-6.7199999999999982E-2</c:v>
                </c:pt>
                <c:pt idx="321">
                  <c:v>-6.5141999999999978E-2</c:v>
                </c:pt>
                <c:pt idx="322">
                  <c:v>-6.3047999999999993E-2</c:v>
                </c:pt>
                <c:pt idx="323">
                  <c:v>-6.0917999999999972E-2</c:v>
                </c:pt>
                <c:pt idx="324">
                  <c:v>-5.8751999999999971E-2</c:v>
                </c:pt>
                <c:pt idx="325">
                  <c:v>-5.6549999999999989E-2</c:v>
                </c:pt>
                <c:pt idx="326">
                  <c:v>-5.4311999999999971E-2</c:v>
                </c:pt>
                <c:pt idx="327">
                  <c:v>-5.2037999999999973E-2</c:v>
                </c:pt>
                <c:pt idx="328">
                  <c:v>-4.9727999999999994E-2</c:v>
                </c:pt>
                <c:pt idx="329">
                  <c:v>-4.738199999999998E-2</c:v>
                </c:pt>
                <c:pt idx="330">
                  <c:v>-4.4999999999999984E-2</c:v>
                </c:pt>
                <c:pt idx="331">
                  <c:v>-4.2582000000000009E-2</c:v>
                </c:pt>
                <c:pt idx="332">
                  <c:v>-4.0127999999999997E-2</c:v>
                </c:pt>
                <c:pt idx="333">
                  <c:v>-3.7638000000000005E-2</c:v>
                </c:pt>
                <c:pt idx="334">
                  <c:v>-3.5112000000000032E-2</c:v>
                </c:pt>
                <c:pt idx="335">
                  <c:v>-3.2550000000000023E-2</c:v>
                </c:pt>
                <c:pt idx="336">
                  <c:v>-2.9952000000000034E-2</c:v>
                </c:pt>
                <c:pt idx="337">
                  <c:v>-2.7318000000000009E-2</c:v>
                </c:pt>
                <c:pt idx="338">
                  <c:v>-2.4648000000000003E-2</c:v>
                </c:pt>
                <c:pt idx="339">
                  <c:v>-2.1942000000000017E-2</c:v>
                </c:pt>
                <c:pt idx="340">
                  <c:v>-1.9199999999999995E-2</c:v>
                </c:pt>
                <c:pt idx="341">
                  <c:v>-1.6421999999999992E-2</c:v>
                </c:pt>
                <c:pt idx="342">
                  <c:v>-1.3607999999999953E-2</c:v>
                </c:pt>
                <c:pt idx="343">
                  <c:v>-1.075799999999999E-2</c:v>
                </c:pt>
                <c:pt idx="344">
                  <c:v>-7.8719999999999901E-3</c:v>
                </c:pt>
                <c:pt idx="345">
                  <c:v>-4.9500000000000099E-3</c:v>
                </c:pt>
                <c:pt idx="346">
                  <c:v>-1.9919999999999938E-3</c:v>
                </c:pt>
                <c:pt idx="347">
                  <c:v>1.0020000000000584E-3</c:v>
                </c:pt>
                <c:pt idx="348">
                  <c:v>4.0320000000000356E-3</c:v>
                </c:pt>
                <c:pt idx="349">
                  <c:v>7.0980000000000487E-3</c:v>
                </c:pt>
                <c:pt idx="350">
                  <c:v>1.0199999999999987E-2</c:v>
                </c:pt>
                <c:pt idx="351">
                  <c:v>1.3337999999999961E-2</c:v>
                </c:pt>
                <c:pt idx="352">
                  <c:v>1.6511999999999971E-2</c:v>
                </c:pt>
                <c:pt idx="353">
                  <c:v>1.9722000000000017E-2</c:v>
                </c:pt>
                <c:pt idx="354">
                  <c:v>2.2967999999999988E-2</c:v>
                </c:pt>
                <c:pt idx="355">
                  <c:v>2.6249999999999996E-2</c:v>
                </c:pt>
                <c:pt idx="356">
                  <c:v>2.9568000000000039E-2</c:v>
                </c:pt>
                <c:pt idx="357">
                  <c:v>3.2922000000000007E-2</c:v>
                </c:pt>
                <c:pt idx="358">
                  <c:v>3.6312000000000011E-2</c:v>
                </c:pt>
                <c:pt idx="359">
                  <c:v>3.973799999999994E-2</c:v>
                </c:pt>
                <c:pt idx="360">
                  <c:v>4.3200000000000016E-2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A7-463F-8054-1F75BB44E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5609344"/>
        <c:axId val="1075613664"/>
      </c:scatterChart>
      <c:valAx>
        <c:axId val="1075609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613664"/>
        <c:crosses val="autoZero"/>
        <c:crossBetween val="midCat"/>
      </c:valAx>
      <c:valAx>
        <c:axId val="10756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609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 </a:t>
            </a:r>
            <a:r>
              <a:rPr lang="en-US"/>
              <a:t>valve</a:t>
            </a:r>
            <a:r>
              <a:rPr lang="en-US" baseline="0"/>
              <a:t> lift</a:t>
            </a:r>
            <a:endParaRPr lang="en-US"/>
          </a:p>
        </c:rich>
      </c:tx>
      <c:layout>
        <c:manualLayout>
          <c:xMode val="edge"/>
          <c:yMode val="edge"/>
          <c:x val="0.50968001347302461"/>
          <c:y val="1.7513739652093061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560468629993555"/>
          <c:y val="9.4384961159670336E-2"/>
          <c:w val="0.85692970528196455"/>
          <c:h val="0.82953422614642758"/>
        </c:manualLayout>
      </c:layout>
      <c:scatterChart>
        <c:scatterStyle val="smoothMarker"/>
        <c:varyColors val="0"/>
        <c:ser>
          <c:idx val="2"/>
          <c:order val="0"/>
          <c:tx>
            <c:v>intake valve lift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valves!$S$4:$S$364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1.43E-2</c:v>
                </c:pt>
                <c:pt idx="151">
                  <c:v>2.5700000000000001E-2</c:v>
                </c:pt>
                <c:pt idx="152">
                  <c:v>3.32E-2</c:v>
                </c:pt>
                <c:pt idx="153">
                  <c:v>4.8300000000000003E-2</c:v>
                </c:pt>
                <c:pt idx="154">
                  <c:v>6.5799999999999997E-2</c:v>
                </c:pt>
                <c:pt idx="155">
                  <c:v>8.3400000000000002E-2</c:v>
                </c:pt>
                <c:pt idx="156">
                  <c:v>0.1011</c:v>
                </c:pt>
                <c:pt idx="157">
                  <c:v>0.1188</c:v>
                </c:pt>
                <c:pt idx="158">
                  <c:v>0.13650000000000001</c:v>
                </c:pt>
                <c:pt idx="159">
                  <c:v>0.1542</c:v>
                </c:pt>
                <c:pt idx="160">
                  <c:v>0.17199999999999999</c:v>
                </c:pt>
                <c:pt idx="161">
                  <c:v>0.18820000000000001</c:v>
                </c:pt>
                <c:pt idx="162">
                  <c:v>0.29670000000000002</c:v>
                </c:pt>
                <c:pt idx="163">
                  <c:v>0.49559999999999998</c:v>
                </c:pt>
                <c:pt idx="164">
                  <c:v>0.72070000000000001</c:v>
                </c:pt>
                <c:pt idx="165">
                  <c:v>0.95</c:v>
                </c:pt>
                <c:pt idx="166">
                  <c:v>1.1812</c:v>
                </c:pt>
                <c:pt idx="167">
                  <c:v>1.4087000000000001</c:v>
                </c:pt>
                <c:pt idx="168">
                  <c:v>1.6465000000000001</c:v>
                </c:pt>
                <c:pt idx="169">
                  <c:v>1.8792</c:v>
                </c:pt>
                <c:pt idx="170">
                  <c:v>2.1151</c:v>
                </c:pt>
                <c:pt idx="171">
                  <c:v>2.3458999999999999</c:v>
                </c:pt>
                <c:pt idx="172">
                  <c:v>2.5714000000000001</c:v>
                </c:pt>
                <c:pt idx="173">
                  <c:v>2.7915999999999999</c:v>
                </c:pt>
                <c:pt idx="174">
                  <c:v>3.0314999999999999</c:v>
                </c:pt>
                <c:pt idx="175">
                  <c:v>3.2658999999999998</c:v>
                </c:pt>
                <c:pt idx="176">
                  <c:v>3.4946999999999999</c:v>
                </c:pt>
                <c:pt idx="177">
                  <c:v>3.7237</c:v>
                </c:pt>
                <c:pt idx="178">
                  <c:v>3.9527999999999999</c:v>
                </c:pt>
                <c:pt idx="179">
                  <c:v>4.1814999999999998</c:v>
                </c:pt>
                <c:pt idx="180">
                  <c:v>4.4043999999999999</c:v>
                </c:pt>
                <c:pt idx="181">
                  <c:v>4.6212999999999997</c:v>
                </c:pt>
                <c:pt idx="182">
                  <c:v>4.8323</c:v>
                </c:pt>
                <c:pt idx="183">
                  <c:v>5.0377000000000001</c:v>
                </c:pt>
                <c:pt idx="184">
                  <c:v>5.2447999999999997</c:v>
                </c:pt>
                <c:pt idx="185">
                  <c:v>5.4457000000000004</c:v>
                </c:pt>
                <c:pt idx="186">
                  <c:v>5.6403999999999996</c:v>
                </c:pt>
                <c:pt idx="187">
                  <c:v>5.8288000000000002</c:v>
                </c:pt>
                <c:pt idx="188">
                  <c:v>6.0156000000000001</c:v>
                </c:pt>
                <c:pt idx="189">
                  <c:v>6.1993</c:v>
                </c:pt>
                <c:pt idx="190">
                  <c:v>6.3765000000000001</c:v>
                </c:pt>
                <c:pt idx="191">
                  <c:v>6.5484</c:v>
                </c:pt>
                <c:pt idx="192">
                  <c:v>6.7205000000000004</c:v>
                </c:pt>
                <c:pt idx="193">
                  <c:v>6.8860000000000001</c:v>
                </c:pt>
                <c:pt idx="194">
                  <c:v>7.0448000000000004</c:v>
                </c:pt>
                <c:pt idx="195">
                  <c:v>7.1969000000000003</c:v>
                </c:pt>
                <c:pt idx="196">
                  <c:v>7.3422000000000001</c:v>
                </c:pt>
                <c:pt idx="197">
                  <c:v>7.4806999999999997</c:v>
                </c:pt>
                <c:pt idx="198">
                  <c:v>7.6124000000000001</c:v>
                </c:pt>
                <c:pt idx="199">
                  <c:v>7.7371999999999996</c:v>
                </c:pt>
                <c:pt idx="200">
                  <c:v>7.8612000000000002</c:v>
                </c:pt>
                <c:pt idx="201">
                  <c:v>7.9797000000000002</c:v>
                </c:pt>
                <c:pt idx="202">
                  <c:v>8.0912000000000006</c:v>
                </c:pt>
                <c:pt idx="203">
                  <c:v>8.1957000000000004</c:v>
                </c:pt>
                <c:pt idx="204">
                  <c:v>8.2931000000000008</c:v>
                </c:pt>
                <c:pt idx="205">
                  <c:v>8.3834</c:v>
                </c:pt>
                <c:pt idx="206">
                  <c:v>8.4665999999999997</c:v>
                </c:pt>
                <c:pt idx="207">
                  <c:v>8.5426000000000002</c:v>
                </c:pt>
                <c:pt idx="208">
                  <c:v>8.6114999999999995</c:v>
                </c:pt>
                <c:pt idx="209">
                  <c:v>8.6804000000000006</c:v>
                </c:pt>
                <c:pt idx="210">
                  <c:v>8.7422000000000004</c:v>
                </c:pt>
                <c:pt idx="211">
                  <c:v>8.7969000000000008</c:v>
                </c:pt>
                <c:pt idx="212">
                  <c:v>8.8442000000000007</c:v>
                </c:pt>
                <c:pt idx="213">
                  <c:v>8.8842999999999996</c:v>
                </c:pt>
                <c:pt idx="214">
                  <c:v>8.9171999999999993</c:v>
                </c:pt>
                <c:pt idx="215">
                  <c:v>8.9427000000000003</c:v>
                </c:pt>
                <c:pt idx="216">
                  <c:v>8.9610000000000003</c:v>
                </c:pt>
                <c:pt idx="217">
                  <c:v>8.9718999999999998</c:v>
                </c:pt>
                <c:pt idx="218">
                  <c:v>8.9756</c:v>
                </c:pt>
                <c:pt idx="219">
                  <c:v>8.9754000000000005</c:v>
                </c:pt>
                <c:pt idx="220">
                  <c:v>8.9717000000000002</c:v>
                </c:pt>
                <c:pt idx="221">
                  <c:v>8.9608000000000008</c:v>
                </c:pt>
                <c:pt idx="222">
                  <c:v>8.9425000000000008</c:v>
                </c:pt>
                <c:pt idx="223">
                  <c:v>8.9169999999999998</c:v>
                </c:pt>
                <c:pt idx="224">
                  <c:v>8.8841999999999999</c:v>
                </c:pt>
                <c:pt idx="225">
                  <c:v>8.8440999999999992</c:v>
                </c:pt>
                <c:pt idx="226">
                  <c:v>8.7966999999999995</c:v>
                </c:pt>
                <c:pt idx="227">
                  <c:v>8.7469000000000001</c:v>
                </c:pt>
                <c:pt idx="228">
                  <c:v>8.6923999999999992</c:v>
                </c:pt>
                <c:pt idx="229">
                  <c:v>8.6306999999999992</c:v>
                </c:pt>
                <c:pt idx="230">
                  <c:v>8.5617999999999999</c:v>
                </c:pt>
                <c:pt idx="231">
                  <c:v>8.4856999999999996</c:v>
                </c:pt>
                <c:pt idx="232">
                  <c:v>8.407</c:v>
                </c:pt>
                <c:pt idx="233">
                  <c:v>8.3240999999999996</c:v>
                </c:pt>
                <c:pt idx="234">
                  <c:v>8.234</c:v>
                </c:pt>
                <c:pt idx="235">
                  <c:v>8.1367999999999991</c:v>
                </c:pt>
                <c:pt idx="236">
                  <c:v>8.0326000000000004</c:v>
                </c:pt>
                <c:pt idx="237">
                  <c:v>7.9214000000000002</c:v>
                </c:pt>
                <c:pt idx="238">
                  <c:v>7.8032000000000004</c:v>
                </c:pt>
                <c:pt idx="239">
                  <c:v>7.6780999999999997</c:v>
                </c:pt>
                <c:pt idx="240">
                  <c:v>7.5460000000000003</c:v>
                </c:pt>
                <c:pt idx="241">
                  <c:v>7.4135999999999997</c:v>
                </c:pt>
                <c:pt idx="242">
                  <c:v>7.2755000000000001</c:v>
                </c:pt>
                <c:pt idx="243">
                  <c:v>7.1306000000000003</c:v>
                </c:pt>
                <c:pt idx="244">
                  <c:v>6.9789000000000003</c:v>
                </c:pt>
                <c:pt idx="245">
                  <c:v>6.8205999999999998</c:v>
                </c:pt>
                <c:pt idx="246">
                  <c:v>6.6555999999999997</c:v>
                </c:pt>
                <c:pt idx="247">
                  <c:v>6.4912000000000001</c:v>
                </c:pt>
                <c:pt idx="248">
                  <c:v>6.3209</c:v>
                </c:pt>
                <c:pt idx="249">
                  <c:v>6.1440999999999999</c:v>
                </c:pt>
                <c:pt idx="250">
                  <c:v>5.9608999999999996</c:v>
                </c:pt>
                <c:pt idx="251">
                  <c:v>5.7713000000000001</c:v>
                </c:pt>
                <c:pt idx="252">
                  <c:v>5.5754000000000001</c:v>
                </c:pt>
                <c:pt idx="253">
                  <c:v>5.3733000000000004</c:v>
                </c:pt>
                <c:pt idx="254">
                  <c:v>5.1654</c:v>
                </c:pt>
                <c:pt idx="255">
                  <c:v>4.9591000000000003</c:v>
                </c:pt>
                <c:pt idx="256">
                  <c:v>4.7584999999999997</c:v>
                </c:pt>
                <c:pt idx="257">
                  <c:v>4.5564</c:v>
                </c:pt>
                <c:pt idx="258">
                  <c:v>4.3483000000000001</c:v>
                </c:pt>
                <c:pt idx="259">
                  <c:v>4.1344000000000003</c:v>
                </c:pt>
                <c:pt idx="260">
                  <c:v>3.9146000000000001</c:v>
                </c:pt>
                <c:pt idx="261">
                  <c:v>3.6901000000000002</c:v>
                </c:pt>
                <c:pt idx="262">
                  <c:v>3.4754</c:v>
                </c:pt>
                <c:pt idx="263">
                  <c:v>3.2551000000000001</c:v>
                </c:pt>
                <c:pt idx="264">
                  <c:v>3.0291999999999999</c:v>
                </c:pt>
                <c:pt idx="265">
                  <c:v>2.7978999999999998</c:v>
                </c:pt>
                <c:pt idx="266">
                  <c:v>2.5611000000000002</c:v>
                </c:pt>
                <c:pt idx="267">
                  <c:v>2.327</c:v>
                </c:pt>
                <c:pt idx="268">
                  <c:v>2.0964999999999998</c:v>
                </c:pt>
                <c:pt idx="269">
                  <c:v>1.8642000000000001</c:v>
                </c:pt>
                <c:pt idx="270">
                  <c:v>1.6397999999999999</c:v>
                </c:pt>
                <c:pt idx="271">
                  <c:v>1.4104000000000001</c:v>
                </c:pt>
                <c:pt idx="272">
                  <c:v>1.19</c:v>
                </c:pt>
                <c:pt idx="273">
                  <c:v>0.997</c:v>
                </c:pt>
                <c:pt idx="274">
                  <c:v>0.8</c:v>
                </c:pt>
                <c:pt idx="275">
                  <c:v>0.64319999999999999</c:v>
                </c:pt>
                <c:pt idx="276">
                  <c:v>0.51149999999999995</c:v>
                </c:pt>
                <c:pt idx="277">
                  <c:v>0.39689999999999998</c:v>
                </c:pt>
                <c:pt idx="278">
                  <c:v>0.30570000000000003</c:v>
                </c:pt>
                <c:pt idx="279">
                  <c:v>0.27510000000000001</c:v>
                </c:pt>
                <c:pt idx="280">
                  <c:v>0.25879999999999997</c:v>
                </c:pt>
                <c:pt idx="281">
                  <c:v>0.2472</c:v>
                </c:pt>
                <c:pt idx="282">
                  <c:v>0.23089999999999999</c:v>
                </c:pt>
                <c:pt idx="283">
                  <c:v>0.21299999999999999</c:v>
                </c:pt>
                <c:pt idx="284">
                  <c:v>0.19500000000000001</c:v>
                </c:pt>
                <c:pt idx="285">
                  <c:v>0.17710000000000001</c:v>
                </c:pt>
                <c:pt idx="286">
                  <c:v>0.15920000000000001</c:v>
                </c:pt>
                <c:pt idx="287">
                  <c:v>0.1414</c:v>
                </c:pt>
                <c:pt idx="288">
                  <c:v>0.1236</c:v>
                </c:pt>
                <c:pt idx="289">
                  <c:v>0.10580000000000001</c:v>
                </c:pt>
                <c:pt idx="290">
                  <c:v>8.8099999999999998E-2</c:v>
                </c:pt>
                <c:pt idx="291">
                  <c:v>7.0400000000000004E-2</c:v>
                </c:pt>
                <c:pt idx="292">
                  <c:v>5.2699999999999997E-2</c:v>
                </c:pt>
                <c:pt idx="293">
                  <c:v>3.7400000000000003E-2</c:v>
                </c:pt>
                <c:pt idx="294">
                  <c:v>3.7699999999999997E-2</c:v>
                </c:pt>
                <c:pt idx="295">
                  <c:v>5.3800000000000001E-2</c:v>
                </c:pt>
                <c:pt idx="296">
                  <c:v>6.5299999999999997E-2</c:v>
                </c:pt>
                <c:pt idx="297">
                  <c:v>7.22E-2</c:v>
                </c:pt>
                <c:pt idx="298">
                  <c:v>7.4499999999999997E-2</c:v>
                </c:pt>
                <c:pt idx="299">
                  <c:v>7.22E-2</c:v>
                </c:pt>
                <c:pt idx="300">
                  <c:v>6.5299999999999997E-2</c:v>
                </c:pt>
                <c:pt idx="301">
                  <c:v>5.3800000000000001E-2</c:v>
                </c:pt>
                <c:pt idx="302">
                  <c:v>3.7699999999999997E-2</c:v>
                </c:pt>
                <c:pt idx="303">
                  <c:v>1.7100000000000001E-2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7F5-4AD2-A8DD-9D0BF0A7BD80}"/>
            </c:ext>
          </c:extLst>
        </c:ser>
        <c:ser>
          <c:idx val="3"/>
          <c:order val="1"/>
          <c:tx>
            <c:v>exhaust valve lift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valves!$H$4:$H$364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1.21E-2</c:v>
                </c:pt>
                <c:pt idx="34">
                  <c:v>3.7400000000000003E-2</c:v>
                </c:pt>
                <c:pt idx="35">
                  <c:v>5.8000000000000003E-2</c:v>
                </c:pt>
                <c:pt idx="36">
                  <c:v>7.4099999999999999E-2</c:v>
                </c:pt>
                <c:pt idx="37">
                  <c:v>8.5599999999999996E-2</c:v>
                </c:pt>
                <c:pt idx="38">
                  <c:v>9.2499999999999999E-2</c:v>
                </c:pt>
                <c:pt idx="39">
                  <c:v>0.104</c:v>
                </c:pt>
                <c:pt idx="40">
                  <c:v>0.1202</c:v>
                </c:pt>
                <c:pt idx="41">
                  <c:v>0.1371</c:v>
                </c:pt>
                <c:pt idx="42">
                  <c:v>0.15329999999999999</c:v>
                </c:pt>
                <c:pt idx="43">
                  <c:v>0.1711</c:v>
                </c:pt>
                <c:pt idx="44">
                  <c:v>0.192</c:v>
                </c:pt>
                <c:pt idx="45">
                  <c:v>0.2087</c:v>
                </c:pt>
                <c:pt idx="46">
                  <c:v>0.2261</c:v>
                </c:pt>
                <c:pt idx="47">
                  <c:v>0.24779999999999999</c:v>
                </c:pt>
                <c:pt idx="48">
                  <c:v>0.26879999999999998</c:v>
                </c:pt>
                <c:pt idx="49">
                  <c:v>0.28510000000000002</c:v>
                </c:pt>
                <c:pt idx="50">
                  <c:v>0.30309999999999998</c:v>
                </c:pt>
                <c:pt idx="51">
                  <c:v>0.32490000000000002</c:v>
                </c:pt>
                <c:pt idx="52">
                  <c:v>0.34670000000000001</c:v>
                </c:pt>
                <c:pt idx="53">
                  <c:v>0.36780000000000002</c:v>
                </c:pt>
                <c:pt idx="54">
                  <c:v>0.38540000000000002</c:v>
                </c:pt>
                <c:pt idx="55">
                  <c:v>0.40660000000000002</c:v>
                </c:pt>
                <c:pt idx="56">
                  <c:v>0.42420000000000002</c:v>
                </c:pt>
                <c:pt idx="57">
                  <c:v>0.44619999999999999</c:v>
                </c:pt>
                <c:pt idx="58">
                  <c:v>0.46810000000000002</c:v>
                </c:pt>
                <c:pt idx="59">
                  <c:v>0.51270000000000004</c:v>
                </c:pt>
                <c:pt idx="60">
                  <c:v>0.60699999999999998</c:v>
                </c:pt>
                <c:pt idx="61">
                  <c:v>0.72250000000000003</c:v>
                </c:pt>
                <c:pt idx="62">
                  <c:v>0.88619999999999999</c:v>
                </c:pt>
                <c:pt idx="63">
                  <c:v>1.0832999999999999</c:v>
                </c:pt>
                <c:pt idx="64">
                  <c:v>1.2944</c:v>
                </c:pt>
                <c:pt idx="65">
                  <c:v>1.5209999999999999</c:v>
                </c:pt>
                <c:pt idx="66">
                  <c:v>1.7437</c:v>
                </c:pt>
                <c:pt idx="67">
                  <c:v>1.9614</c:v>
                </c:pt>
                <c:pt idx="68">
                  <c:v>2.1850000000000001</c:v>
                </c:pt>
                <c:pt idx="69">
                  <c:v>2.4083999999999999</c:v>
                </c:pt>
                <c:pt idx="70">
                  <c:v>2.6265000000000001</c:v>
                </c:pt>
                <c:pt idx="71">
                  <c:v>2.8391999999999999</c:v>
                </c:pt>
                <c:pt idx="72">
                  <c:v>3.0545</c:v>
                </c:pt>
                <c:pt idx="73">
                  <c:v>3.2723</c:v>
                </c:pt>
                <c:pt idx="74">
                  <c:v>3.4889000000000001</c:v>
                </c:pt>
                <c:pt idx="75">
                  <c:v>3.7037</c:v>
                </c:pt>
                <c:pt idx="76">
                  <c:v>3.9129</c:v>
                </c:pt>
                <c:pt idx="77">
                  <c:v>4.1162000000000001</c:v>
                </c:pt>
                <c:pt idx="78">
                  <c:v>4.3144</c:v>
                </c:pt>
                <c:pt idx="79">
                  <c:v>4.5140000000000002</c:v>
                </c:pt>
                <c:pt idx="80">
                  <c:v>4.7076000000000002</c:v>
                </c:pt>
                <c:pt idx="81">
                  <c:v>4.8952999999999998</c:v>
                </c:pt>
                <c:pt idx="82">
                  <c:v>5.0769000000000002</c:v>
                </c:pt>
                <c:pt idx="83">
                  <c:v>5.2523</c:v>
                </c:pt>
                <c:pt idx="84">
                  <c:v>5.4264000000000001</c:v>
                </c:pt>
                <c:pt idx="85">
                  <c:v>5.6048999999999998</c:v>
                </c:pt>
                <c:pt idx="86">
                  <c:v>5.7771999999999997</c:v>
                </c:pt>
                <c:pt idx="87">
                  <c:v>5.9431000000000003</c:v>
                </c:pt>
                <c:pt idx="88">
                  <c:v>6.1025999999999998</c:v>
                </c:pt>
                <c:pt idx="89">
                  <c:v>6.2557999999999998</c:v>
                </c:pt>
                <c:pt idx="90">
                  <c:v>6.4024000000000001</c:v>
                </c:pt>
                <c:pt idx="91">
                  <c:v>6.5434999999999999</c:v>
                </c:pt>
                <c:pt idx="92">
                  <c:v>6.6844999999999999</c:v>
                </c:pt>
                <c:pt idx="93">
                  <c:v>6.8189000000000002</c:v>
                </c:pt>
                <c:pt idx="94">
                  <c:v>6.9466999999999999</c:v>
                </c:pt>
                <c:pt idx="95">
                  <c:v>7.0678999999999998</c:v>
                </c:pt>
                <c:pt idx="96">
                  <c:v>7.1821999999999999</c:v>
                </c:pt>
                <c:pt idx="97">
                  <c:v>7.2899000000000003</c:v>
                </c:pt>
                <c:pt idx="98">
                  <c:v>7.3906999999999998</c:v>
                </c:pt>
                <c:pt idx="99">
                  <c:v>7.4847000000000001</c:v>
                </c:pt>
                <c:pt idx="100">
                  <c:v>7.5719000000000003</c:v>
                </c:pt>
                <c:pt idx="101">
                  <c:v>7.6521999999999997</c:v>
                </c:pt>
                <c:pt idx="102">
                  <c:v>7.7317999999999998</c:v>
                </c:pt>
                <c:pt idx="103">
                  <c:v>7.8053999999999997</c:v>
                </c:pt>
                <c:pt idx="104">
                  <c:v>7.8720999999999997</c:v>
                </c:pt>
                <c:pt idx="105">
                  <c:v>7.9318999999999997</c:v>
                </c:pt>
                <c:pt idx="106">
                  <c:v>7.9846000000000004</c:v>
                </c:pt>
                <c:pt idx="107">
                  <c:v>8.0304000000000002</c:v>
                </c:pt>
                <c:pt idx="108">
                  <c:v>8.0711999999999993</c:v>
                </c:pt>
                <c:pt idx="109">
                  <c:v>8.11</c:v>
                </c:pt>
                <c:pt idx="110">
                  <c:v>8.1417999999999999</c:v>
                </c:pt>
                <c:pt idx="111">
                  <c:v>8.1664999999999992</c:v>
                </c:pt>
                <c:pt idx="112">
                  <c:v>8.1842000000000006</c:v>
                </c:pt>
                <c:pt idx="113">
                  <c:v>8.1948000000000008</c:v>
                </c:pt>
                <c:pt idx="114">
                  <c:v>8.1982999999999997</c:v>
                </c:pt>
                <c:pt idx="115">
                  <c:v>8.1948000000000008</c:v>
                </c:pt>
                <c:pt idx="116">
                  <c:v>8.1842000000000006</c:v>
                </c:pt>
                <c:pt idx="117">
                  <c:v>8.1664999999999992</c:v>
                </c:pt>
                <c:pt idx="118">
                  <c:v>8.1417999999999999</c:v>
                </c:pt>
                <c:pt idx="119">
                  <c:v>8.11</c:v>
                </c:pt>
                <c:pt idx="120">
                  <c:v>8.0711999999999993</c:v>
                </c:pt>
                <c:pt idx="121">
                  <c:v>8.0253999999999994</c:v>
                </c:pt>
                <c:pt idx="122">
                  <c:v>7.9767999999999999</c:v>
                </c:pt>
                <c:pt idx="123">
                  <c:v>7.9240000000000004</c:v>
                </c:pt>
                <c:pt idx="124">
                  <c:v>7.8643000000000001</c:v>
                </c:pt>
                <c:pt idx="125">
                  <c:v>7.7976000000000001</c:v>
                </c:pt>
                <c:pt idx="126">
                  <c:v>7.7240000000000002</c:v>
                </c:pt>
                <c:pt idx="127">
                  <c:v>7.6435000000000004</c:v>
                </c:pt>
                <c:pt idx="128">
                  <c:v>7.556</c:v>
                </c:pt>
                <c:pt idx="129">
                  <c:v>7.4617000000000004</c:v>
                </c:pt>
                <c:pt idx="130">
                  <c:v>7.3605</c:v>
                </c:pt>
                <c:pt idx="131">
                  <c:v>7.2553000000000001</c:v>
                </c:pt>
                <c:pt idx="132">
                  <c:v>7.1498999999999997</c:v>
                </c:pt>
                <c:pt idx="133">
                  <c:v>7.0430000000000001</c:v>
                </c:pt>
                <c:pt idx="134">
                  <c:v>6.9292999999999996</c:v>
                </c:pt>
                <c:pt idx="135">
                  <c:v>6.8090000000000002</c:v>
                </c:pt>
                <c:pt idx="136">
                  <c:v>6.6820000000000004</c:v>
                </c:pt>
                <c:pt idx="137">
                  <c:v>6.5484</c:v>
                </c:pt>
                <c:pt idx="138">
                  <c:v>6.4082999999999997</c:v>
                </c:pt>
                <c:pt idx="139">
                  <c:v>6.2690999999999999</c:v>
                </c:pt>
                <c:pt idx="140">
                  <c:v>6.1234000000000002</c:v>
                </c:pt>
                <c:pt idx="141">
                  <c:v>5.9711999999999996</c:v>
                </c:pt>
                <c:pt idx="142">
                  <c:v>5.8125999999999998</c:v>
                </c:pt>
                <c:pt idx="143">
                  <c:v>5.6477000000000004</c:v>
                </c:pt>
                <c:pt idx="144">
                  <c:v>5.4766000000000004</c:v>
                </c:pt>
                <c:pt idx="145">
                  <c:v>5.2991000000000001</c:v>
                </c:pt>
                <c:pt idx="146">
                  <c:v>5.1218000000000004</c:v>
                </c:pt>
                <c:pt idx="147">
                  <c:v>4.9398</c:v>
                </c:pt>
                <c:pt idx="148">
                  <c:v>4.7516999999999996</c:v>
                </c:pt>
                <c:pt idx="149">
                  <c:v>4.5601000000000003</c:v>
                </c:pt>
                <c:pt idx="150">
                  <c:v>4.3678999999999997</c:v>
                </c:pt>
                <c:pt idx="151">
                  <c:v>4.1698000000000004</c:v>
                </c:pt>
                <c:pt idx="152">
                  <c:v>3.9658000000000002</c:v>
                </c:pt>
                <c:pt idx="153">
                  <c:v>3.7561</c:v>
                </c:pt>
                <c:pt idx="154">
                  <c:v>3.5407000000000002</c:v>
                </c:pt>
                <c:pt idx="155">
                  <c:v>3.3258999999999999</c:v>
                </c:pt>
                <c:pt idx="156">
                  <c:v>3.1073</c:v>
                </c:pt>
                <c:pt idx="157">
                  <c:v>2.8833000000000002</c:v>
                </c:pt>
                <c:pt idx="158">
                  <c:v>2.6575000000000002</c:v>
                </c:pt>
                <c:pt idx="159">
                  <c:v>2.4459</c:v>
                </c:pt>
                <c:pt idx="160">
                  <c:v>2.23</c:v>
                </c:pt>
                <c:pt idx="161">
                  <c:v>2.0122</c:v>
                </c:pt>
                <c:pt idx="162">
                  <c:v>1.7939000000000001</c:v>
                </c:pt>
                <c:pt idx="163">
                  <c:v>1.5705</c:v>
                </c:pt>
                <c:pt idx="164">
                  <c:v>1.3587</c:v>
                </c:pt>
                <c:pt idx="165">
                  <c:v>1.1488</c:v>
                </c:pt>
                <c:pt idx="166">
                  <c:v>0.96160000000000001</c:v>
                </c:pt>
                <c:pt idx="167">
                  <c:v>0.79510000000000003</c:v>
                </c:pt>
                <c:pt idx="168">
                  <c:v>0.66610000000000003</c:v>
                </c:pt>
                <c:pt idx="169">
                  <c:v>0.59030000000000005</c:v>
                </c:pt>
                <c:pt idx="170">
                  <c:v>0.55069999999999997</c:v>
                </c:pt>
                <c:pt idx="171">
                  <c:v>0.52459999999999996</c:v>
                </c:pt>
                <c:pt idx="172">
                  <c:v>0.50790000000000002</c:v>
                </c:pt>
                <c:pt idx="173">
                  <c:v>0.4914</c:v>
                </c:pt>
                <c:pt idx="174">
                  <c:v>0.47110000000000002</c:v>
                </c:pt>
                <c:pt idx="175">
                  <c:v>0.44990000000000002</c:v>
                </c:pt>
                <c:pt idx="176">
                  <c:v>0.43059999999999998</c:v>
                </c:pt>
                <c:pt idx="177">
                  <c:v>0.4103</c:v>
                </c:pt>
                <c:pt idx="178">
                  <c:v>0.38990000000000002</c:v>
                </c:pt>
                <c:pt idx="179">
                  <c:v>0.36959999999999998</c:v>
                </c:pt>
                <c:pt idx="180">
                  <c:v>0.35510000000000003</c:v>
                </c:pt>
                <c:pt idx="181">
                  <c:v>0.3387</c:v>
                </c:pt>
                <c:pt idx="182">
                  <c:v>0.31769999999999998</c:v>
                </c:pt>
                <c:pt idx="183">
                  <c:v>0.29370000000000002</c:v>
                </c:pt>
                <c:pt idx="184">
                  <c:v>0.27739999999999998</c:v>
                </c:pt>
                <c:pt idx="185">
                  <c:v>0.25690000000000002</c:v>
                </c:pt>
                <c:pt idx="186">
                  <c:v>0.23630000000000001</c:v>
                </c:pt>
                <c:pt idx="187">
                  <c:v>0.21579999999999999</c:v>
                </c:pt>
                <c:pt idx="188">
                  <c:v>0.20080000000000001</c:v>
                </c:pt>
                <c:pt idx="189">
                  <c:v>0.18459999999999999</c:v>
                </c:pt>
                <c:pt idx="190">
                  <c:v>0.16389999999999999</c:v>
                </c:pt>
                <c:pt idx="191">
                  <c:v>0.14330000000000001</c:v>
                </c:pt>
                <c:pt idx="192">
                  <c:v>0.1226</c:v>
                </c:pt>
                <c:pt idx="193">
                  <c:v>0.1091</c:v>
                </c:pt>
                <c:pt idx="194">
                  <c:v>0.1022</c:v>
                </c:pt>
                <c:pt idx="195">
                  <c:v>9.2399999999999996E-2</c:v>
                </c:pt>
                <c:pt idx="196">
                  <c:v>8.5500000000000007E-2</c:v>
                </c:pt>
                <c:pt idx="197">
                  <c:v>7.3999999999999996E-2</c:v>
                </c:pt>
                <c:pt idx="198">
                  <c:v>5.79E-2</c:v>
                </c:pt>
                <c:pt idx="199">
                  <c:v>3.73E-2</c:v>
                </c:pt>
                <c:pt idx="200">
                  <c:v>1.2E-2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7F5-4AD2-A8DD-9D0BF0A7B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9783487"/>
        <c:axId val="1409783967"/>
      </c:scatterChart>
      <c:valAx>
        <c:axId val="14097834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</a:t>
                </a:r>
                <a:r>
                  <a:rPr lang="en-US" baseline="0"/>
                  <a:t> angle deg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3967"/>
        <c:crosses val="autoZero"/>
        <c:crossBetween val="midCat"/>
      </c:valAx>
      <c:valAx>
        <c:axId val="1409783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</a:t>
                </a:r>
                <a:r>
                  <a:rPr lang="en-US" baseline="0"/>
                  <a:t> mm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34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 cam lift</a:t>
            </a:r>
            <a:endParaRPr lang="en-US"/>
          </a:p>
        </c:rich>
      </c:tx>
      <c:layout>
        <c:manualLayout>
          <c:xMode val="edge"/>
          <c:yMode val="edge"/>
          <c:x val="0.27604831179490086"/>
          <c:y val="5.38792722480030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valves!$C$4:$C$364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0.01</c:v>
                </c:pt>
                <c:pt idx="56">
                  <c:v>1.4999999999999999E-2</c:v>
                </c:pt>
                <c:pt idx="57">
                  <c:v>2.5000000000000001E-2</c:v>
                </c:pt>
                <c:pt idx="58">
                  <c:v>0.03</c:v>
                </c:pt>
                <c:pt idx="59">
                  <c:v>0.04</c:v>
                </c:pt>
                <c:pt idx="60">
                  <c:v>0.05</c:v>
                </c:pt>
                <c:pt idx="61">
                  <c:v>7.0000000000000007E-2</c:v>
                </c:pt>
                <c:pt idx="62">
                  <c:v>0.09</c:v>
                </c:pt>
                <c:pt idx="63">
                  <c:v>0.11</c:v>
                </c:pt>
                <c:pt idx="64">
                  <c:v>0.13</c:v>
                </c:pt>
                <c:pt idx="65">
                  <c:v>0.14000000000000001</c:v>
                </c:pt>
                <c:pt idx="66">
                  <c:v>0.16</c:v>
                </c:pt>
                <c:pt idx="67">
                  <c:v>0.18</c:v>
                </c:pt>
                <c:pt idx="68">
                  <c:v>0.2</c:v>
                </c:pt>
                <c:pt idx="69">
                  <c:v>0.22</c:v>
                </c:pt>
                <c:pt idx="70">
                  <c:v>0.23499999999999999</c:v>
                </c:pt>
                <c:pt idx="71">
                  <c:v>0.25</c:v>
                </c:pt>
                <c:pt idx="72">
                  <c:v>0.28000000000000003</c:v>
                </c:pt>
                <c:pt idx="73">
                  <c:v>0.28999999999999998</c:v>
                </c:pt>
                <c:pt idx="74">
                  <c:v>0.31</c:v>
                </c:pt>
                <c:pt idx="75">
                  <c:v>0.33</c:v>
                </c:pt>
                <c:pt idx="76">
                  <c:v>0.35</c:v>
                </c:pt>
                <c:pt idx="77">
                  <c:v>0.37</c:v>
                </c:pt>
                <c:pt idx="78">
                  <c:v>0.38</c:v>
                </c:pt>
                <c:pt idx="79">
                  <c:v>0.41</c:v>
                </c:pt>
                <c:pt idx="80">
                  <c:v>0.43</c:v>
                </c:pt>
                <c:pt idx="81">
                  <c:v>0.44500000000000001</c:v>
                </c:pt>
                <c:pt idx="82">
                  <c:v>0.46</c:v>
                </c:pt>
                <c:pt idx="83">
                  <c:v>0.48</c:v>
                </c:pt>
                <c:pt idx="84">
                  <c:v>0.51</c:v>
                </c:pt>
                <c:pt idx="85">
                  <c:v>0.53500000000000003</c:v>
                </c:pt>
                <c:pt idx="86">
                  <c:v>0.56000000000000005</c:v>
                </c:pt>
                <c:pt idx="87">
                  <c:v>0.59</c:v>
                </c:pt>
                <c:pt idx="88">
                  <c:v>0.63</c:v>
                </c:pt>
                <c:pt idx="89">
                  <c:v>0.67</c:v>
                </c:pt>
                <c:pt idx="90">
                  <c:v>0.73</c:v>
                </c:pt>
                <c:pt idx="91">
                  <c:v>0.77</c:v>
                </c:pt>
                <c:pt idx="92">
                  <c:v>0.82</c:v>
                </c:pt>
                <c:pt idx="93">
                  <c:v>0.89</c:v>
                </c:pt>
                <c:pt idx="94">
                  <c:v>0.95</c:v>
                </c:pt>
                <c:pt idx="95">
                  <c:v>1.02</c:v>
                </c:pt>
                <c:pt idx="96">
                  <c:v>1.1000000000000001</c:v>
                </c:pt>
                <c:pt idx="97">
                  <c:v>1.19</c:v>
                </c:pt>
                <c:pt idx="98">
                  <c:v>1.28</c:v>
                </c:pt>
                <c:pt idx="99">
                  <c:v>1.37</c:v>
                </c:pt>
                <c:pt idx="100">
                  <c:v>1.46</c:v>
                </c:pt>
                <c:pt idx="101">
                  <c:v>1.56</c:v>
                </c:pt>
                <c:pt idx="102">
                  <c:v>1.67</c:v>
                </c:pt>
                <c:pt idx="103">
                  <c:v>1.78</c:v>
                </c:pt>
                <c:pt idx="104">
                  <c:v>1.92</c:v>
                </c:pt>
                <c:pt idx="105">
                  <c:v>2.04</c:v>
                </c:pt>
                <c:pt idx="106">
                  <c:v>2.1800000000000002</c:v>
                </c:pt>
                <c:pt idx="107">
                  <c:v>2.31</c:v>
                </c:pt>
                <c:pt idx="108">
                  <c:v>2.46</c:v>
                </c:pt>
                <c:pt idx="109">
                  <c:v>2.63</c:v>
                </c:pt>
                <c:pt idx="110">
                  <c:v>2.79</c:v>
                </c:pt>
                <c:pt idx="111">
                  <c:v>2.95</c:v>
                </c:pt>
                <c:pt idx="112">
                  <c:v>3.13</c:v>
                </c:pt>
                <c:pt idx="113">
                  <c:v>3.32</c:v>
                </c:pt>
                <c:pt idx="114">
                  <c:v>3.5</c:v>
                </c:pt>
                <c:pt idx="115">
                  <c:v>3.72</c:v>
                </c:pt>
                <c:pt idx="116">
                  <c:v>3.93</c:v>
                </c:pt>
                <c:pt idx="117">
                  <c:v>4.16</c:v>
                </c:pt>
                <c:pt idx="118">
                  <c:v>4.37</c:v>
                </c:pt>
                <c:pt idx="119">
                  <c:v>4.58</c:v>
                </c:pt>
                <c:pt idx="120">
                  <c:v>4.8600000000000003</c:v>
                </c:pt>
                <c:pt idx="121">
                  <c:v>5.13</c:v>
                </c:pt>
                <c:pt idx="122">
                  <c:v>5.37</c:v>
                </c:pt>
                <c:pt idx="123">
                  <c:v>5.64</c:v>
                </c:pt>
                <c:pt idx="124">
                  <c:v>5.94</c:v>
                </c:pt>
                <c:pt idx="125">
                  <c:v>6.21</c:v>
                </c:pt>
                <c:pt idx="126">
                  <c:v>6.46</c:v>
                </c:pt>
                <c:pt idx="127">
                  <c:v>6.74</c:v>
                </c:pt>
                <c:pt idx="128">
                  <c:v>7.02</c:v>
                </c:pt>
                <c:pt idx="129">
                  <c:v>7.28</c:v>
                </c:pt>
                <c:pt idx="130">
                  <c:v>7.5</c:v>
                </c:pt>
                <c:pt idx="131">
                  <c:v>7.7</c:v>
                </c:pt>
                <c:pt idx="132">
                  <c:v>7.85</c:v>
                </c:pt>
                <c:pt idx="133">
                  <c:v>7.96</c:v>
                </c:pt>
                <c:pt idx="134">
                  <c:v>8.07</c:v>
                </c:pt>
                <c:pt idx="135">
                  <c:v>8.1199999999999992</c:v>
                </c:pt>
                <c:pt idx="136">
                  <c:v>8.08</c:v>
                </c:pt>
                <c:pt idx="137">
                  <c:v>8</c:v>
                </c:pt>
                <c:pt idx="138">
                  <c:v>7.85</c:v>
                </c:pt>
                <c:pt idx="139">
                  <c:v>7.65</c:v>
                </c:pt>
                <c:pt idx="140">
                  <c:v>7.46</c:v>
                </c:pt>
                <c:pt idx="141">
                  <c:v>7.23</c:v>
                </c:pt>
                <c:pt idx="142">
                  <c:v>6.97</c:v>
                </c:pt>
                <c:pt idx="143">
                  <c:v>6.7</c:v>
                </c:pt>
                <c:pt idx="144">
                  <c:v>6.45</c:v>
                </c:pt>
                <c:pt idx="145">
                  <c:v>6.16</c:v>
                </c:pt>
                <c:pt idx="146">
                  <c:v>5.9</c:v>
                </c:pt>
                <c:pt idx="147">
                  <c:v>5.6</c:v>
                </c:pt>
                <c:pt idx="148">
                  <c:v>5.34</c:v>
                </c:pt>
                <c:pt idx="149">
                  <c:v>5.07</c:v>
                </c:pt>
                <c:pt idx="150">
                  <c:v>4.82</c:v>
                </c:pt>
                <c:pt idx="151">
                  <c:v>4.55</c:v>
                </c:pt>
                <c:pt idx="152">
                  <c:v>4.33</c:v>
                </c:pt>
                <c:pt idx="153">
                  <c:v>4.0999999999999996</c:v>
                </c:pt>
                <c:pt idx="154">
                  <c:v>3.87</c:v>
                </c:pt>
                <c:pt idx="155">
                  <c:v>3.68</c:v>
                </c:pt>
                <c:pt idx="156">
                  <c:v>3.46</c:v>
                </c:pt>
                <c:pt idx="157">
                  <c:v>3.29</c:v>
                </c:pt>
                <c:pt idx="158">
                  <c:v>3.1</c:v>
                </c:pt>
                <c:pt idx="159">
                  <c:v>2.93</c:v>
                </c:pt>
                <c:pt idx="160">
                  <c:v>2.75</c:v>
                </c:pt>
                <c:pt idx="161">
                  <c:v>2.58</c:v>
                </c:pt>
                <c:pt idx="162">
                  <c:v>2.44</c:v>
                </c:pt>
                <c:pt idx="163">
                  <c:v>2.2999999999999998</c:v>
                </c:pt>
                <c:pt idx="164">
                  <c:v>2.17</c:v>
                </c:pt>
                <c:pt idx="165">
                  <c:v>2.04</c:v>
                </c:pt>
                <c:pt idx="166">
                  <c:v>1.91</c:v>
                </c:pt>
                <c:pt idx="167">
                  <c:v>1.8</c:v>
                </c:pt>
                <c:pt idx="168">
                  <c:v>1.67</c:v>
                </c:pt>
                <c:pt idx="169">
                  <c:v>1.55</c:v>
                </c:pt>
                <c:pt idx="170">
                  <c:v>1.45</c:v>
                </c:pt>
                <c:pt idx="171">
                  <c:v>1.35</c:v>
                </c:pt>
                <c:pt idx="172">
                  <c:v>1.27</c:v>
                </c:pt>
                <c:pt idx="173">
                  <c:v>1.2</c:v>
                </c:pt>
                <c:pt idx="174">
                  <c:v>1.1000000000000001</c:v>
                </c:pt>
                <c:pt idx="175">
                  <c:v>1.03</c:v>
                </c:pt>
                <c:pt idx="176">
                  <c:v>0.97</c:v>
                </c:pt>
                <c:pt idx="177">
                  <c:v>0.9</c:v>
                </c:pt>
                <c:pt idx="178">
                  <c:v>0.83</c:v>
                </c:pt>
                <c:pt idx="179">
                  <c:v>0.78</c:v>
                </c:pt>
                <c:pt idx="180">
                  <c:v>0.73</c:v>
                </c:pt>
                <c:pt idx="181">
                  <c:v>0.69</c:v>
                </c:pt>
                <c:pt idx="182">
                  <c:v>0.65</c:v>
                </c:pt>
                <c:pt idx="183">
                  <c:v>0.6</c:v>
                </c:pt>
                <c:pt idx="184">
                  <c:v>0.57999999999999996</c:v>
                </c:pt>
                <c:pt idx="185">
                  <c:v>0.56000000000000005</c:v>
                </c:pt>
                <c:pt idx="186">
                  <c:v>0.54</c:v>
                </c:pt>
                <c:pt idx="187">
                  <c:v>0.52</c:v>
                </c:pt>
                <c:pt idx="188">
                  <c:v>0.5</c:v>
                </c:pt>
                <c:pt idx="189">
                  <c:v>0.48</c:v>
                </c:pt>
                <c:pt idx="190">
                  <c:v>0.46500000000000002</c:v>
                </c:pt>
                <c:pt idx="191">
                  <c:v>0.44500000000000001</c:v>
                </c:pt>
                <c:pt idx="192">
                  <c:v>0.43</c:v>
                </c:pt>
                <c:pt idx="193">
                  <c:v>0.41</c:v>
                </c:pt>
                <c:pt idx="194">
                  <c:v>0.39</c:v>
                </c:pt>
                <c:pt idx="195">
                  <c:v>0.37</c:v>
                </c:pt>
                <c:pt idx="196">
                  <c:v>0.35</c:v>
                </c:pt>
                <c:pt idx="197">
                  <c:v>0.34</c:v>
                </c:pt>
                <c:pt idx="198">
                  <c:v>0.32</c:v>
                </c:pt>
                <c:pt idx="199">
                  <c:v>0.3</c:v>
                </c:pt>
                <c:pt idx="200">
                  <c:v>0.28499999999999998</c:v>
                </c:pt>
                <c:pt idx="201">
                  <c:v>0.27</c:v>
                </c:pt>
                <c:pt idx="202">
                  <c:v>0.25</c:v>
                </c:pt>
                <c:pt idx="203">
                  <c:v>0.23</c:v>
                </c:pt>
                <c:pt idx="204">
                  <c:v>0.22</c:v>
                </c:pt>
                <c:pt idx="205">
                  <c:v>0.2</c:v>
                </c:pt>
                <c:pt idx="206">
                  <c:v>0.19</c:v>
                </c:pt>
                <c:pt idx="207">
                  <c:v>0.17</c:v>
                </c:pt>
                <c:pt idx="208">
                  <c:v>0.16</c:v>
                </c:pt>
                <c:pt idx="209">
                  <c:v>0.15</c:v>
                </c:pt>
                <c:pt idx="210">
                  <c:v>0.15</c:v>
                </c:pt>
                <c:pt idx="211">
                  <c:v>0.05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CA-4B3E-9FF1-7AF70F4FE0C2}"/>
            </c:ext>
          </c:extLst>
        </c:ser>
        <c:ser>
          <c:idx val="1"/>
          <c:order val="1"/>
          <c:tx>
            <c:v>inlet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valves!$N$4:$N$364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0.05</c:v>
                </c:pt>
                <c:pt idx="9">
                  <c:v>0.1</c:v>
                </c:pt>
                <c:pt idx="10">
                  <c:v>0.01</c:v>
                </c:pt>
                <c:pt idx="11">
                  <c:v>0.02</c:v>
                </c:pt>
                <c:pt idx="12">
                  <c:v>0.03</c:v>
                </c:pt>
                <c:pt idx="13">
                  <c:v>0.04</c:v>
                </c:pt>
                <c:pt idx="14">
                  <c:v>0.05</c:v>
                </c:pt>
                <c:pt idx="15">
                  <c:v>7.0000000000000007E-2</c:v>
                </c:pt>
                <c:pt idx="16">
                  <c:v>0.09</c:v>
                </c:pt>
                <c:pt idx="17">
                  <c:v>0.1</c:v>
                </c:pt>
                <c:pt idx="18">
                  <c:v>0.12</c:v>
                </c:pt>
                <c:pt idx="19">
                  <c:v>0.14000000000000001</c:v>
                </c:pt>
                <c:pt idx="20">
                  <c:v>0.16</c:v>
                </c:pt>
                <c:pt idx="21">
                  <c:v>0.18</c:v>
                </c:pt>
                <c:pt idx="22">
                  <c:v>0.2</c:v>
                </c:pt>
                <c:pt idx="23">
                  <c:v>0.22</c:v>
                </c:pt>
                <c:pt idx="24">
                  <c:v>0.24</c:v>
                </c:pt>
                <c:pt idx="25">
                  <c:v>0.26</c:v>
                </c:pt>
                <c:pt idx="26">
                  <c:v>0.28000000000000003</c:v>
                </c:pt>
                <c:pt idx="27">
                  <c:v>0.3</c:v>
                </c:pt>
                <c:pt idx="28">
                  <c:v>0.32</c:v>
                </c:pt>
                <c:pt idx="29">
                  <c:v>0.34</c:v>
                </c:pt>
                <c:pt idx="30">
                  <c:v>0.35</c:v>
                </c:pt>
                <c:pt idx="31">
                  <c:v>0.37</c:v>
                </c:pt>
                <c:pt idx="32">
                  <c:v>0.39</c:v>
                </c:pt>
                <c:pt idx="33">
                  <c:v>0.41</c:v>
                </c:pt>
                <c:pt idx="34">
                  <c:v>0.44</c:v>
                </c:pt>
                <c:pt idx="35">
                  <c:v>0.47</c:v>
                </c:pt>
                <c:pt idx="36">
                  <c:v>0.5</c:v>
                </c:pt>
                <c:pt idx="37">
                  <c:v>0.53</c:v>
                </c:pt>
                <c:pt idx="38">
                  <c:v>0.57999999999999996</c:v>
                </c:pt>
                <c:pt idx="39">
                  <c:v>0.62</c:v>
                </c:pt>
                <c:pt idx="40">
                  <c:v>0.67</c:v>
                </c:pt>
                <c:pt idx="41">
                  <c:v>0.73</c:v>
                </c:pt>
                <c:pt idx="42">
                  <c:v>0.8</c:v>
                </c:pt>
                <c:pt idx="43">
                  <c:v>0.87</c:v>
                </c:pt>
                <c:pt idx="44">
                  <c:v>0.94</c:v>
                </c:pt>
                <c:pt idx="45">
                  <c:v>1.02</c:v>
                </c:pt>
                <c:pt idx="46">
                  <c:v>1.01</c:v>
                </c:pt>
                <c:pt idx="47">
                  <c:v>1.18</c:v>
                </c:pt>
                <c:pt idx="48">
                  <c:v>1.28</c:v>
                </c:pt>
                <c:pt idx="49">
                  <c:v>1.37</c:v>
                </c:pt>
                <c:pt idx="50">
                  <c:v>1.49</c:v>
                </c:pt>
                <c:pt idx="51">
                  <c:v>1.59</c:v>
                </c:pt>
                <c:pt idx="52">
                  <c:v>1.71</c:v>
                </c:pt>
                <c:pt idx="53">
                  <c:v>1.81</c:v>
                </c:pt>
                <c:pt idx="54">
                  <c:v>1.94</c:v>
                </c:pt>
                <c:pt idx="55">
                  <c:v>2.09</c:v>
                </c:pt>
                <c:pt idx="56">
                  <c:v>2.2000000000000002</c:v>
                </c:pt>
                <c:pt idx="57">
                  <c:v>2.35</c:v>
                </c:pt>
                <c:pt idx="58">
                  <c:v>2.5099999999999998</c:v>
                </c:pt>
                <c:pt idx="59">
                  <c:v>2.66</c:v>
                </c:pt>
                <c:pt idx="60">
                  <c:v>2.82</c:v>
                </c:pt>
                <c:pt idx="61">
                  <c:v>2.99</c:v>
                </c:pt>
                <c:pt idx="62">
                  <c:v>3.18</c:v>
                </c:pt>
                <c:pt idx="63">
                  <c:v>3.36</c:v>
                </c:pt>
                <c:pt idx="64">
                  <c:v>3.55</c:v>
                </c:pt>
                <c:pt idx="65">
                  <c:v>3.75</c:v>
                </c:pt>
                <c:pt idx="66">
                  <c:v>3.94</c:v>
                </c:pt>
                <c:pt idx="67">
                  <c:v>4.17</c:v>
                </c:pt>
                <c:pt idx="68">
                  <c:v>4.4000000000000004</c:v>
                </c:pt>
                <c:pt idx="69">
                  <c:v>4.6500000000000004</c:v>
                </c:pt>
                <c:pt idx="70">
                  <c:v>4.87</c:v>
                </c:pt>
                <c:pt idx="71">
                  <c:v>5.12</c:v>
                </c:pt>
                <c:pt idx="72">
                  <c:v>5.37</c:v>
                </c:pt>
                <c:pt idx="73">
                  <c:v>5.64</c:v>
                </c:pt>
                <c:pt idx="74">
                  <c:v>5.94</c:v>
                </c:pt>
                <c:pt idx="75">
                  <c:v>6.24</c:v>
                </c:pt>
                <c:pt idx="76">
                  <c:v>6.52</c:v>
                </c:pt>
                <c:pt idx="77">
                  <c:v>6.82</c:v>
                </c:pt>
                <c:pt idx="78">
                  <c:v>7.1</c:v>
                </c:pt>
                <c:pt idx="79">
                  <c:v>7.41</c:v>
                </c:pt>
                <c:pt idx="80">
                  <c:v>7.66</c:v>
                </c:pt>
                <c:pt idx="81">
                  <c:v>7.94</c:v>
                </c:pt>
                <c:pt idx="82">
                  <c:v>8.16</c:v>
                </c:pt>
                <c:pt idx="83">
                  <c:v>8.41</c:v>
                </c:pt>
                <c:pt idx="84">
                  <c:v>8.65</c:v>
                </c:pt>
                <c:pt idx="85">
                  <c:v>8.83</c:v>
                </c:pt>
                <c:pt idx="86">
                  <c:v>8.9700000000000006</c:v>
                </c:pt>
                <c:pt idx="87">
                  <c:v>9.0500000000000007</c:v>
                </c:pt>
                <c:pt idx="88">
                  <c:v>9.1</c:v>
                </c:pt>
                <c:pt idx="89">
                  <c:v>9.1</c:v>
                </c:pt>
                <c:pt idx="90">
                  <c:v>9.0299999999999994</c:v>
                </c:pt>
                <c:pt idx="91">
                  <c:v>8.9</c:v>
                </c:pt>
                <c:pt idx="92">
                  <c:v>8.7100000000000009</c:v>
                </c:pt>
                <c:pt idx="93">
                  <c:v>8.5</c:v>
                </c:pt>
                <c:pt idx="94">
                  <c:v>8.26</c:v>
                </c:pt>
                <c:pt idx="95">
                  <c:v>7.98</c:v>
                </c:pt>
                <c:pt idx="96">
                  <c:v>7.7</c:v>
                </c:pt>
                <c:pt idx="97">
                  <c:v>7.39</c:v>
                </c:pt>
                <c:pt idx="98">
                  <c:v>7.11</c:v>
                </c:pt>
                <c:pt idx="99">
                  <c:v>6.84</c:v>
                </c:pt>
                <c:pt idx="100">
                  <c:v>6.54</c:v>
                </c:pt>
                <c:pt idx="101">
                  <c:v>6.22</c:v>
                </c:pt>
                <c:pt idx="102">
                  <c:v>5.94</c:v>
                </c:pt>
                <c:pt idx="103">
                  <c:v>5.64</c:v>
                </c:pt>
                <c:pt idx="104">
                  <c:v>5.33</c:v>
                </c:pt>
                <c:pt idx="105">
                  <c:v>5.05</c:v>
                </c:pt>
                <c:pt idx="106">
                  <c:v>4.78</c:v>
                </c:pt>
                <c:pt idx="107">
                  <c:v>4.5</c:v>
                </c:pt>
                <c:pt idx="108">
                  <c:v>4.25</c:v>
                </c:pt>
                <c:pt idx="109">
                  <c:v>4</c:v>
                </c:pt>
                <c:pt idx="110">
                  <c:v>3.77</c:v>
                </c:pt>
                <c:pt idx="111">
                  <c:v>3.56</c:v>
                </c:pt>
                <c:pt idx="112">
                  <c:v>3.34</c:v>
                </c:pt>
                <c:pt idx="113">
                  <c:v>3.11</c:v>
                </c:pt>
                <c:pt idx="114">
                  <c:v>2.92</c:v>
                </c:pt>
                <c:pt idx="115">
                  <c:v>2.77</c:v>
                </c:pt>
                <c:pt idx="116">
                  <c:v>2.57</c:v>
                </c:pt>
                <c:pt idx="117">
                  <c:v>2.41</c:v>
                </c:pt>
                <c:pt idx="118">
                  <c:v>2.25</c:v>
                </c:pt>
                <c:pt idx="119">
                  <c:v>2.1</c:v>
                </c:pt>
                <c:pt idx="120">
                  <c:v>1.95</c:v>
                </c:pt>
                <c:pt idx="121">
                  <c:v>1.8</c:v>
                </c:pt>
                <c:pt idx="122">
                  <c:v>1.67</c:v>
                </c:pt>
                <c:pt idx="123">
                  <c:v>1.55</c:v>
                </c:pt>
                <c:pt idx="124">
                  <c:v>1.42</c:v>
                </c:pt>
                <c:pt idx="125">
                  <c:v>1.31</c:v>
                </c:pt>
                <c:pt idx="126">
                  <c:v>1.2</c:v>
                </c:pt>
                <c:pt idx="127">
                  <c:v>1.1200000000000001</c:v>
                </c:pt>
                <c:pt idx="128">
                  <c:v>0.94</c:v>
                </c:pt>
                <c:pt idx="129">
                  <c:v>0.86</c:v>
                </c:pt>
                <c:pt idx="130">
                  <c:v>0.78</c:v>
                </c:pt>
                <c:pt idx="131">
                  <c:v>0.7</c:v>
                </c:pt>
                <c:pt idx="132">
                  <c:v>0.65</c:v>
                </c:pt>
                <c:pt idx="133">
                  <c:v>0.57999999999999996</c:v>
                </c:pt>
                <c:pt idx="134">
                  <c:v>0.54</c:v>
                </c:pt>
                <c:pt idx="135">
                  <c:v>0.49</c:v>
                </c:pt>
                <c:pt idx="136">
                  <c:v>0.44</c:v>
                </c:pt>
                <c:pt idx="137">
                  <c:v>0.4</c:v>
                </c:pt>
                <c:pt idx="138">
                  <c:v>0.37</c:v>
                </c:pt>
                <c:pt idx="139">
                  <c:v>0.34</c:v>
                </c:pt>
                <c:pt idx="140">
                  <c:v>0.32</c:v>
                </c:pt>
                <c:pt idx="141">
                  <c:v>0.3</c:v>
                </c:pt>
                <c:pt idx="142">
                  <c:v>0.28000000000000003</c:v>
                </c:pt>
                <c:pt idx="143">
                  <c:v>0.27</c:v>
                </c:pt>
                <c:pt idx="144">
                  <c:v>0.25</c:v>
                </c:pt>
                <c:pt idx="145">
                  <c:v>0.23</c:v>
                </c:pt>
                <c:pt idx="146">
                  <c:v>0.21</c:v>
                </c:pt>
                <c:pt idx="147">
                  <c:v>0.19</c:v>
                </c:pt>
                <c:pt idx="148">
                  <c:v>0.17</c:v>
                </c:pt>
                <c:pt idx="149">
                  <c:v>0.15</c:v>
                </c:pt>
                <c:pt idx="150">
                  <c:v>0.13</c:v>
                </c:pt>
                <c:pt idx="151">
                  <c:v>0.11</c:v>
                </c:pt>
                <c:pt idx="152">
                  <c:v>0.09</c:v>
                </c:pt>
                <c:pt idx="153">
                  <c:v>0.08</c:v>
                </c:pt>
                <c:pt idx="154">
                  <c:v>7.0000000000000007E-2</c:v>
                </c:pt>
                <c:pt idx="155">
                  <c:v>0.05</c:v>
                </c:pt>
                <c:pt idx="156">
                  <c:v>0.03</c:v>
                </c:pt>
                <c:pt idx="157">
                  <c:v>0.01</c:v>
                </c:pt>
                <c:pt idx="158">
                  <c:v>-0.01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CA-4B3E-9FF1-7AF70F4FE0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9783487"/>
        <c:axId val="1409783967"/>
      </c:scatterChart>
      <c:valAx>
        <c:axId val="14097834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degrees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3967"/>
        <c:crosses val="autoZero"/>
        <c:crossBetween val="midCat"/>
      </c:valAx>
      <c:valAx>
        <c:axId val="1409783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lift</a:t>
                </a:r>
                <a:r>
                  <a:rPr lang="en-US" baseline="0"/>
                  <a:t> mm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834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 valve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valves!$AP$5:$AP$364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1576.575</c:v>
                </c:pt>
                <c:pt idx="150">
                  <c:v>-319.72499999999997</c:v>
                </c:pt>
                <c:pt idx="151">
                  <c:v>-429.97500000000008</c:v>
                </c:pt>
                <c:pt idx="152">
                  <c:v>837.90000000000032</c:v>
                </c:pt>
                <c:pt idx="153">
                  <c:v>264.59999999999917</c:v>
                </c:pt>
                <c:pt idx="154">
                  <c:v>11.02500000000108</c:v>
                </c:pt>
                <c:pt idx="155">
                  <c:v>11.024999999998785</c:v>
                </c:pt>
                <c:pt idx="156">
                  <c:v>1.5300261058115439E-12</c:v>
                </c:pt>
                <c:pt idx="157">
                  <c:v>0</c:v>
                </c:pt>
                <c:pt idx="158">
                  <c:v>-1.5300261058115439E-12</c:v>
                </c:pt>
                <c:pt idx="159">
                  <c:v>11.024999999998785</c:v>
                </c:pt>
                <c:pt idx="160">
                  <c:v>-176.39999999999588</c:v>
                </c:pt>
                <c:pt idx="161">
                  <c:v>10176.074999999999</c:v>
                </c:pt>
                <c:pt idx="162">
                  <c:v>9966.5999999999949</c:v>
                </c:pt>
                <c:pt idx="163">
                  <c:v>2888.5500000000061</c:v>
                </c:pt>
                <c:pt idx="164">
                  <c:v>463.04999999999183</c:v>
                </c:pt>
                <c:pt idx="165">
                  <c:v>209.47500000001364</c:v>
                </c:pt>
                <c:pt idx="166">
                  <c:v>-407.92500000000405</c:v>
                </c:pt>
                <c:pt idx="167">
                  <c:v>1135.5749999999973</c:v>
                </c:pt>
                <c:pt idx="168">
                  <c:v>-562.27500000001146</c:v>
                </c:pt>
                <c:pt idx="169">
                  <c:v>352.80000000001013</c:v>
                </c:pt>
                <c:pt idx="170">
                  <c:v>-562.27500000001146</c:v>
                </c:pt>
                <c:pt idx="171">
                  <c:v>-584.32499999996014</c:v>
                </c:pt>
                <c:pt idx="172">
                  <c:v>-584.32500000005803</c:v>
                </c:pt>
                <c:pt idx="173">
                  <c:v>2171.9250000000302</c:v>
                </c:pt>
                <c:pt idx="174">
                  <c:v>-606.37500000000671</c:v>
                </c:pt>
                <c:pt idx="175">
                  <c:v>-617.39999999998099</c:v>
                </c:pt>
                <c:pt idx="176">
                  <c:v>22.049999999997571</c:v>
                </c:pt>
                <c:pt idx="177">
                  <c:v>11.024999999974305</c:v>
                </c:pt>
                <c:pt idx="178">
                  <c:v>-44.099999999995141</c:v>
                </c:pt>
                <c:pt idx="179">
                  <c:v>-639.44999999997856</c:v>
                </c:pt>
                <c:pt idx="180">
                  <c:v>-661.50000000002501</c:v>
                </c:pt>
                <c:pt idx="181">
                  <c:v>-650.47499999995284</c:v>
                </c:pt>
                <c:pt idx="182">
                  <c:v>-617.40000000002988</c:v>
                </c:pt>
                <c:pt idx="183">
                  <c:v>187.42499999995488</c:v>
                </c:pt>
                <c:pt idx="184">
                  <c:v>-683.54999999987581</c:v>
                </c:pt>
                <c:pt idx="185">
                  <c:v>-683.55000000016958</c:v>
                </c:pt>
                <c:pt idx="186">
                  <c:v>-694.57499999985009</c:v>
                </c:pt>
                <c:pt idx="187">
                  <c:v>-176.40000000007851</c:v>
                </c:pt>
                <c:pt idx="188">
                  <c:v>-341.77499999998685</c:v>
                </c:pt>
                <c:pt idx="189">
                  <c:v>-716.62499999999454</c:v>
                </c:pt>
                <c:pt idx="190">
                  <c:v>-584.32500000000914</c:v>
                </c:pt>
                <c:pt idx="191">
                  <c:v>22.050000000046531</c:v>
                </c:pt>
                <c:pt idx="192">
                  <c:v>-727.65000000006671</c:v>
                </c:pt>
                <c:pt idx="193">
                  <c:v>-738.67499999994311</c:v>
                </c:pt>
                <c:pt idx="194">
                  <c:v>-738.675000000041</c:v>
                </c:pt>
                <c:pt idx="195">
                  <c:v>-749.70000000001539</c:v>
                </c:pt>
                <c:pt idx="196">
                  <c:v>-749.70000000001539</c:v>
                </c:pt>
                <c:pt idx="197">
                  <c:v>-749.6999999999174</c:v>
                </c:pt>
                <c:pt idx="198">
                  <c:v>-760.72500000008756</c:v>
                </c:pt>
                <c:pt idx="199">
                  <c:v>-88.19999999989237</c:v>
                </c:pt>
                <c:pt idx="200">
                  <c:v>-606.37500000005559</c:v>
                </c:pt>
                <c:pt idx="201">
                  <c:v>-771.74999999996396</c:v>
                </c:pt>
                <c:pt idx="202">
                  <c:v>-771.75000000006185</c:v>
                </c:pt>
                <c:pt idx="203">
                  <c:v>-782.77499999993825</c:v>
                </c:pt>
                <c:pt idx="204">
                  <c:v>-782.77500000013413</c:v>
                </c:pt>
                <c:pt idx="205">
                  <c:v>-782.77499999993825</c:v>
                </c:pt>
                <c:pt idx="206">
                  <c:v>-793.79999999991253</c:v>
                </c:pt>
                <c:pt idx="207">
                  <c:v>-782.77500000013413</c:v>
                </c:pt>
                <c:pt idx="208">
                  <c:v>1.9584334154387761E-10</c:v>
                </c:pt>
                <c:pt idx="209">
                  <c:v>-782.77500000013413</c:v>
                </c:pt>
                <c:pt idx="210">
                  <c:v>-782.77499999993825</c:v>
                </c:pt>
                <c:pt idx="211">
                  <c:v>-815.85000000005698</c:v>
                </c:pt>
                <c:pt idx="212">
                  <c:v>-793.80000000010841</c:v>
                </c:pt>
                <c:pt idx="213">
                  <c:v>-793.79999999991253</c:v>
                </c:pt>
                <c:pt idx="214">
                  <c:v>-815.84999999986121</c:v>
                </c:pt>
                <c:pt idx="215">
                  <c:v>-793.80000000010841</c:v>
                </c:pt>
                <c:pt idx="216">
                  <c:v>-815.85000000005698</c:v>
                </c:pt>
                <c:pt idx="217">
                  <c:v>-793.79999999991253</c:v>
                </c:pt>
                <c:pt idx="218">
                  <c:v>-429.97499999997711</c:v>
                </c:pt>
                <c:pt idx="219">
                  <c:v>-385.87500000007992</c:v>
                </c:pt>
                <c:pt idx="220">
                  <c:v>-793.79999999991253</c:v>
                </c:pt>
                <c:pt idx="221">
                  <c:v>-815.85000000005698</c:v>
                </c:pt>
                <c:pt idx="222">
                  <c:v>-793.80000000010841</c:v>
                </c:pt>
                <c:pt idx="223">
                  <c:v>-804.82499999988693</c:v>
                </c:pt>
                <c:pt idx="224">
                  <c:v>-804.8250000000827</c:v>
                </c:pt>
                <c:pt idx="225">
                  <c:v>-804.82499999988693</c:v>
                </c:pt>
                <c:pt idx="226">
                  <c:v>-264.59999999997086</c:v>
                </c:pt>
                <c:pt idx="227">
                  <c:v>-518.17500000016321</c:v>
                </c:pt>
                <c:pt idx="228">
                  <c:v>-793.79999999991253</c:v>
                </c:pt>
                <c:pt idx="229">
                  <c:v>-793.79999999991253</c:v>
                </c:pt>
                <c:pt idx="230">
                  <c:v>-793.80000000010841</c:v>
                </c:pt>
                <c:pt idx="231">
                  <c:v>-286.64999999991949</c:v>
                </c:pt>
                <c:pt idx="232">
                  <c:v>-463.05000000009591</c:v>
                </c:pt>
                <c:pt idx="233">
                  <c:v>-793.79999999991253</c:v>
                </c:pt>
                <c:pt idx="234">
                  <c:v>-782.77500000013413</c:v>
                </c:pt>
                <c:pt idx="235">
                  <c:v>-771.74999999976808</c:v>
                </c:pt>
                <c:pt idx="236">
                  <c:v>-771.75000000015984</c:v>
                </c:pt>
                <c:pt idx="237">
                  <c:v>-771.74999999996396</c:v>
                </c:pt>
                <c:pt idx="238">
                  <c:v>-760.72500000008756</c:v>
                </c:pt>
                <c:pt idx="239">
                  <c:v>-771.74999999986608</c:v>
                </c:pt>
                <c:pt idx="240">
                  <c:v>-33.075000000118763</c:v>
                </c:pt>
                <c:pt idx="241">
                  <c:v>-628.42499999990628</c:v>
                </c:pt>
                <c:pt idx="242">
                  <c:v>-749.70000000001539</c:v>
                </c:pt>
                <c:pt idx="243">
                  <c:v>-749.70000000001539</c:v>
                </c:pt>
                <c:pt idx="244">
                  <c:v>-727.65000000006671</c:v>
                </c:pt>
                <c:pt idx="245">
                  <c:v>-738.67499999994311</c:v>
                </c:pt>
                <c:pt idx="246">
                  <c:v>66.150000000041672</c:v>
                </c:pt>
                <c:pt idx="247">
                  <c:v>-650.47500000005073</c:v>
                </c:pt>
                <c:pt idx="248">
                  <c:v>-716.62499999999454</c:v>
                </c:pt>
                <c:pt idx="249">
                  <c:v>-705.60000000002026</c:v>
                </c:pt>
                <c:pt idx="250">
                  <c:v>-705.59999999992226</c:v>
                </c:pt>
                <c:pt idx="251">
                  <c:v>-694.57500000004586</c:v>
                </c:pt>
                <c:pt idx="252">
                  <c:v>-683.54999999997369</c:v>
                </c:pt>
                <c:pt idx="253">
                  <c:v>-639.45000000007644</c:v>
                </c:pt>
                <c:pt idx="254">
                  <c:v>176.40000000007851</c:v>
                </c:pt>
                <c:pt idx="255">
                  <c:v>628.42499999990628</c:v>
                </c:pt>
                <c:pt idx="256">
                  <c:v>-165.37499999990834</c:v>
                </c:pt>
                <c:pt idx="257">
                  <c:v>-661.50000000002501</c:v>
                </c:pt>
                <c:pt idx="258">
                  <c:v>-639.44999999997856</c:v>
                </c:pt>
                <c:pt idx="259">
                  <c:v>-650.47500000005073</c:v>
                </c:pt>
                <c:pt idx="260">
                  <c:v>-518.17499999996744</c:v>
                </c:pt>
                <c:pt idx="261">
                  <c:v>1080.4499999999789</c:v>
                </c:pt>
                <c:pt idx="262">
                  <c:v>-617.39999999998099</c:v>
                </c:pt>
                <c:pt idx="263">
                  <c:v>-617.40000000002988</c:v>
                </c:pt>
                <c:pt idx="264">
                  <c:v>-595.34999999998342</c:v>
                </c:pt>
                <c:pt idx="265">
                  <c:v>-606.37499999995771</c:v>
                </c:pt>
                <c:pt idx="266">
                  <c:v>297.67499999994271</c:v>
                </c:pt>
                <c:pt idx="267">
                  <c:v>396.90000000000526</c:v>
                </c:pt>
                <c:pt idx="268">
                  <c:v>-198.44999999995366</c:v>
                </c:pt>
                <c:pt idx="269">
                  <c:v>870.97499999995307</c:v>
                </c:pt>
                <c:pt idx="270">
                  <c:v>-551.24999999996373</c:v>
                </c:pt>
                <c:pt idx="271">
                  <c:v>992.24999999996419</c:v>
                </c:pt>
                <c:pt idx="272">
                  <c:v>3020.8500000000222</c:v>
                </c:pt>
                <c:pt idx="273">
                  <c:v>-441.0000000000004</c:v>
                </c:pt>
                <c:pt idx="274">
                  <c:v>4432.0499999999893</c:v>
                </c:pt>
                <c:pt idx="275">
                  <c:v>2767.2750000000015</c:v>
                </c:pt>
                <c:pt idx="276">
                  <c:v>1885.2750000000065</c:v>
                </c:pt>
                <c:pt idx="277">
                  <c:v>2579.8500000000035</c:v>
                </c:pt>
                <c:pt idx="278">
                  <c:v>6681.1499999999924</c:v>
                </c:pt>
                <c:pt idx="279">
                  <c:v>1576.5749999999978</c:v>
                </c:pt>
                <c:pt idx="280">
                  <c:v>518.17500000000723</c:v>
                </c:pt>
                <c:pt idx="281">
                  <c:v>-518.17500000000416</c:v>
                </c:pt>
                <c:pt idx="282">
                  <c:v>-176.39999999999893</c:v>
                </c:pt>
                <c:pt idx="283">
                  <c:v>-11.024999999998785</c:v>
                </c:pt>
                <c:pt idx="284">
                  <c:v>11.024999999998785</c:v>
                </c:pt>
                <c:pt idx="285">
                  <c:v>0</c:v>
                </c:pt>
                <c:pt idx="286">
                  <c:v>11.024999999998785</c:v>
                </c:pt>
                <c:pt idx="287">
                  <c:v>1.5300261058115439E-12</c:v>
                </c:pt>
                <c:pt idx="288">
                  <c:v>0</c:v>
                </c:pt>
                <c:pt idx="289">
                  <c:v>11.024999999998785</c:v>
                </c:pt>
                <c:pt idx="290">
                  <c:v>1.5300261058115439E-12</c:v>
                </c:pt>
                <c:pt idx="291">
                  <c:v>-1.5300261058115439E-12</c:v>
                </c:pt>
                <c:pt idx="292">
                  <c:v>264.60000000000144</c:v>
                </c:pt>
                <c:pt idx="293">
                  <c:v>1719.8999999999987</c:v>
                </c:pt>
                <c:pt idx="294">
                  <c:v>1741.950000000001</c:v>
                </c:pt>
                <c:pt idx="295">
                  <c:v>-507.15000000000077</c:v>
                </c:pt>
                <c:pt idx="296">
                  <c:v>-507.14999999999924</c:v>
                </c:pt>
                <c:pt idx="297">
                  <c:v>-507.15000000000077</c:v>
                </c:pt>
                <c:pt idx="298">
                  <c:v>-507.14999999999924</c:v>
                </c:pt>
                <c:pt idx="299">
                  <c:v>-507.15000000000077</c:v>
                </c:pt>
                <c:pt idx="300">
                  <c:v>-507.14999999999924</c:v>
                </c:pt>
                <c:pt idx="301">
                  <c:v>-507.15000000000077</c:v>
                </c:pt>
                <c:pt idx="302">
                  <c:v>-496.12499999999932</c:v>
                </c:pt>
                <c:pt idx="303">
                  <c:v>385.8749999999996</c:v>
                </c:pt>
                <c:pt idx="304">
                  <c:v>1885.2750000000001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0A-49E8-9468-AC17AB871825}"/>
            </c:ext>
          </c:extLst>
        </c:ser>
        <c:ser>
          <c:idx val="1"/>
          <c:order val="1"/>
          <c:tx>
            <c:v>ex valve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valves!$AX$5:$AX$364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40.424999999999997</c:v>
                </c:pt>
                <c:pt idx="33">
                  <c:v>42.802941176470597</c:v>
                </c:pt>
                <c:pt idx="34">
                  <c:v>-14.805000000000009</c:v>
                </c:pt>
                <c:pt idx="35">
                  <c:v>-13.781250000000012</c:v>
                </c:pt>
                <c:pt idx="36">
                  <c:v>-13.706756756756757</c:v>
                </c:pt>
                <c:pt idx="37">
                  <c:v>-13.346052631578928</c:v>
                </c:pt>
                <c:pt idx="38">
                  <c:v>13.003846153846135</c:v>
                </c:pt>
                <c:pt idx="39">
                  <c:v>12.954375000000027</c:v>
                </c:pt>
                <c:pt idx="40">
                  <c:v>1.8823170731707111</c:v>
                </c:pt>
                <c:pt idx="41">
                  <c:v>-1.8375000000000161</c:v>
                </c:pt>
                <c:pt idx="42">
                  <c:v>4.1023255813953954</c:v>
                </c:pt>
                <c:pt idx="43">
                  <c:v>7.767613636363615</c:v>
                </c:pt>
                <c:pt idx="44">
                  <c:v>-10.290000000000022</c:v>
                </c:pt>
                <c:pt idx="45">
                  <c:v>1.6777173913043626</c:v>
                </c:pt>
                <c:pt idx="46">
                  <c:v>10.086702127659571</c:v>
                </c:pt>
                <c:pt idx="47">
                  <c:v>-1.6078125000000141</c:v>
                </c:pt>
                <c:pt idx="48">
                  <c:v>-10.574999999999898</c:v>
                </c:pt>
                <c:pt idx="49">
                  <c:v>3.7484999999998321</c:v>
                </c:pt>
                <c:pt idx="50">
                  <c:v>8.2147058823531154</c:v>
                </c:pt>
                <c:pt idx="51">
                  <c:v>-1.1769431583165722E-13</c:v>
                </c:pt>
                <c:pt idx="52">
                  <c:v>-1.4561320754716534</c:v>
                </c:pt>
                <c:pt idx="53">
                  <c:v>-7.1458333333333393</c:v>
                </c:pt>
                <c:pt idx="54">
                  <c:v>7.2163636363636208</c:v>
                </c:pt>
                <c:pt idx="55">
                  <c:v>-7.0874999999999835</c:v>
                </c:pt>
                <c:pt idx="56">
                  <c:v>8.5105263157893951</c:v>
                </c:pt>
                <c:pt idx="57">
                  <c:v>-0.19008620689642527</c:v>
                </c:pt>
                <c:pt idx="58">
                  <c:v>42.418220338983041</c:v>
                </c:pt>
                <c:pt idx="59">
                  <c:v>91.323749999999833</c:v>
                </c:pt>
                <c:pt idx="60">
                  <c:v>38.316393442623145</c:v>
                </c:pt>
                <c:pt idx="61">
                  <c:v>85.710483870967579</c:v>
                </c:pt>
                <c:pt idx="62">
                  <c:v>58.449999999999967</c:v>
                </c:pt>
                <c:pt idx="63">
                  <c:v>24.117187500000213</c:v>
                </c:pt>
                <c:pt idx="64">
                  <c:v>26.290384615384355</c:v>
                </c:pt>
                <c:pt idx="65">
                  <c:v>-6.5147727272723808</c:v>
                </c:pt>
                <c:pt idx="66">
                  <c:v>-8.2276119402986971</c:v>
                </c:pt>
                <c:pt idx="67">
                  <c:v>9.5658088235294372</c:v>
                </c:pt>
                <c:pt idx="68">
                  <c:v>-0.31956521739162397</c:v>
                </c:pt>
                <c:pt idx="69">
                  <c:v>-8.3474999999994299</c:v>
                </c:pt>
                <c:pt idx="70">
                  <c:v>-8.3852112676060901</c:v>
                </c:pt>
                <c:pt idx="71">
                  <c:v>3.9812500000002418</c:v>
                </c:pt>
                <c:pt idx="72">
                  <c:v>3.7756849315067691</c:v>
                </c:pt>
                <c:pt idx="73">
                  <c:v>-1.7878378378376407</c:v>
                </c:pt>
                <c:pt idx="74">
                  <c:v>-2.6460000000003614</c:v>
                </c:pt>
                <c:pt idx="75">
                  <c:v>-8.1236842105260649</c:v>
                </c:pt>
                <c:pt idx="76">
                  <c:v>-8.4477272727272972</c:v>
                </c:pt>
                <c:pt idx="77">
                  <c:v>-7.208653846153994</c:v>
                </c:pt>
                <c:pt idx="78">
                  <c:v>1.9537974683548349</c:v>
                </c:pt>
                <c:pt idx="79">
                  <c:v>-8.2687500000003133</c:v>
                </c:pt>
                <c:pt idx="80">
                  <c:v>-8.0305555555561821</c:v>
                </c:pt>
                <c:pt idx="81">
                  <c:v>-8.2015243902426995</c:v>
                </c:pt>
                <c:pt idx="82">
                  <c:v>-8.2355421686755612</c:v>
                </c:pt>
                <c:pt idx="83">
                  <c:v>-1.7062499999995209</c:v>
                </c:pt>
                <c:pt idx="84">
                  <c:v>5.7070588235287829</c:v>
                </c:pt>
                <c:pt idx="85">
                  <c:v>-7.9482558139531827</c:v>
                </c:pt>
                <c:pt idx="86">
                  <c:v>-8.1103448275853136</c:v>
                </c:pt>
                <c:pt idx="87">
                  <c:v>-8.0181818181831606</c:v>
                </c:pt>
                <c:pt idx="88">
                  <c:v>-7.8042134831454835</c:v>
                </c:pt>
                <c:pt idx="89">
                  <c:v>-8.0849999999996527</c:v>
                </c:pt>
                <c:pt idx="90">
                  <c:v>-6.6634615384621503</c:v>
                </c:pt>
                <c:pt idx="91">
                  <c:v>-0.11983695652145986</c:v>
                </c:pt>
                <c:pt idx="92">
                  <c:v>-7.8241935483867611</c:v>
                </c:pt>
                <c:pt idx="93">
                  <c:v>-7.7409574468092206</c:v>
                </c:pt>
                <c:pt idx="94">
                  <c:v>-7.659473684210198</c:v>
                </c:pt>
                <c:pt idx="95">
                  <c:v>-7.9242187499998922</c:v>
                </c:pt>
                <c:pt idx="96">
                  <c:v>-7.5015463917522549</c:v>
                </c:pt>
                <c:pt idx="97">
                  <c:v>-7.7625000000008937</c:v>
                </c:pt>
                <c:pt idx="98">
                  <c:v>-7.5727272727264383</c:v>
                </c:pt>
                <c:pt idx="99">
                  <c:v>-7.4970000000001535</c:v>
                </c:pt>
                <c:pt idx="100">
                  <c:v>-7.5319306930701746</c:v>
                </c:pt>
                <c:pt idx="101">
                  <c:v>-0.75661764705802015</c:v>
                </c:pt>
                <c:pt idx="102">
                  <c:v>-6.422330097087622</c:v>
                </c:pt>
                <c:pt idx="103">
                  <c:v>-7.3146634615383626</c:v>
                </c:pt>
                <c:pt idx="104">
                  <c:v>-7.2449999999999015</c:v>
                </c:pt>
                <c:pt idx="105">
                  <c:v>-7.3846698113201716</c:v>
                </c:pt>
                <c:pt idx="106">
                  <c:v>-7.1095794392531548</c:v>
                </c:pt>
                <c:pt idx="107">
                  <c:v>-5.1041666666674645</c:v>
                </c:pt>
                <c:pt idx="108">
                  <c:v>-2.0229357798153926</c:v>
                </c:pt>
                <c:pt idx="109">
                  <c:v>-7.0159090909087629</c:v>
                </c:pt>
                <c:pt idx="110">
                  <c:v>-7.0520270270282355</c:v>
                </c:pt>
                <c:pt idx="111">
                  <c:v>-6.8906249999979297</c:v>
                </c:pt>
                <c:pt idx="112">
                  <c:v>-6.9272123893817179</c:v>
                </c:pt>
                <c:pt idx="113">
                  <c:v>-6.8664473684222296</c:v>
                </c:pt>
                <c:pt idx="114">
                  <c:v>-6.7108695652153747</c:v>
                </c:pt>
                <c:pt idx="115">
                  <c:v>-6.7480603448287422</c:v>
                </c:pt>
                <c:pt idx="116">
                  <c:v>-6.6903846153857618</c:v>
                </c:pt>
                <c:pt idx="117">
                  <c:v>-6.5402542372861703</c:v>
                </c:pt>
                <c:pt idx="118">
                  <c:v>-6.5779411764717155</c:v>
                </c:pt>
                <c:pt idx="119">
                  <c:v>-6.4312499999996993</c:v>
                </c:pt>
                <c:pt idx="120">
                  <c:v>-6.3780991735534212</c:v>
                </c:pt>
                <c:pt idx="121">
                  <c:v>-2.5303278688521802</c:v>
                </c:pt>
                <c:pt idx="122">
                  <c:v>-3.764634146341447</c:v>
                </c:pt>
                <c:pt idx="123">
                  <c:v>-6.1348790322587705</c:v>
                </c:pt>
                <c:pt idx="124">
                  <c:v>-6.1739999999997117</c:v>
                </c:pt>
                <c:pt idx="125">
                  <c:v>-6.0374999999999179</c:v>
                </c:pt>
                <c:pt idx="126">
                  <c:v>-5.9899606299211783</c:v>
                </c:pt>
                <c:pt idx="127">
                  <c:v>-6.0292968750004832</c:v>
                </c:pt>
                <c:pt idx="128">
                  <c:v>-5.8116279069761045</c:v>
                </c:pt>
                <c:pt idx="129">
                  <c:v>-5.8517307692314429</c:v>
                </c:pt>
                <c:pt idx="130">
                  <c:v>-3.3664122137400874</c:v>
                </c:pt>
                <c:pt idx="131">
                  <c:v>-0.16704545454580705</c:v>
                </c:pt>
                <c:pt idx="132">
                  <c:v>-1.2434210526308898</c:v>
                </c:pt>
                <c:pt idx="133">
                  <c:v>-5.5947761194038304</c:v>
                </c:pt>
                <c:pt idx="134">
                  <c:v>-5.389999999999044</c:v>
                </c:pt>
                <c:pt idx="135">
                  <c:v>-5.4314338235297139</c:v>
                </c:pt>
                <c:pt idx="136">
                  <c:v>-5.3113138686136265</c:v>
                </c:pt>
                <c:pt idx="137">
                  <c:v>-5.1929347826086563</c:v>
                </c:pt>
                <c:pt idx="138">
                  <c:v>0.71384892086375906</c:v>
                </c:pt>
                <c:pt idx="139">
                  <c:v>-5.1187499999999604</c:v>
                </c:pt>
                <c:pt idx="140">
                  <c:v>-5.0824468085112935</c:v>
                </c:pt>
                <c:pt idx="141">
                  <c:v>-4.9690140845064947</c:v>
                </c:pt>
                <c:pt idx="142">
                  <c:v>-4.8571678321674687</c:v>
                </c:pt>
                <c:pt idx="143">
                  <c:v>-4.7468750000004976</c:v>
                </c:pt>
                <c:pt idx="144">
                  <c:v>-4.866206896551863</c:v>
                </c:pt>
                <c:pt idx="145">
                  <c:v>0.15102739726059269</c:v>
                </c:pt>
                <c:pt idx="146">
                  <c:v>-3.5250000000004444</c:v>
                </c:pt>
                <c:pt idx="147">
                  <c:v>-4.5440878378378331</c:v>
                </c:pt>
                <c:pt idx="148">
                  <c:v>-2.589765100670363</c:v>
                </c:pt>
                <c:pt idx="149">
                  <c:v>-0.44100000000093065</c:v>
                </c:pt>
                <c:pt idx="150">
                  <c:v>-4.3077814569526813</c:v>
                </c:pt>
                <c:pt idx="151">
                  <c:v>-4.2794407894743403</c:v>
                </c:pt>
                <c:pt idx="152">
                  <c:v>-4.1073529411764982</c:v>
                </c:pt>
                <c:pt idx="153">
                  <c:v>-4.0806818181815272</c:v>
                </c:pt>
                <c:pt idx="154">
                  <c:v>0.42677419354802421</c:v>
                </c:pt>
                <c:pt idx="155">
                  <c:v>-2.6855769230766273</c:v>
                </c:pt>
                <c:pt idx="156">
                  <c:v>-3.7920382165604041</c:v>
                </c:pt>
                <c:pt idx="157">
                  <c:v>-1.2560126582280198</c:v>
                </c:pt>
                <c:pt idx="158">
                  <c:v>9.8462264150941792</c:v>
                </c:pt>
                <c:pt idx="159">
                  <c:v>-2.9629687499998267</c:v>
                </c:pt>
                <c:pt idx="160">
                  <c:v>-1.3010869565217478</c:v>
                </c:pt>
                <c:pt idx="161">
                  <c:v>-0.34027777777774032</c:v>
                </c:pt>
                <c:pt idx="162">
                  <c:v>-3.4495398773006842</c:v>
                </c:pt>
                <c:pt idx="163">
                  <c:v>7.7981707317073541</c:v>
                </c:pt>
                <c:pt idx="164">
                  <c:v>1.2695454545454632</c:v>
                </c:pt>
                <c:pt idx="165">
                  <c:v>15.076355421686708</c:v>
                </c:pt>
                <c:pt idx="166">
                  <c:v>13.665718562874284</c:v>
                </c:pt>
                <c:pt idx="167">
                  <c:v>24.609374999999986</c:v>
                </c:pt>
                <c:pt idx="168">
                  <c:v>34.705917159763331</c:v>
                </c:pt>
                <c:pt idx="169">
                  <c:v>23.476764705882289</c:v>
                </c:pt>
                <c:pt idx="170">
                  <c:v>8.7039473684210957</c:v>
                </c:pt>
                <c:pt idx="171">
                  <c:v>6.0252906976744667</c:v>
                </c:pt>
                <c:pt idx="172">
                  <c:v>0.12745664739879453</c:v>
                </c:pt>
                <c:pt idx="173">
                  <c:v>-2.407758620689636</c:v>
                </c:pt>
                <c:pt idx="174">
                  <c:v>-0.5670000000000075</c:v>
                </c:pt>
                <c:pt idx="175">
                  <c:v>1.190198863636337</c:v>
                </c:pt>
                <c:pt idx="176">
                  <c:v>-0.62288135593216942</c:v>
                </c:pt>
                <c:pt idx="177">
                  <c:v>-6.1938202247184194E-2</c:v>
                </c:pt>
                <c:pt idx="178">
                  <c:v>6.1592178770908751E-2</c:v>
                </c:pt>
                <c:pt idx="179">
                  <c:v>3.5525000000000508</c:v>
                </c:pt>
                <c:pt idx="180">
                  <c:v>-1.1573204419889918</c:v>
                </c:pt>
                <c:pt idx="181">
                  <c:v>-2.786538461538457</c:v>
                </c:pt>
                <c:pt idx="182">
                  <c:v>-1.8073770491802958</c:v>
                </c:pt>
                <c:pt idx="183">
                  <c:v>4.6137228260869145</c:v>
                </c:pt>
                <c:pt idx="184">
                  <c:v>-2.5029729729729286</c:v>
                </c:pt>
                <c:pt idx="185">
                  <c:v>-5.927419354841347E-2</c:v>
                </c:pt>
                <c:pt idx="186">
                  <c:v>5.8957219251330406E-2</c:v>
                </c:pt>
                <c:pt idx="187">
                  <c:v>3.2253989361702318</c:v>
                </c:pt>
                <c:pt idx="188">
                  <c:v>-0.70000000000002005</c:v>
                </c:pt>
                <c:pt idx="189">
                  <c:v>-2.6111842105263019</c:v>
                </c:pt>
                <c:pt idx="190">
                  <c:v>5.7722513089014903E-2</c:v>
                </c:pt>
                <c:pt idx="191">
                  <c:v>-5.742187500001758E-2</c:v>
                </c:pt>
                <c:pt idx="192">
                  <c:v>4.1129533678756545</c:v>
                </c:pt>
                <c:pt idx="193">
                  <c:v>3.750773195876286</c:v>
                </c:pt>
                <c:pt idx="194">
                  <c:v>-1.6396153846153845</c:v>
                </c:pt>
                <c:pt idx="195">
                  <c:v>1.6312500000000079</c:v>
                </c:pt>
                <c:pt idx="196">
                  <c:v>-2.5743654822335142</c:v>
                </c:pt>
                <c:pt idx="197">
                  <c:v>-2.5613636363636285</c:v>
                </c:pt>
                <c:pt idx="198">
                  <c:v>-2.4930904522613089</c:v>
                </c:pt>
                <c:pt idx="199">
                  <c:v>-2.5908749999999996</c:v>
                </c:pt>
                <c:pt idx="200">
                  <c:v>7.2951492537313429</c:v>
                </c:pt>
                <c:pt idx="201">
                  <c:v>6.5495049504950495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B0A-49E8-9468-AC17AB871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3270112"/>
        <c:axId val="2053286912"/>
      </c:scatterChart>
      <c:valAx>
        <c:axId val="205327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 degrees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86912"/>
        <c:crosses val="autoZero"/>
        <c:crossBetween val="midCat"/>
      </c:valAx>
      <c:valAx>
        <c:axId val="205328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</a:t>
                </a:r>
                <a:r>
                  <a:rPr lang="en-US" baseline="0"/>
                  <a:t> ms2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70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54218391499241"/>
          <c:y val="5.5555536059758208E-2"/>
          <c:w val="0.83045785984749809"/>
          <c:h val="0.85504473057256469"/>
        </c:manualLayout>
      </c:layout>
      <c:scatterChart>
        <c:scatterStyle val="smoothMarker"/>
        <c:varyColors val="0"/>
        <c:ser>
          <c:idx val="0"/>
          <c:order val="0"/>
          <c:tx>
            <c:v>intake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valves!$BJ$3:$BU$3</c:f>
              <c:numCache>
                <c:formatCode>General</c:formatCode>
                <c:ptCount val="12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</c:numCache>
            </c:numRef>
          </c:xVal>
          <c:yVal>
            <c:numRef>
              <c:f>valves!$BJ$9:$BU$9</c:f>
              <c:numCache>
                <c:formatCode>General</c:formatCode>
                <c:ptCount val="12"/>
                <c:pt idx="0">
                  <c:v>188.53139999999786</c:v>
                </c:pt>
                <c:pt idx="1">
                  <c:v>180.46447499999729</c:v>
                </c:pt>
                <c:pt idx="2">
                  <c:v>171.44849999999667</c:v>
                </c:pt>
                <c:pt idx="3">
                  <c:v>161.48347499999596</c:v>
                </c:pt>
                <c:pt idx="4">
                  <c:v>150.5693999999952</c:v>
                </c:pt>
                <c:pt idx="5">
                  <c:v>138.70627499999438</c:v>
                </c:pt>
                <c:pt idx="6">
                  <c:v>125.89409999999349</c:v>
                </c:pt>
                <c:pt idx="7">
                  <c:v>112.13287499999251</c:v>
                </c:pt>
                <c:pt idx="8">
                  <c:v>97.42259999999149</c:v>
                </c:pt>
                <c:pt idx="9">
                  <c:v>81.763274999990415</c:v>
                </c:pt>
                <c:pt idx="10">
                  <c:v>65.154899999989226</c:v>
                </c:pt>
                <c:pt idx="11">
                  <c:v>47.597474999988009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6C-43C8-BDD1-DDB138204737}"/>
            </c:ext>
          </c:extLst>
        </c:ser>
        <c:ser>
          <c:idx val="1"/>
          <c:order val="1"/>
          <c:tx>
            <c:v>exhaust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valves!$BJ$3:$BU$3</c:f>
              <c:numCache>
                <c:formatCode>General</c:formatCode>
                <c:ptCount val="12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</c:numCache>
            </c:numRef>
          </c:xVal>
          <c:yVal>
            <c:numRef>
              <c:f>valves!$BJ$16:$BU$16</c:f>
              <c:numCache>
                <c:formatCode>General</c:formatCode>
                <c:ptCount val="12"/>
                <c:pt idx="0">
                  <c:v>123.66029999999792</c:v>
                </c:pt>
                <c:pt idx="1">
                  <c:v>115.80566249999737</c:v>
                </c:pt>
                <c:pt idx="2">
                  <c:v>107.02694999999676</c:v>
                </c:pt>
                <c:pt idx="3">
                  <c:v>97.324162499996078</c:v>
                </c:pt>
                <c:pt idx="4">
                  <c:v>86.697299999995323</c:v>
                </c:pt>
                <c:pt idx="5">
                  <c:v>75.146362499994524</c:v>
                </c:pt>
                <c:pt idx="6">
                  <c:v>62.671349999993652</c:v>
                </c:pt>
                <c:pt idx="7">
                  <c:v>49.272262499992721</c:v>
                </c:pt>
                <c:pt idx="8">
                  <c:v>34.949099999991716</c:v>
                </c:pt>
                <c:pt idx="9">
                  <c:v>19.701862499990654</c:v>
                </c:pt>
                <c:pt idx="10">
                  <c:v>3.5305499999895176</c:v>
                </c:pt>
                <c:pt idx="11">
                  <c:v>-13.564837500011663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16C-43C8-BDD1-DDB138204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0703712"/>
        <c:axId val="460702752"/>
      </c:scatterChart>
      <c:valAx>
        <c:axId val="460703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702752"/>
        <c:crosses val="autoZero"/>
        <c:crossBetween val="midCat"/>
      </c:valAx>
      <c:valAx>
        <c:axId val="46070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cam-bucket contact force 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703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392239034891207"/>
          <c:y val="9.5549682641561981E-2"/>
          <c:w val="0.3263787789431567"/>
          <c:h val="0.247351135257825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exhaust valve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valves!$AX$5:$AX$363</c:f>
              <c:numCache>
                <c:formatCode>General</c:formatCode>
                <c:ptCount val="3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40.424999999999997</c:v>
                </c:pt>
                <c:pt idx="33">
                  <c:v>42.802941176470597</c:v>
                </c:pt>
                <c:pt idx="34">
                  <c:v>-14.805000000000009</c:v>
                </c:pt>
                <c:pt idx="35">
                  <c:v>-13.781250000000012</c:v>
                </c:pt>
                <c:pt idx="36">
                  <c:v>-13.706756756756757</c:v>
                </c:pt>
                <c:pt idx="37">
                  <c:v>-13.346052631578928</c:v>
                </c:pt>
                <c:pt idx="38">
                  <c:v>13.003846153846135</c:v>
                </c:pt>
                <c:pt idx="39">
                  <c:v>12.954375000000027</c:v>
                </c:pt>
                <c:pt idx="40">
                  <c:v>1.8823170731707111</c:v>
                </c:pt>
                <c:pt idx="41">
                  <c:v>-1.8375000000000161</c:v>
                </c:pt>
                <c:pt idx="42">
                  <c:v>4.1023255813953954</c:v>
                </c:pt>
                <c:pt idx="43">
                  <c:v>7.767613636363615</c:v>
                </c:pt>
                <c:pt idx="44">
                  <c:v>-10.290000000000022</c:v>
                </c:pt>
                <c:pt idx="45">
                  <c:v>1.6777173913043626</c:v>
                </c:pt>
                <c:pt idx="46">
                  <c:v>10.086702127659571</c:v>
                </c:pt>
                <c:pt idx="47">
                  <c:v>-1.6078125000000141</c:v>
                </c:pt>
                <c:pt idx="48">
                  <c:v>-10.574999999999898</c:v>
                </c:pt>
                <c:pt idx="49">
                  <c:v>3.7484999999998321</c:v>
                </c:pt>
                <c:pt idx="50">
                  <c:v>8.2147058823531154</c:v>
                </c:pt>
                <c:pt idx="51">
                  <c:v>-1.1769431583165722E-13</c:v>
                </c:pt>
                <c:pt idx="52">
                  <c:v>-1.4561320754716534</c:v>
                </c:pt>
                <c:pt idx="53">
                  <c:v>-7.1458333333333393</c:v>
                </c:pt>
                <c:pt idx="54">
                  <c:v>7.2163636363636208</c:v>
                </c:pt>
                <c:pt idx="55">
                  <c:v>-7.0874999999999835</c:v>
                </c:pt>
                <c:pt idx="56">
                  <c:v>8.5105263157893951</c:v>
                </c:pt>
                <c:pt idx="57">
                  <c:v>-0.19008620689642527</c:v>
                </c:pt>
                <c:pt idx="58">
                  <c:v>42.418220338983041</c:v>
                </c:pt>
                <c:pt idx="59">
                  <c:v>91.323749999999833</c:v>
                </c:pt>
                <c:pt idx="60">
                  <c:v>38.316393442623145</c:v>
                </c:pt>
                <c:pt idx="61">
                  <c:v>85.710483870967579</c:v>
                </c:pt>
                <c:pt idx="62">
                  <c:v>58.449999999999967</c:v>
                </c:pt>
                <c:pt idx="63">
                  <c:v>24.117187500000213</c:v>
                </c:pt>
                <c:pt idx="64">
                  <c:v>26.290384615384355</c:v>
                </c:pt>
                <c:pt idx="65">
                  <c:v>-6.5147727272723808</c:v>
                </c:pt>
                <c:pt idx="66">
                  <c:v>-8.2276119402986971</c:v>
                </c:pt>
                <c:pt idx="67">
                  <c:v>9.5658088235294372</c:v>
                </c:pt>
                <c:pt idx="68">
                  <c:v>-0.31956521739162397</c:v>
                </c:pt>
                <c:pt idx="69">
                  <c:v>-8.3474999999994299</c:v>
                </c:pt>
                <c:pt idx="70">
                  <c:v>-8.3852112676060901</c:v>
                </c:pt>
                <c:pt idx="71">
                  <c:v>3.9812500000002418</c:v>
                </c:pt>
                <c:pt idx="72">
                  <c:v>3.7756849315067691</c:v>
                </c:pt>
                <c:pt idx="73">
                  <c:v>-1.7878378378376407</c:v>
                </c:pt>
                <c:pt idx="74">
                  <c:v>-2.6460000000003614</c:v>
                </c:pt>
                <c:pt idx="75">
                  <c:v>-8.1236842105260649</c:v>
                </c:pt>
                <c:pt idx="76">
                  <c:v>-8.4477272727272972</c:v>
                </c:pt>
                <c:pt idx="77">
                  <c:v>-7.208653846153994</c:v>
                </c:pt>
                <c:pt idx="78">
                  <c:v>1.9537974683548349</c:v>
                </c:pt>
                <c:pt idx="79">
                  <c:v>-8.2687500000003133</c:v>
                </c:pt>
                <c:pt idx="80">
                  <c:v>-8.0305555555561821</c:v>
                </c:pt>
                <c:pt idx="81">
                  <c:v>-8.2015243902426995</c:v>
                </c:pt>
                <c:pt idx="82">
                  <c:v>-8.2355421686755612</c:v>
                </c:pt>
                <c:pt idx="83">
                  <c:v>-1.7062499999995209</c:v>
                </c:pt>
                <c:pt idx="84">
                  <c:v>5.7070588235287829</c:v>
                </c:pt>
                <c:pt idx="85">
                  <c:v>-7.9482558139531827</c:v>
                </c:pt>
                <c:pt idx="86">
                  <c:v>-8.1103448275853136</c:v>
                </c:pt>
                <c:pt idx="87">
                  <c:v>-8.0181818181831606</c:v>
                </c:pt>
                <c:pt idx="88">
                  <c:v>-7.8042134831454835</c:v>
                </c:pt>
                <c:pt idx="89">
                  <c:v>-8.0849999999996527</c:v>
                </c:pt>
                <c:pt idx="90">
                  <c:v>-6.6634615384621503</c:v>
                </c:pt>
                <c:pt idx="91">
                  <c:v>-0.11983695652145986</c:v>
                </c:pt>
                <c:pt idx="92">
                  <c:v>-7.8241935483867611</c:v>
                </c:pt>
                <c:pt idx="93">
                  <c:v>-7.7409574468092206</c:v>
                </c:pt>
                <c:pt idx="94">
                  <c:v>-7.659473684210198</c:v>
                </c:pt>
                <c:pt idx="95">
                  <c:v>-7.9242187499998922</c:v>
                </c:pt>
                <c:pt idx="96">
                  <c:v>-7.5015463917522549</c:v>
                </c:pt>
                <c:pt idx="97">
                  <c:v>-7.7625000000008937</c:v>
                </c:pt>
                <c:pt idx="98">
                  <c:v>-7.5727272727264383</c:v>
                </c:pt>
                <c:pt idx="99">
                  <c:v>-7.4970000000001535</c:v>
                </c:pt>
                <c:pt idx="100">
                  <c:v>-7.5319306930701746</c:v>
                </c:pt>
                <c:pt idx="101">
                  <c:v>-0.75661764705802015</c:v>
                </c:pt>
                <c:pt idx="102">
                  <c:v>-6.422330097087622</c:v>
                </c:pt>
                <c:pt idx="103">
                  <c:v>-7.3146634615383626</c:v>
                </c:pt>
                <c:pt idx="104">
                  <c:v>-7.2449999999999015</c:v>
                </c:pt>
                <c:pt idx="105">
                  <c:v>-7.3846698113201716</c:v>
                </c:pt>
                <c:pt idx="106">
                  <c:v>-7.1095794392531548</c:v>
                </c:pt>
                <c:pt idx="107">
                  <c:v>-5.1041666666674645</c:v>
                </c:pt>
                <c:pt idx="108">
                  <c:v>-2.0229357798153926</c:v>
                </c:pt>
                <c:pt idx="109">
                  <c:v>-7.0159090909087629</c:v>
                </c:pt>
                <c:pt idx="110">
                  <c:v>-7.0520270270282355</c:v>
                </c:pt>
                <c:pt idx="111">
                  <c:v>-6.8906249999979297</c:v>
                </c:pt>
                <c:pt idx="112">
                  <c:v>-6.9272123893817179</c:v>
                </c:pt>
                <c:pt idx="113">
                  <c:v>-6.8664473684222296</c:v>
                </c:pt>
                <c:pt idx="114">
                  <c:v>-6.7108695652153747</c:v>
                </c:pt>
                <c:pt idx="115">
                  <c:v>-6.7480603448287422</c:v>
                </c:pt>
                <c:pt idx="116">
                  <c:v>-6.6903846153857618</c:v>
                </c:pt>
                <c:pt idx="117">
                  <c:v>-6.5402542372861703</c:v>
                </c:pt>
                <c:pt idx="118">
                  <c:v>-6.5779411764717155</c:v>
                </c:pt>
                <c:pt idx="119">
                  <c:v>-6.4312499999996993</c:v>
                </c:pt>
                <c:pt idx="120">
                  <c:v>-6.3780991735534212</c:v>
                </c:pt>
                <c:pt idx="121">
                  <c:v>-2.5303278688521802</c:v>
                </c:pt>
                <c:pt idx="122">
                  <c:v>-3.764634146341447</c:v>
                </c:pt>
                <c:pt idx="123">
                  <c:v>-6.1348790322587705</c:v>
                </c:pt>
                <c:pt idx="124">
                  <c:v>-6.1739999999997117</c:v>
                </c:pt>
                <c:pt idx="125">
                  <c:v>-6.0374999999999179</c:v>
                </c:pt>
                <c:pt idx="126">
                  <c:v>-5.9899606299211783</c:v>
                </c:pt>
                <c:pt idx="127">
                  <c:v>-6.0292968750004832</c:v>
                </c:pt>
                <c:pt idx="128">
                  <c:v>-5.8116279069761045</c:v>
                </c:pt>
                <c:pt idx="129">
                  <c:v>-5.8517307692314429</c:v>
                </c:pt>
                <c:pt idx="130">
                  <c:v>-3.3664122137400874</c:v>
                </c:pt>
                <c:pt idx="131">
                  <c:v>-0.16704545454580705</c:v>
                </c:pt>
                <c:pt idx="132">
                  <c:v>-1.2434210526308898</c:v>
                </c:pt>
                <c:pt idx="133">
                  <c:v>-5.5947761194038304</c:v>
                </c:pt>
                <c:pt idx="134">
                  <c:v>-5.389999999999044</c:v>
                </c:pt>
                <c:pt idx="135">
                  <c:v>-5.4314338235297139</c:v>
                </c:pt>
                <c:pt idx="136">
                  <c:v>-5.3113138686136265</c:v>
                </c:pt>
                <c:pt idx="137">
                  <c:v>-5.1929347826086563</c:v>
                </c:pt>
                <c:pt idx="138">
                  <c:v>0.71384892086375906</c:v>
                </c:pt>
                <c:pt idx="139">
                  <c:v>-5.1187499999999604</c:v>
                </c:pt>
                <c:pt idx="140">
                  <c:v>-5.0824468085112935</c:v>
                </c:pt>
                <c:pt idx="141">
                  <c:v>-4.9690140845064947</c:v>
                </c:pt>
                <c:pt idx="142">
                  <c:v>-4.8571678321674687</c:v>
                </c:pt>
                <c:pt idx="143">
                  <c:v>-4.7468750000004976</c:v>
                </c:pt>
                <c:pt idx="144">
                  <c:v>-4.866206896551863</c:v>
                </c:pt>
                <c:pt idx="145">
                  <c:v>0.15102739726059269</c:v>
                </c:pt>
                <c:pt idx="146">
                  <c:v>-3.5250000000004444</c:v>
                </c:pt>
                <c:pt idx="147">
                  <c:v>-4.5440878378378331</c:v>
                </c:pt>
                <c:pt idx="148">
                  <c:v>-2.589765100670363</c:v>
                </c:pt>
                <c:pt idx="149">
                  <c:v>-0.44100000000093065</c:v>
                </c:pt>
                <c:pt idx="150">
                  <c:v>-4.3077814569526813</c:v>
                </c:pt>
                <c:pt idx="151">
                  <c:v>-4.2794407894743403</c:v>
                </c:pt>
                <c:pt idx="152">
                  <c:v>-4.1073529411764982</c:v>
                </c:pt>
                <c:pt idx="153">
                  <c:v>-4.0806818181815272</c:v>
                </c:pt>
                <c:pt idx="154">
                  <c:v>0.42677419354802421</c:v>
                </c:pt>
                <c:pt idx="155">
                  <c:v>-2.6855769230766273</c:v>
                </c:pt>
                <c:pt idx="156">
                  <c:v>-3.7920382165604041</c:v>
                </c:pt>
                <c:pt idx="157">
                  <c:v>-1.2560126582280198</c:v>
                </c:pt>
                <c:pt idx="158">
                  <c:v>9.8462264150941792</c:v>
                </c:pt>
                <c:pt idx="159">
                  <c:v>-2.9629687499998267</c:v>
                </c:pt>
                <c:pt idx="160">
                  <c:v>-1.3010869565217478</c:v>
                </c:pt>
                <c:pt idx="161">
                  <c:v>-0.34027777777774032</c:v>
                </c:pt>
                <c:pt idx="162">
                  <c:v>-3.4495398773006842</c:v>
                </c:pt>
                <c:pt idx="163">
                  <c:v>7.7981707317073541</c:v>
                </c:pt>
                <c:pt idx="164">
                  <c:v>1.2695454545454632</c:v>
                </c:pt>
                <c:pt idx="165">
                  <c:v>15.076355421686708</c:v>
                </c:pt>
                <c:pt idx="166">
                  <c:v>13.665718562874284</c:v>
                </c:pt>
                <c:pt idx="167">
                  <c:v>24.609374999999986</c:v>
                </c:pt>
                <c:pt idx="168">
                  <c:v>34.705917159763331</c:v>
                </c:pt>
                <c:pt idx="169">
                  <c:v>23.476764705882289</c:v>
                </c:pt>
                <c:pt idx="170">
                  <c:v>8.7039473684210957</c:v>
                </c:pt>
                <c:pt idx="171">
                  <c:v>6.0252906976744667</c:v>
                </c:pt>
                <c:pt idx="172">
                  <c:v>0.12745664739879453</c:v>
                </c:pt>
                <c:pt idx="173">
                  <c:v>-2.407758620689636</c:v>
                </c:pt>
                <c:pt idx="174">
                  <c:v>-0.5670000000000075</c:v>
                </c:pt>
                <c:pt idx="175">
                  <c:v>1.190198863636337</c:v>
                </c:pt>
                <c:pt idx="176">
                  <c:v>-0.62288135593216942</c:v>
                </c:pt>
                <c:pt idx="177">
                  <c:v>-6.1938202247184194E-2</c:v>
                </c:pt>
                <c:pt idx="178">
                  <c:v>6.1592178770908751E-2</c:v>
                </c:pt>
                <c:pt idx="179">
                  <c:v>3.5525000000000508</c:v>
                </c:pt>
                <c:pt idx="180">
                  <c:v>-1.1573204419889918</c:v>
                </c:pt>
                <c:pt idx="181">
                  <c:v>-2.786538461538457</c:v>
                </c:pt>
                <c:pt idx="182">
                  <c:v>-1.8073770491802958</c:v>
                </c:pt>
                <c:pt idx="183">
                  <c:v>4.6137228260869145</c:v>
                </c:pt>
                <c:pt idx="184">
                  <c:v>-2.5029729729729286</c:v>
                </c:pt>
                <c:pt idx="185">
                  <c:v>-5.927419354841347E-2</c:v>
                </c:pt>
                <c:pt idx="186">
                  <c:v>5.8957219251330406E-2</c:v>
                </c:pt>
                <c:pt idx="187">
                  <c:v>3.2253989361702318</c:v>
                </c:pt>
                <c:pt idx="188">
                  <c:v>-0.70000000000002005</c:v>
                </c:pt>
                <c:pt idx="189">
                  <c:v>-2.6111842105263019</c:v>
                </c:pt>
                <c:pt idx="190">
                  <c:v>5.7722513089014903E-2</c:v>
                </c:pt>
                <c:pt idx="191">
                  <c:v>-5.742187500001758E-2</c:v>
                </c:pt>
                <c:pt idx="192">
                  <c:v>4.1129533678756545</c:v>
                </c:pt>
                <c:pt idx="193">
                  <c:v>3.750773195876286</c:v>
                </c:pt>
                <c:pt idx="194">
                  <c:v>-1.6396153846153845</c:v>
                </c:pt>
                <c:pt idx="195">
                  <c:v>1.6312500000000079</c:v>
                </c:pt>
                <c:pt idx="196">
                  <c:v>-2.5743654822335142</c:v>
                </c:pt>
                <c:pt idx="197">
                  <c:v>-2.5613636363636285</c:v>
                </c:pt>
                <c:pt idx="198">
                  <c:v>-2.4930904522613089</c:v>
                </c:pt>
                <c:pt idx="199">
                  <c:v>-2.5908749999999996</c:v>
                </c:pt>
                <c:pt idx="200">
                  <c:v>7.2951492537313429</c:v>
                </c:pt>
                <c:pt idx="201">
                  <c:v>6.5495049504950495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4D2-49BE-8023-49C76BED5F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3270112"/>
        <c:axId val="2053286912"/>
      </c:scatterChart>
      <c:valAx>
        <c:axId val="205327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 degrees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86912"/>
        <c:crosses val="autoZero"/>
        <c:crossBetween val="midCat"/>
      </c:valAx>
      <c:valAx>
        <c:axId val="205328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</a:t>
                </a:r>
                <a:r>
                  <a:rPr lang="en-US" baseline="0"/>
                  <a:t> ms2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270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velocity 7000rpm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34492563429571"/>
          <c:y val="0.13004629629629633"/>
          <c:w val="0.82343241469816275"/>
          <c:h val="0.74032407407407408"/>
        </c:manualLayout>
      </c:layout>
      <c:lineChart>
        <c:grouping val="standard"/>
        <c:varyColors val="0"/>
        <c:ser>
          <c:idx val="0"/>
          <c:order val="0"/>
          <c:tx>
            <c:v>in valve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valves!$AO$5:$AO$364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0.15015000000000001</c:v>
                </c:pt>
                <c:pt idx="150">
                  <c:v>0.1197</c:v>
                </c:pt>
                <c:pt idx="151">
                  <c:v>7.8750000000000001E-2</c:v>
                </c:pt>
                <c:pt idx="152">
                  <c:v>0.15855000000000002</c:v>
                </c:pt>
                <c:pt idx="153">
                  <c:v>0.18374999999999994</c:v>
                </c:pt>
                <c:pt idx="154">
                  <c:v>0.18480000000000005</c:v>
                </c:pt>
                <c:pt idx="155">
                  <c:v>0.18584999999999993</c:v>
                </c:pt>
                <c:pt idx="156">
                  <c:v>0.18585000000000007</c:v>
                </c:pt>
                <c:pt idx="157">
                  <c:v>0.18585000000000007</c:v>
                </c:pt>
                <c:pt idx="158">
                  <c:v>0.18584999999999993</c:v>
                </c:pt>
                <c:pt idx="159">
                  <c:v>0.18689999999999982</c:v>
                </c:pt>
                <c:pt idx="160">
                  <c:v>0.1701000000000002</c:v>
                </c:pt>
                <c:pt idx="161">
                  <c:v>1.1392500000000001</c:v>
                </c:pt>
                <c:pt idx="162">
                  <c:v>2.0884499999999995</c:v>
                </c:pt>
                <c:pt idx="163">
                  <c:v>2.36355</c:v>
                </c:pt>
                <c:pt idx="164">
                  <c:v>2.4076499999999994</c:v>
                </c:pt>
                <c:pt idx="165">
                  <c:v>2.4276000000000009</c:v>
                </c:pt>
                <c:pt idx="166">
                  <c:v>2.3887500000000004</c:v>
                </c:pt>
                <c:pt idx="167">
                  <c:v>2.4969000000000001</c:v>
                </c:pt>
                <c:pt idx="168">
                  <c:v>2.4433499999999988</c:v>
                </c:pt>
                <c:pt idx="169">
                  <c:v>2.47695</c:v>
                </c:pt>
                <c:pt idx="170">
                  <c:v>2.4233999999999991</c:v>
                </c:pt>
                <c:pt idx="171">
                  <c:v>2.3677500000000027</c:v>
                </c:pt>
                <c:pt idx="172">
                  <c:v>2.3120999999999974</c:v>
                </c:pt>
                <c:pt idx="173">
                  <c:v>2.5189500000000002</c:v>
                </c:pt>
                <c:pt idx="174">
                  <c:v>2.4611999999999994</c:v>
                </c:pt>
                <c:pt idx="175">
                  <c:v>2.402400000000001</c:v>
                </c:pt>
                <c:pt idx="176">
                  <c:v>2.404500000000001</c:v>
                </c:pt>
                <c:pt idx="177">
                  <c:v>2.4055499999999985</c:v>
                </c:pt>
                <c:pt idx="178">
                  <c:v>2.401349999999999</c:v>
                </c:pt>
                <c:pt idx="179">
                  <c:v>2.340450000000001</c:v>
                </c:pt>
                <c:pt idx="180">
                  <c:v>2.2774499999999986</c:v>
                </c:pt>
                <c:pt idx="181">
                  <c:v>2.2155000000000031</c:v>
                </c:pt>
                <c:pt idx="182">
                  <c:v>2.1567000000000003</c:v>
                </c:pt>
                <c:pt idx="183">
                  <c:v>2.174549999999996</c:v>
                </c:pt>
                <c:pt idx="184">
                  <c:v>2.1094500000000078</c:v>
                </c:pt>
                <c:pt idx="185">
                  <c:v>2.0443499999999917</c:v>
                </c:pt>
                <c:pt idx="186">
                  <c:v>1.978200000000006</c:v>
                </c:pt>
                <c:pt idx="187">
                  <c:v>1.9613999999999985</c:v>
                </c:pt>
                <c:pt idx="188">
                  <c:v>1.9288499999999997</c:v>
                </c:pt>
                <c:pt idx="189">
                  <c:v>1.8606000000000003</c:v>
                </c:pt>
                <c:pt idx="190">
                  <c:v>1.8049499999999994</c:v>
                </c:pt>
                <c:pt idx="191">
                  <c:v>1.8070500000000038</c:v>
                </c:pt>
                <c:pt idx="192">
                  <c:v>1.7377499999999975</c:v>
                </c:pt>
                <c:pt idx="193">
                  <c:v>1.6674000000000029</c:v>
                </c:pt>
                <c:pt idx="194">
                  <c:v>1.597049999999999</c:v>
                </c:pt>
                <c:pt idx="195">
                  <c:v>1.5256499999999975</c:v>
                </c:pt>
                <c:pt idx="196">
                  <c:v>1.454249999999996</c:v>
                </c:pt>
                <c:pt idx="197">
                  <c:v>1.3828500000000039</c:v>
                </c:pt>
                <c:pt idx="198">
                  <c:v>1.3103999999999956</c:v>
                </c:pt>
                <c:pt idx="199">
                  <c:v>1.3020000000000058</c:v>
                </c:pt>
                <c:pt idx="200">
                  <c:v>1.2442500000000005</c:v>
                </c:pt>
                <c:pt idx="201">
                  <c:v>1.170750000000004</c:v>
                </c:pt>
                <c:pt idx="202">
                  <c:v>1.0972499999999981</c:v>
                </c:pt>
                <c:pt idx="203">
                  <c:v>1.0227000000000039</c:v>
                </c:pt>
                <c:pt idx="204">
                  <c:v>0.94814999999999117</c:v>
                </c:pt>
                <c:pt idx="205">
                  <c:v>0.87359999999999705</c:v>
                </c:pt>
                <c:pt idx="206">
                  <c:v>0.79800000000000537</c:v>
                </c:pt>
                <c:pt idx="207">
                  <c:v>0.7234499999999926</c:v>
                </c:pt>
                <c:pt idx="208">
                  <c:v>0.72345000000001125</c:v>
                </c:pt>
                <c:pt idx="209">
                  <c:v>0.64889999999999848</c:v>
                </c:pt>
                <c:pt idx="210">
                  <c:v>0.57435000000000436</c:v>
                </c:pt>
                <c:pt idx="211">
                  <c:v>0.49664999999999893</c:v>
                </c:pt>
                <c:pt idx="212">
                  <c:v>0.4210499999999886</c:v>
                </c:pt>
                <c:pt idx="213">
                  <c:v>0.34544999999999693</c:v>
                </c:pt>
                <c:pt idx="214">
                  <c:v>0.26775000000001015</c:v>
                </c:pt>
                <c:pt idx="215">
                  <c:v>0.19214999999999982</c:v>
                </c:pt>
                <c:pt idx="216">
                  <c:v>0.11444999999999439</c:v>
                </c:pt>
                <c:pt idx="217">
                  <c:v>3.8850000000002716E-2</c:v>
                </c:pt>
                <c:pt idx="218">
                  <c:v>-2.0999999999951058E-3</c:v>
                </c:pt>
                <c:pt idx="219">
                  <c:v>-3.8850000000002716E-2</c:v>
                </c:pt>
                <c:pt idx="220">
                  <c:v>-0.11444999999999439</c:v>
                </c:pt>
                <c:pt idx="221">
                  <c:v>-0.19214999999999982</c:v>
                </c:pt>
                <c:pt idx="222">
                  <c:v>-0.26775000000001015</c:v>
                </c:pt>
                <c:pt idx="223">
                  <c:v>-0.34439999999999937</c:v>
                </c:pt>
                <c:pt idx="224">
                  <c:v>-0.42105000000000725</c:v>
                </c:pt>
                <c:pt idx="225">
                  <c:v>-0.49769999999999648</c:v>
                </c:pt>
                <c:pt idx="226">
                  <c:v>-0.5228999999999937</c:v>
                </c:pt>
                <c:pt idx="227">
                  <c:v>-0.57225000000000925</c:v>
                </c:pt>
                <c:pt idx="228">
                  <c:v>-0.64785000000000093</c:v>
                </c:pt>
                <c:pt idx="229">
                  <c:v>-0.7234499999999926</c:v>
                </c:pt>
                <c:pt idx="230">
                  <c:v>-0.79905000000000292</c:v>
                </c:pt>
                <c:pt idx="231">
                  <c:v>-0.82634999999999525</c:v>
                </c:pt>
                <c:pt idx="232">
                  <c:v>-0.87045000000000439</c:v>
                </c:pt>
                <c:pt idx="233">
                  <c:v>-0.94604999999999606</c:v>
                </c:pt>
                <c:pt idx="234">
                  <c:v>-1.0206000000000088</c:v>
                </c:pt>
                <c:pt idx="235">
                  <c:v>-1.0940999999999867</c:v>
                </c:pt>
                <c:pt idx="236">
                  <c:v>-1.167600000000002</c:v>
                </c:pt>
                <c:pt idx="237">
                  <c:v>-1.2410999999999985</c:v>
                </c:pt>
                <c:pt idx="238">
                  <c:v>-1.3135500000000069</c:v>
                </c:pt>
                <c:pt idx="239">
                  <c:v>-1.3870499999999941</c:v>
                </c:pt>
                <c:pt idx="240">
                  <c:v>-1.3902000000000054</c:v>
                </c:pt>
                <c:pt idx="241">
                  <c:v>-1.4500499999999965</c:v>
                </c:pt>
                <c:pt idx="242">
                  <c:v>-1.521449999999998</c:v>
                </c:pt>
                <c:pt idx="243">
                  <c:v>-1.5928499999999994</c:v>
                </c:pt>
                <c:pt idx="244">
                  <c:v>-1.6621500000000058</c:v>
                </c:pt>
                <c:pt idx="245">
                  <c:v>-1.7325000000000004</c:v>
                </c:pt>
                <c:pt idx="246">
                  <c:v>-1.7261999999999964</c:v>
                </c:pt>
                <c:pt idx="247">
                  <c:v>-1.7881500000000012</c:v>
                </c:pt>
                <c:pt idx="248">
                  <c:v>-1.8564000000000007</c:v>
                </c:pt>
                <c:pt idx="249">
                  <c:v>-1.9236000000000026</c:v>
                </c:pt>
                <c:pt idx="250">
                  <c:v>-1.9907999999999952</c:v>
                </c:pt>
                <c:pt idx="251">
                  <c:v>-2.0569499999999996</c:v>
                </c:pt>
                <c:pt idx="252">
                  <c:v>-2.1220499999999971</c:v>
                </c:pt>
                <c:pt idx="253">
                  <c:v>-2.1829500000000044</c:v>
                </c:pt>
                <c:pt idx="254">
                  <c:v>-2.1661499999999969</c:v>
                </c:pt>
                <c:pt idx="255">
                  <c:v>-2.1063000000000058</c:v>
                </c:pt>
                <c:pt idx="256">
                  <c:v>-2.1220499999999971</c:v>
                </c:pt>
                <c:pt idx="257">
                  <c:v>-2.1850499999999995</c:v>
                </c:pt>
                <c:pt idx="258">
                  <c:v>-2.2459499999999974</c:v>
                </c:pt>
                <c:pt idx="259">
                  <c:v>-2.3079000000000023</c:v>
                </c:pt>
                <c:pt idx="260">
                  <c:v>-2.3572499999999992</c:v>
                </c:pt>
                <c:pt idx="261">
                  <c:v>-2.2543500000000014</c:v>
                </c:pt>
                <c:pt idx="262">
                  <c:v>-2.3131499999999994</c:v>
                </c:pt>
                <c:pt idx="263">
                  <c:v>-2.3719500000000022</c:v>
                </c:pt>
                <c:pt idx="264">
                  <c:v>-2.4286500000000006</c:v>
                </c:pt>
                <c:pt idx="265">
                  <c:v>-2.4863999999999966</c:v>
                </c:pt>
                <c:pt idx="266">
                  <c:v>-2.4580500000000018</c:v>
                </c:pt>
                <c:pt idx="267">
                  <c:v>-2.4202500000000016</c:v>
                </c:pt>
                <c:pt idx="268">
                  <c:v>-2.439149999999997</c:v>
                </c:pt>
                <c:pt idx="269">
                  <c:v>-2.3562000000000016</c:v>
                </c:pt>
                <c:pt idx="270">
                  <c:v>-2.4086999999999983</c:v>
                </c:pt>
                <c:pt idx="271">
                  <c:v>-2.3142000000000014</c:v>
                </c:pt>
                <c:pt idx="272">
                  <c:v>-2.0264999999999995</c:v>
                </c:pt>
                <c:pt idx="273">
                  <c:v>-2.0684999999999993</c:v>
                </c:pt>
                <c:pt idx="274">
                  <c:v>-1.6464000000000005</c:v>
                </c:pt>
                <c:pt idx="275">
                  <c:v>-1.3828500000000004</c:v>
                </c:pt>
                <c:pt idx="276">
                  <c:v>-1.2032999999999998</c:v>
                </c:pt>
                <c:pt idx="277">
                  <c:v>-0.95759999999999945</c:v>
                </c:pt>
                <c:pt idx="278">
                  <c:v>-0.32130000000000014</c:v>
                </c:pt>
                <c:pt idx="279">
                  <c:v>-0.17115000000000039</c:v>
                </c:pt>
                <c:pt idx="280">
                  <c:v>-0.1217999999999997</c:v>
                </c:pt>
                <c:pt idx="281">
                  <c:v>-0.17115000000000008</c:v>
                </c:pt>
                <c:pt idx="282">
                  <c:v>-0.18795000000000001</c:v>
                </c:pt>
                <c:pt idx="283">
                  <c:v>-0.18899999999999989</c:v>
                </c:pt>
                <c:pt idx="284">
                  <c:v>-0.18795000000000001</c:v>
                </c:pt>
                <c:pt idx="285">
                  <c:v>-0.18795000000000001</c:v>
                </c:pt>
                <c:pt idx="286">
                  <c:v>-0.18690000000000012</c:v>
                </c:pt>
                <c:pt idx="287">
                  <c:v>-0.18689999999999996</c:v>
                </c:pt>
                <c:pt idx="288">
                  <c:v>-0.18689999999999996</c:v>
                </c:pt>
                <c:pt idx="289">
                  <c:v>-0.18585000000000007</c:v>
                </c:pt>
                <c:pt idx="290">
                  <c:v>-0.18584999999999993</c:v>
                </c:pt>
                <c:pt idx="291">
                  <c:v>-0.18585000000000007</c:v>
                </c:pt>
                <c:pt idx="292">
                  <c:v>-0.16064999999999993</c:v>
                </c:pt>
                <c:pt idx="293">
                  <c:v>3.1499999999999445E-3</c:v>
                </c:pt>
                <c:pt idx="294">
                  <c:v>0.16905000000000003</c:v>
                </c:pt>
                <c:pt idx="295">
                  <c:v>0.12074999999999997</c:v>
                </c:pt>
                <c:pt idx="296">
                  <c:v>7.2450000000000042E-2</c:v>
                </c:pt>
                <c:pt idx="297">
                  <c:v>2.4149999999999963E-2</c:v>
                </c:pt>
                <c:pt idx="298">
                  <c:v>-2.4149999999999963E-2</c:v>
                </c:pt>
                <c:pt idx="299">
                  <c:v>-7.2450000000000042E-2</c:v>
                </c:pt>
                <c:pt idx="300">
                  <c:v>-0.12074999999999997</c:v>
                </c:pt>
                <c:pt idx="301">
                  <c:v>-0.16905000000000003</c:v>
                </c:pt>
                <c:pt idx="302">
                  <c:v>-0.21629999999999996</c:v>
                </c:pt>
                <c:pt idx="303">
                  <c:v>-0.17955000000000002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7B-4381-842E-1B26BCB32372}"/>
            </c:ext>
          </c:extLst>
        </c:ser>
        <c:ser>
          <c:idx val="1"/>
          <c:order val="1"/>
          <c:tx>
            <c:v>ex valve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valves!$AV$5:$AV$364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0.12705</c:v>
                </c:pt>
                <c:pt idx="33">
                  <c:v>0.26565000000000005</c:v>
                </c:pt>
                <c:pt idx="34">
                  <c:v>0.21629999999999999</c:v>
                </c:pt>
                <c:pt idx="35">
                  <c:v>0.16904999999999995</c:v>
                </c:pt>
                <c:pt idx="36">
                  <c:v>0.12074999999999997</c:v>
                </c:pt>
                <c:pt idx="37">
                  <c:v>7.2450000000000042E-2</c:v>
                </c:pt>
                <c:pt idx="38">
                  <c:v>0.12074999999999997</c:v>
                </c:pt>
                <c:pt idx="39">
                  <c:v>0.17010000000000006</c:v>
                </c:pt>
                <c:pt idx="40">
                  <c:v>0.17745</c:v>
                </c:pt>
                <c:pt idx="41">
                  <c:v>0.17009999999999992</c:v>
                </c:pt>
                <c:pt idx="42">
                  <c:v>0.18690000000000012</c:v>
                </c:pt>
                <c:pt idx="43">
                  <c:v>0.21945000000000003</c:v>
                </c:pt>
                <c:pt idx="44">
                  <c:v>0.17534999999999992</c:v>
                </c:pt>
                <c:pt idx="45">
                  <c:v>0.18269999999999997</c:v>
                </c:pt>
                <c:pt idx="46">
                  <c:v>0.22784999999999997</c:v>
                </c:pt>
                <c:pt idx="47">
                  <c:v>0.22049999999999992</c:v>
                </c:pt>
                <c:pt idx="48">
                  <c:v>0.17115000000000039</c:v>
                </c:pt>
                <c:pt idx="49">
                  <c:v>0.18899999999999958</c:v>
                </c:pt>
                <c:pt idx="50">
                  <c:v>0.22890000000000044</c:v>
                </c:pt>
                <c:pt idx="51">
                  <c:v>0.22889999999999985</c:v>
                </c:pt>
                <c:pt idx="52">
                  <c:v>0.22155000000000008</c:v>
                </c:pt>
                <c:pt idx="53">
                  <c:v>0.18480000000000005</c:v>
                </c:pt>
                <c:pt idx="54">
                  <c:v>0.22259999999999996</c:v>
                </c:pt>
                <c:pt idx="55">
                  <c:v>0.18480000000000005</c:v>
                </c:pt>
                <c:pt idx="56">
                  <c:v>0.23099999999999962</c:v>
                </c:pt>
                <c:pt idx="57">
                  <c:v>0.22995000000000032</c:v>
                </c:pt>
                <c:pt idx="58">
                  <c:v>0.46830000000000027</c:v>
                </c:pt>
                <c:pt idx="59">
                  <c:v>0.99014999999999942</c:v>
                </c:pt>
                <c:pt idx="60">
                  <c:v>1.2127500000000004</c:v>
                </c:pt>
                <c:pt idx="61">
                  <c:v>1.7188499999999995</c:v>
                </c:pt>
                <c:pt idx="62">
                  <c:v>2.0695499999999996</c:v>
                </c:pt>
                <c:pt idx="63">
                  <c:v>2.2165500000000007</c:v>
                </c:pt>
                <c:pt idx="64">
                  <c:v>2.3792999999999989</c:v>
                </c:pt>
                <c:pt idx="65">
                  <c:v>2.338350000000001</c:v>
                </c:pt>
                <c:pt idx="66">
                  <c:v>2.2858499999999999</c:v>
                </c:pt>
                <c:pt idx="67">
                  <c:v>2.3478000000000003</c:v>
                </c:pt>
                <c:pt idx="68">
                  <c:v>2.3456999999999981</c:v>
                </c:pt>
                <c:pt idx="69">
                  <c:v>2.2900500000000017</c:v>
                </c:pt>
                <c:pt idx="70">
                  <c:v>2.2333499999999988</c:v>
                </c:pt>
                <c:pt idx="71">
                  <c:v>2.2606500000000005</c:v>
                </c:pt>
                <c:pt idx="72">
                  <c:v>2.2869000000000002</c:v>
                </c:pt>
                <c:pt idx="73">
                  <c:v>2.2743000000000011</c:v>
                </c:pt>
                <c:pt idx="74">
                  <c:v>2.255399999999999</c:v>
                </c:pt>
                <c:pt idx="75">
                  <c:v>2.1966000000000006</c:v>
                </c:pt>
                <c:pt idx="76">
                  <c:v>2.1346500000000006</c:v>
                </c:pt>
                <c:pt idx="77">
                  <c:v>2.0810999999999993</c:v>
                </c:pt>
                <c:pt idx="78">
                  <c:v>2.0958000000000023</c:v>
                </c:pt>
                <c:pt idx="79">
                  <c:v>2.0327999999999999</c:v>
                </c:pt>
                <c:pt idx="80">
                  <c:v>1.9708499999999951</c:v>
                </c:pt>
                <c:pt idx="81">
                  <c:v>1.9068000000000045</c:v>
                </c:pt>
                <c:pt idx="82">
                  <c:v>1.8416999999999977</c:v>
                </c:pt>
                <c:pt idx="83">
                  <c:v>1.8280500000000015</c:v>
                </c:pt>
                <c:pt idx="84">
                  <c:v>1.8742499999999964</c:v>
                </c:pt>
                <c:pt idx="85">
                  <c:v>1.8091499999999989</c:v>
                </c:pt>
                <c:pt idx="86">
                  <c:v>1.7419500000000063</c:v>
                </c:pt>
                <c:pt idx="87">
                  <c:v>1.6747499999999951</c:v>
                </c:pt>
                <c:pt idx="88">
                  <c:v>1.6086</c:v>
                </c:pt>
                <c:pt idx="89">
                  <c:v>1.539300000000003</c:v>
                </c:pt>
                <c:pt idx="90">
                  <c:v>1.4815499999999977</c:v>
                </c:pt>
                <c:pt idx="91">
                  <c:v>1.4805000000000001</c:v>
                </c:pt>
                <c:pt idx="92">
                  <c:v>1.4112000000000031</c:v>
                </c:pt>
                <c:pt idx="93">
                  <c:v>1.3418999999999968</c:v>
                </c:pt>
                <c:pt idx="94">
                  <c:v>1.2725999999999997</c:v>
                </c:pt>
                <c:pt idx="95">
                  <c:v>1.2001500000000007</c:v>
                </c:pt>
                <c:pt idx="96">
                  <c:v>1.1308500000000037</c:v>
                </c:pt>
                <c:pt idx="97">
                  <c:v>1.0583999999999953</c:v>
                </c:pt>
                <c:pt idx="98">
                  <c:v>0.98700000000000321</c:v>
                </c:pt>
                <c:pt idx="99">
                  <c:v>0.91560000000000175</c:v>
                </c:pt>
                <c:pt idx="100">
                  <c:v>0.8431499999999934</c:v>
                </c:pt>
                <c:pt idx="101">
                  <c:v>0.83580000000000121</c:v>
                </c:pt>
                <c:pt idx="102">
                  <c:v>0.77279999999999882</c:v>
                </c:pt>
                <c:pt idx="103">
                  <c:v>0.70034999999999981</c:v>
                </c:pt>
                <c:pt idx="104">
                  <c:v>0.62790000000000079</c:v>
                </c:pt>
                <c:pt idx="105">
                  <c:v>0.55335000000000667</c:v>
                </c:pt>
                <c:pt idx="106">
                  <c:v>0.48089999999999833</c:v>
                </c:pt>
                <c:pt idx="107">
                  <c:v>0.42839999999999012</c:v>
                </c:pt>
                <c:pt idx="108">
                  <c:v>0.40740000000000176</c:v>
                </c:pt>
                <c:pt idx="109">
                  <c:v>0.33390000000000519</c:v>
                </c:pt>
                <c:pt idx="110">
                  <c:v>0.25934999999999242</c:v>
                </c:pt>
                <c:pt idx="111">
                  <c:v>0.1858500000000145</c:v>
                </c:pt>
                <c:pt idx="112">
                  <c:v>0.11130000000000173</c:v>
                </c:pt>
                <c:pt idx="113">
                  <c:v>3.6749999999988958E-2</c:v>
                </c:pt>
                <c:pt idx="114">
                  <c:v>-3.6749999999988958E-2</c:v>
                </c:pt>
                <c:pt idx="115">
                  <c:v>-0.11130000000000173</c:v>
                </c:pt>
                <c:pt idx="116">
                  <c:v>-0.1858500000000145</c:v>
                </c:pt>
                <c:pt idx="117">
                  <c:v>-0.25934999999999242</c:v>
                </c:pt>
                <c:pt idx="118">
                  <c:v>-0.33390000000000519</c:v>
                </c:pt>
                <c:pt idx="119">
                  <c:v>-0.40740000000000176</c:v>
                </c:pt>
                <c:pt idx="120">
                  <c:v>-0.48089999999999833</c:v>
                </c:pt>
                <c:pt idx="121">
                  <c:v>-0.51029999999999509</c:v>
                </c:pt>
                <c:pt idx="122">
                  <c:v>-0.5543999999999949</c:v>
                </c:pt>
                <c:pt idx="123">
                  <c:v>-0.62685000000000324</c:v>
                </c:pt>
                <c:pt idx="124">
                  <c:v>-0.70034999999999981</c:v>
                </c:pt>
                <c:pt idx="125">
                  <c:v>-0.77279999999999882</c:v>
                </c:pt>
                <c:pt idx="126">
                  <c:v>-0.84524999999999784</c:v>
                </c:pt>
                <c:pt idx="127">
                  <c:v>-0.91875000000000373</c:v>
                </c:pt>
                <c:pt idx="128">
                  <c:v>-0.99014999999999587</c:v>
                </c:pt>
                <c:pt idx="129">
                  <c:v>-1.0626000000000042</c:v>
                </c:pt>
                <c:pt idx="130">
                  <c:v>-1.1045999999999996</c:v>
                </c:pt>
                <c:pt idx="131">
                  <c:v>-1.106700000000004</c:v>
                </c:pt>
                <c:pt idx="132">
                  <c:v>-1.1224499999999953</c:v>
                </c:pt>
                <c:pt idx="133">
                  <c:v>-1.1938500000000061</c:v>
                </c:pt>
                <c:pt idx="134">
                  <c:v>-1.2631499999999938</c:v>
                </c:pt>
                <c:pt idx="135">
                  <c:v>-1.3334999999999977</c:v>
                </c:pt>
                <c:pt idx="136">
                  <c:v>-1.402800000000004</c:v>
                </c:pt>
                <c:pt idx="137">
                  <c:v>-1.4710500000000035</c:v>
                </c:pt>
                <c:pt idx="138">
                  <c:v>-1.4615999999999976</c:v>
                </c:pt>
                <c:pt idx="139">
                  <c:v>-1.529849999999997</c:v>
                </c:pt>
                <c:pt idx="140">
                  <c:v>-1.5981000000000058</c:v>
                </c:pt>
                <c:pt idx="141">
                  <c:v>-1.6652999999999984</c:v>
                </c:pt>
                <c:pt idx="142">
                  <c:v>-1.7314499999999935</c:v>
                </c:pt>
                <c:pt idx="143">
                  <c:v>-1.7965500000000003</c:v>
                </c:pt>
                <c:pt idx="144">
                  <c:v>-1.8637500000000022</c:v>
                </c:pt>
                <c:pt idx="145">
                  <c:v>-1.8616499999999978</c:v>
                </c:pt>
                <c:pt idx="146">
                  <c:v>-1.911000000000004</c:v>
                </c:pt>
                <c:pt idx="147">
                  <c:v>-1.975050000000004</c:v>
                </c:pt>
                <c:pt idx="148">
                  <c:v>-2.0117999999999929</c:v>
                </c:pt>
                <c:pt idx="149">
                  <c:v>-2.0181000000000062</c:v>
                </c:pt>
                <c:pt idx="150">
                  <c:v>-2.0800499999999924</c:v>
                </c:pt>
                <c:pt idx="151">
                  <c:v>-2.1420000000000021</c:v>
                </c:pt>
                <c:pt idx="152">
                  <c:v>-2.2018500000000021</c:v>
                </c:pt>
                <c:pt idx="153">
                  <c:v>-2.261699999999998</c:v>
                </c:pt>
                <c:pt idx="154">
                  <c:v>-2.2554000000000034</c:v>
                </c:pt>
                <c:pt idx="155">
                  <c:v>-2.2952999999999992</c:v>
                </c:pt>
                <c:pt idx="156">
                  <c:v>-2.3519999999999976</c:v>
                </c:pt>
                <c:pt idx="157">
                  <c:v>-2.3708999999999998</c:v>
                </c:pt>
                <c:pt idx="158">
                  <c:v>-2.2218000000000027</c:v>
                </c:pt>
                <c:pt idx="159">
                  <c:v>-2.2669499999999996</c:v>
                </c:pt>
                <c:pt idx="160">
                  <c:v>-2.2869000000000002</c:v>
                </c:pt>
                <c:pt idx="161">
                  <c:v>-2.2921499999999995</c:v>
                </c:pt>
                <c:pt idx="162">
                  <c:v>-2.3457000000000003</c:v>
                </c:pt>
                <c:pt idx="163">
                  <c:v>-2.2239</c:v>
                </c:pt>
                <c:pt idx="164">
                  <c:v>-2.2039499999999999</c:v>
                </c:pt>
                <c:pt idx="165">
                  <c:v>-1.9656000000000002</c:v>
                </c:pt>
                <c:pt idx="166">
                  <c:v>-1.7482499999999999</c:v>
                </c:pt>
                <c:pt idx="167">
                  <c:v>-1.3545</c:v>
                </c:pt>
                <c:pt idx="168">
                  <c:v>-0.79589999999999983</c:v>
                </c:pt>
                <c:pt idx="169">
                  <c:v>-0.41580000000000084</c:v>
                </c:pt>
                <c:pt idx="170">
                  <c:v>-0.27405000000000013</c:v>
                </c:pt>
                <c:pt idx="171">
                  <c:v>-0.17534999999999934</c:v>
                </c:pt>
                <c:pt idx="172">
                  <c:v>-0.17325000000000015</c:v>
                </c:pt>
                <c:pt idx="173">
                  <c:v>-0.21314999999999984</c:v>
                </c:pt>
                <c:pt idx="174">
                  <c:v>-0.22259999999999996</c:v>
                </c:pt>
                <c:pt idx="175">
                  <c:v>-0.20265000000000041</c:v>
                </c:pt>
                <c:pt idx="176">
                  <c:v>-0.21314999999999984</c:v>
                </c:pt>
                <c:pt idx="177">
                  <c:v>-0.21419999999999972</c:v>
                </c:pt>
                <c:pt idx="178">
                  <c:v>-0.21315000000000042</c:v>
                </c:pt>
                <c:pt idx="179">
                  <c:v>-0.15224999999999955</c:v>
                </c:pt>
                <c:pt idx="180">
                  <c:v>-0.17220000000000027</c:v>
                </c:pt>
                <c:pt idx="181">
                  <c:v>-0.2205000000000002</c:v>
                </c:pt>
                <c:pt idx="182">
                  <c:v>-0.25199999999999967</c:v>
                </c:pt>
                <c:pt idx="183">
                  <c:v>-0.17115000000000039</c:v>
                </c:pt>
                <c:pt idx="184">
                  <c:v>-0.21524999999999961</c:v>
                </c:pt>
                <c:pt idx="185">
                  <c:v>-0.21630000000000008</c:v>
                </c:pt>
                <c:pt idx="186">
                  <c:v>-0.21525000000000019</c:v>
                </c:pt>
                <c:pt idx="187">
                  <c:v>-0.15749999999999986</c:v>
                </c:pt>
                <c:pt idx="188">
                  <c:v>-0.1701000000000002</c:v>
                </c:pt>
                <c:pt idx="189">
                  <c:v>-0.21734999999999996</c:v>
                </c:pt>
                <c:pt idx="190">
                  <c:v>-0.21629999999999977</c:v>
                </c:pt>
                <c:pt idx="191">
                  <c:v>-0.2173500000000001</c:v>
                </c:pt>
                <c:pt idx="192">
                  <c:v>-0.14174999999999999</c:v>
                </c:pt>
                <c:pt idx="193">
                  <c:v>-7.2450000000000042E-2</c:v>
                </c:pt>
                <c:pt idx="194">
                  <c:v>-0.10290000000000003</c:v>
                </c:pt>
                <c:pt idx="195">
                  <c:v>-7.2449999999999889E-2</c:v>
                </c:pt>
                <c:pt idx="196">
                  <c:v>-0.12075000000000011</c:v>
                </c:pt>
                <c:pt idx="197">
                  <c:v>-0.16904999999999995</c:v>
                </c:pt>
                <c:pt idx="198">
                  <c:v>-0.21629999999999999</c:v>
                </c:pt>
                <c:pt idx="199">
                  <c:v>-0.26565</c:v>
                </c:pt>
                <c:pt idx="200">
                  <c:v>-0.126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B-4381-842E-1B26BCB32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501696"/>
        <c:axId val="340502176"/>
      </c:lineChart>
      <c:catAx>
        <c:axId val="340501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</a:t>
                </a:r>
                <a:r>
                  <a:rPr lang="en-US" baseline="0"/>
                  <a:t> angle degrees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502176"/>
        <c:crosses val="autoZero"/>
        <c:auto val="1"/>
        <c:lblAlgn val="ctr"/>
        <c:lblOffset val="100"/>
        <c:noMultiLvlLbl val="0"/>
      </c:catAx>
      <c:valAx>
        <c:axId val="3405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501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833284521715783"/>
          <c:y val="0.11652737076138425"/>
          <c:w val="0.16500047353466174"/>
          <c:h val="0.156251036653894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jerk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34492563429571"/>
          <c:y val="0.13004629629629633"/>
          <c:w val="0.82343241469816275"/>
          <c:h val="0.74032407407407408"/>
        </c:manualLayout>
      </c:layout>
      <c:lineChart>
        <c:grouping val="standard"/>
        <c:varyColors val="0"/>
        <c:ser>
          <c:idx val="0"/>
          <c:order val="0"/>
          <c:tx>
            <c:v>in valve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valves!$AQ$5:$AQ$364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7.5075000000000002E-8</c:v>
                </c:pt>
                <c:pt idx="150">
                  <c:v>-1.5224999999999999E-8</c:v>
                </c:pt>
                <c:pt idx="151">
                  <c:v>-2.0475000000000003E-8</c:v>
                </c:pt>
                <c:pt idx="152">
                  <c:v>3.9900000000000013E-8</c:v>
                </c:pt>
                <c:pt idx="153">
                  <c:v>1.2599999999999959E-8</c:v>
                </c:pt>
                <c:pt idx="154">
                  <c:v>5.2500000000005144E-10</c:v>
                </c:pt>
                <c:pt idx="155">
                  <c:v>5.2499999999994215E-10</c:v>
                </c:pt>
                <c:pt idx="156">
                  <c:v>7.2858385991025894E-23</c:v>
                </c:pt>
                <c:pt idx="157">
                  <c:v>0</c:v>
                </c:pt>
                <c:pt idx="158">
                  <c:v>-7.2858385991025894E-23</c:v>
                </c:pt>
                <c:pt idx="159">
                  <c:v>5.2499999999994215E-10</c:v>
                </c:pt>
                <c:pt idx="160">
                  <c:v>-8.3999999999998022E-9</c:v>
                </c:pt>
                <c:pt idx="161">
                  <c:v>4.8457499999999993E-7</c:v>
                </c:pt>
                <c:pt idx="162">
                  <c:v>4.7459999999999971E-7</c:v>
                </c:pt>
                <c:pt idx="163">
                  <c:v>1.375500000000003E-7</c:v>
                </c:pt>
                <c:pt idx="164">
                  <c:v>2.2049999999999612E-8</c:v>
                </c:pt>
                <c:pt idx="165">
                  <c:v>9.9750000000006501E-9</c:v>
                </c:pt>
                <c:pt idx="166">
                  <c:v>-1.9425000000000192E-8</c:v>
                </c:pt>
                <c:pt idx="167">
                  <c:v>5.4074999999999867E-8</c:v>
                </c:pt>
                <c:pt idx="168">
                  <c:v>-2.6775000000000546E-8</c:v>
                </c:pt>
                <c:pt idx="169">
                  <c:v>1.6800000000000481E-8</c:v>
                </c:pt>
                <c:pt idx="170">
                  <c:v>-2.6775000000000546E-8</c:v>
                </c:pt>
                <c:pt idx="171">
                  <c:v>-2.78249999999981E-8</c:v>
                </c:pt>
                <c:pt idx="172">
                  <c:v>-2.7825000000002762E-8</c:v>
                </c:pt>
                <c:pt idx="173">
                  <c:v>1.0342500000000143E-7</c:v>
                </c:pt>
                <c:pt idx="174">
                  <c:v>-2.8875000000000316E-8</c:v>
                </c:pt>
                <c:pt idx="175">
                  <c:v>-2.9399999999999092E-8</c:v>
                </c:pt>
                <c:pt idx="176">
                  <c:v>1.0499999999998843E-9</c:v>
                </c:pt>
                <c:pt idx="177">
                  <c:v>5.2499999999877644E-10</c:v>
                </c:pt>
                <c:pt idx="178">
                  <c:v>-2.0999999999997686E-9</c:v>
                </c:pt>
                <c:pt idx="179">
                  <c:v>-3.0449999999998979E-8</c:v>
                </c:pt>
                <c:pt idx="180">
                  <c:v>-3.1500000000001195E-8</c:v>
                </c:pt>
                <c:pt idx="181">
                  <c:v>-3.0974999999997754E-8</c:v>
                </c:pt>
                <c:pt idx="182">
                  <c:v>-2.9400000000001425E-8</c:v>
                </c:pt>
                <c:pt idx="183">
                  <c:v>8.9249999999978515E-9</c:v>
                </c:pt>
                <c:pt idx="184">
                  <c:v>-3.2549999999994081E-8</c:v>
                </c:pt>
                <c:pt idx="185">
                  <c:v>-3.255000000000807E-8</c:v>
                </c:pt>
                <c:pt idx="186">
                  <c:v>-3.3074999999992857E-8</c:v>
                </c:pt>
                <c:pt idx="187">
                  <c:v>-8.400000000003738E-9</c:v>
                </c:pt>
                <c:pt idx="188">
                  <c:v>-1.6274999999999373E-8</c:v>
                </c:pt>
                <c:pt idx="189">
                  <c:v>-3.4124999999999738E-8</c:v>
                </c:pt>
                <c:pt idx="190">
                  <c:v>-2.7825000000000433E-8</c:v>
                </c:pt>
                <c:pt idx="191">
                  <c:v>1.0500000000022157E-9</c:v>
                </c:pt>
                <c:pt idx="192">
                  <c:v>-3.4650000000003179E-8</c:v>
                </c:pt>
                <c:pt idx="193">
                  <c:v>-3.5174999999997289E-8</c:v>
                </c:pt>
                <c:pt idx="194">
                  <c:v>-3.5175000000001954E-8</c:v>
                </c:pt>
                <c:pt idx="195">
                  <c:v>-3.570000000000073E-8</c:v>
                </c:pt>
                <c:pt idx="196">
                  <c:v>-3.570000000000073E-8</c:v>
                </c:pt>
                <c:pt idx="197">
                  <c:v>-3.5699999999996065E-8</c:v>
                </c:pt>
                <c:pt idx="198">
                  <c:v>-3.6225000000004171E-8</c:v>
                </c:pt>
                <c:pt idx="199">
                  <c:v>-4.1999999999948743E-9</c:v>
                </c:pt>
                <c:pt idx="200">
                  <c:v>-2.8875000000002646E-8</c:v>
                </c:pt>
                <c:pt idx="201">
                  <c:v>-3.6749999999998281E-8</c:v>
                </c:pt>
                <c:pt idx="202">
                  <c:v>-3.6750000000002946E-8</c:v>
                </c:pt>
                <c:pt idx="203">
                  <c:v>-3.7274999999997056E-8</c:v>
                </c:pt>
                <c:pt idx="204">
                  <c:v>-3.7275000000006387E-8</c:v>
                </c:pt>
                <c:pt idx="205">
                  <c:v>-3.7274999999997056E-8</c:v>
                </c:pt>
                <c:pt idx="206">
                  <c:v>-3.7799999999995832E-8</c:v>
                </c:pt>
                <c:pt idx="207">
                  <c:v>-3.7275000000006387E-8</c:v>
                </c:pt>
                <c:pt idx="208">
                  <c:v>9.3258734068513144E-21</c:v>
                </c:pt>
                <c:pt idx="209">
                  <c:v>-3.7275000000006387E-8</c:v>
                </c:pt>
                <c:pt idx="210">
                  <c:v>-3.7274999999997056E-8</c:v>
                </c:pt>
                <c:pt idx="211">
                  <c:v>-3.8850000000002714E-8</c:v>
                </c:pt>
                <c:pt idx="212">
                  <c:v>-3.7800000000005163E-8</c:v>
                </c:pt>
                <c:pt idx="213">
                  <c:v>-3.7799999999995832E-8</c:v>
                </c:pt>
                <c:pt idx="214">
                  <c:v>-3.884999999999339E-8</c:v>
                </c:pt>
                <c:pt idx="215">
                  <c:v>-3.7800000000005163E-8</c:v>
                </c:pt>
                <c:pt idx="216">
                  <c:v>-3.8850000000002714E-8</c:v>
                </c:pt>
                <c:pt idx="217">
                  <c:v>-3.7799999999995832E-8</c:v>
                </c:pt>
                <c:pt idx="218">
                  <c:v>-2.0474999999998911E-8</c:v>
                </c:pt>
                <c:pt idx="219">
                  <c:v>-1.8375000000003802E-8</c:v>
                </c:pt>
                <c:pt idx="220">
                  <c:v>-3.7799999999995832E-8</c:v>
                </c:pt>
                <c:pt idx="221">
                  <c:v>-3.8850000000002714E-8</c:v>
                </c:pt>
                <c:pt idx="222">
                  <c:v>-3.7800000000005163E-8</c:v>
                </c:pt>
                <c:pt idx="223">
                  <c:v>-3.8324999999994614E-8</c:v>
                </c:pt>
                <c:pt idx="224">
                  <c:v>-3.8325000000003938E-8</c:v>
                </c:pt>
                <c:pt idx="225">
                  <c:v>-3.8324999999994614E-8</c:v>
                </c:pt>
                <c:pt idx="226">
                  <c:v>-1.2599999999998612E-8</c:v>
                </c:pt>
                <c:pt idx="227">
                  <c:v>-2.4675000000007773E-8</c:v>
                </c:pt>
                <c:pt idx="228">
                  <c:v>-3.7799999999995832E-8</c:v>
                </c:pt>
                <c:pt idx="229">
                  <c:v>-3.7799999999995832E-8</c:v>
                </c:pt>
                <c:pt idx="230">
                  <c:v>-3.7800000000005163E-8</c:v>
                </c:pt>
                <c:pt idx="231">
                  <c:v>-1.3649999999996165E-8</c:v>
                </c:pt>
                <c:pt idx="232">
                  <c:v>-2.2050000000004565E-8</c:v>
                </c:pt>
                <c:pt idx="233">
                  <c:v>-3.7799999999995832E-8</c:v>
                </c:pt>
                <c:pt idx="234">
                  <c:v>-3.7275000000006387E-8</c:v>
                </c:pt>
                <c:pt idx="235">
                  <c:v>-3.6749999999988957E-8</c:v>
                </c:pt>
                <c:pt idx="236">
                  <c:v>-3.6750000000007605E-8</c:v>
                </c:pt>
                <c:pt idx="237">
                  <c:v>-3.6749999999998281E-8</c:v>
                </c:pt>
                <c:pt idx="238">
                  <c:v>-3.6225000000004171E-8</c:v>
                </c:pt>
                <c:pt idx="239">
                  <c:v>-3.6749999999993622E-8</c:v>
                </c:pt>
                <c:pt idx="240">
                  <c:v>-1.5750000000056551E-9</c:v>
                </c:pt>
                <c:pt idx="241">
                  <c:v>-2.9924999999995538E-8</c:v>
                </c:pt>
                <c:pt idx="242">
                  <c:v>-3.570000000000073E-8</c:v>
                </c:pt>
                <c:pt idx="243">
                  <c:v>-3.570000000000073E-8</c:v>
                </c:pt>
                <c:pt idx="244">
                  <c:v>-3.4650000000003179E-8</c:v>
                </c:pt>
                <c:pt idx="245">
                  <c:v>-3.5174999999997289E-8</c:v>
                </c:pt>
                <c:pt idx="246">
                  <c:v>3.1500000000019845E-9</c:v>
                </c:pt>
                <c:pt idx="247">
                  <c:v>-3.0975000000002413E-8</c:v>
                </c:pt>
                <c:pt idx="248">
                  <c:v>-3.4124999999999738E-8</c:v>
                </c:pt>
                <c:pt idx="249">
                  <c:v>-3.3600000000000963E-8</c:v>
                </c:pt>
                <c:pt idx="250">
                  <c:v>-3.3599999999996297E-8</c:v>
                </c:pt>
                <c:pt idx="251">
                  <c:v>-3.3075000000002187E-8</c:v>
                </c:pt>
                <c:pt idx="252">
                  <c:v>-3.2549999999998746E-8</c:v>
                </c:pt>
                <c:pt idx="253">
                  <c:v>-3.0450000000003638E-8</c:v>
                </c:pt>
                <c:pt idx="254">
                  <c:v>8.400000000003738E-9</c:v>
                </c:pt>
                <c:pt idx="255">
                  <c:v>2.9924999999995538E-8</c:v>
                </c:pt>
                <c:pt idx="256">
                  <c:v>-7.8749999999956352E-9</c:v>
                </c:pt>
                <c:pt idx="257">
                  <c:v>-3.1500000000001195E-8</c:v>
                </c:pt>
                <c:pt idx="258">
                  <c:v>-3.0449999999998979E-8</c:v>
                </c:pt>
                <c:pt idx="259">
                  <c:v>-3.0975000000002413E-8</c:v>
                </c:pt>
                <c:pt idx="260">
                  <c:v>-2.4674999999998446E-8</c:v>
                </c:pt>
                <c:pt idx="261">
                  <c:v>5.1449999999998995E-8</c:v>
                </c:pt>
                <c:pt idx="262">
                  <c:v>-2.9399999999999092E-8</c:v>
                </c:pt>
                <c:pt idx="263">
                  <c:v>-2.9400000000001425E-8</c:v>
                </c:pt>
                <c:pt idx="264">
                  <c:v>-2.8349999999999208E-8</c:v>
                </c:pt>
                <c:pt idx="265">
                  <c:v>-2.8874999999997984E-8</c:v>
                </c:pt>
                <c:pt idx="266">
                  <c:v>1.4174999999997273E-8</c:v>
                </c:pt>
                <c:pt idx="267">
                  <c:v>1.8900000000000249E-8</c:v>
                </c:pt>
                <c:pt idx="268">
                  <c:v>-9.4499999999977933E-9</c:v>
                </c:pt>
                <c:pt idx="269">
                  <c:v>4.1474999999997762E-8</c:v>
                </c:pt>
                <c:pt idx="270">
                  <c:v>-2.6249999999998273E-8</c:v>
                </c:pt>
                <c:pt idx="271">
                  <c:v>4.7249999999998289E-8</c:v>
                </c:pt>
                <c:pt idx="272">
                  <c:v>1.4385000000000104E-7</c:v>
                </c:pt>
                <c:pt idx="273">
                  <c:v>-2.1000000000000016E-8</c:v>
                </c:pt>
                <c:pt idx="274">
                  <c:v>2.1104999999999947E-7</c:v>
                </c:pt>
                <c:pt idx="275">
                  <c:v>1.3177500000000005E-7</c:v>
                </c:pt>
                <c:pt idx="276">
                  <c:v>8.9775000000000313E-8</c:v>
                </c:pt>
                <c:pt idx="277">
                  <c:v>1.2285000000000015E-7</c:v>
                </c:pt>
                <c:pt idx="278">
                  <c:v>3.181499999999996E-7</c:v>
                </c:pt>
                <c:pt idx="279">
                  <c:v>7.5074999999999883E-8</c:v>
                </c:pt>
                <c:pt idx="280">
                  <c:v>2.4675000000000342E-8</c:v>
                </c:pt>
                <c:pt idx="281">
                  <c:v>-2.4675000000000196E-8</c:v>
                </c:pt>
                <c:pt idx="282">
                  <c:v>-8.3999999999999495E-9</c:v>
                </c:pt>
                <c:pt idx="283">
                  <c:v>-5.2499999999994215E-10</c:v>
                </c:pt>
                <c:pt idx="284">
                  <c:v>5.2499999999994215E-10</c:v>
                </c:pt>
                <c:pt idx="285">
                  <c:v>0</c:v>
                </c:pt>
                <c:pt idx="286">
                  <c:v>5.2499999999994215E-10</c:v>
                </c:pt>
                <c:pt idx="287">
                  <c:v>7.2858385991025894E-23</c:v>
                </c:pt>
                <c:pt idx="288">
                  <c:v>0</c:v>
                </c:pt>
                <c:pt idx="289">
                  <c:v>5.2499999999994215E-10</c:v>
                </c:pt>
                <c:pt idx="290">
                  <c:v>7.2858385991025894E-23</c:v>
                </c:pt>
                <c:pt idx="291">
                  <c:v>-7.2858385991025894E-23</c:v>
                </c:pt>
                <c:pt idx="292">
                  <c:v>1.2600000000000068E-8</c:v>
                </c:pt>
                <c:pt idx="293">
                  <c:v>8.1899999999999933E-8</c:v>
                </c:pt>
                <c:pt idx="294">
                  <c:v>8.2950000000000038E-8</c:v>
                </c:pt>
                <c:pt idx="295">
                  <c:v>-2.4150000000000034E-8</c:v>
                </c:pt>
                <c:pt idx="296">
                  <c:v>-2.4149999999999961E-8</c:v>
                </c:pt>
                <c:pt idx="297">
                  <c:v>-2.4150000000000034E-8</c:v>
                </c:pt>
                <c:pt idx="298">
                  <c:v>-2.4149999999999961E-8</c:v>
                </c:pt>
                <c:pt idx="299">
                  <c:v>-2.4150000000000034E-8</c:v>
                </c:pt>
                <c:pt idx="300">
                  <c:v>-2.4149999999999961E-8</c:v>
                </c:pt>
                <c:pt idx="301">
                  <c:v>-2.4150000000000034E-8</c:v>
                </c:pt>
                <c:pt idx="302">
                  <c:v>-2.3624999999999965E-8</c:v>
                </c:pt>
                <c:pt idx="303">
                  <c:v>1.8374999999999978E-8</c:v>
                </c:pt>
                <c:pt idx="304">
                  <c:v>8.9774999999999995E-8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18-4F25-95A1-30EAAF01B543}"/>
            </c:ext>
          </c:extLst>
        </c:ser>
        <c:ser>
          <c:idx val="1"/>
          <c:order val="1"/>
          <c:tx>
            <c:v>ex valve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valves!$B$4:$B$364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valves!$AY$5:$AY$364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848925</c:v>
                </c:pt>
                <c:pt idx="33">
                  <c:v>898861.76470588252</c:v>
                </c:pt>
                <c:pt idx="34">
                  <c:v>-310905.00000000017</c:v>
                </c:pt>
                <c:pt idx="35">
                  <c:v>-289406.25000000023</c:v>
                </c:pt>
                <c:pt idx="36">
                  <c:v>-287841.89189189189</c:v>
                </c:pt>
                <c:pt idx="37">
                  <c:v>-280267.10526315746</c:v>
                </c:pt>
                <c:pt idx="38">
                  <c:v>273080.76923076884</c:v>
                </c:pt>
                <c:pt idx="39">
                  <c:v>272041.87500000058</c:v>
                </c:pt>
                <c:pt idx="40">
                  <c:v>39528.658536584931</c:v>
                </c:pt>
                <c:pt idx="41">
                  <c:v>-38587.500000000342</c:v>
                </c:pt>
                <c:pt idx="42">
                  <c:v>86148.837209303296</c:v>
                </c:pt>
                <c:pt idx="43">
                  <c:v>163119.88636363592</c:v>
                </c:pt>
                <c:pt idx="44">
                  <c:v>-216090.00000000047</c:v>
                </c:pt>
                <c:pt idx="45">
                  <c:v>35232.065217391617</c:v>
                </c:pt>
                <c:pt idx="46">
                  <c:v>211820.74468085097</c:v>
                </c:pt>
                <c:pt idx="47">
                  <c:v>-33764.062500000298</c:v>
                </c:pt>
                <c:pt idx="48">
                  <c:v>-222074.99999999785</c:v>
                </c:pt>
                <c:pt idx="49">
                  <c:v>78718.499999996464</c:v>
                </c:pt>
                <c:pt idx="50">
                  <c:v>172508.82352941544</c:v>
                </c:pt>
                <c:pt idx="51">
                  <c:v>-2.4715806324648017E-9</c:v>
                </c:pt>
                <c:pt idx="52">
                  <c:v>-30578.77358490472</c:v>
                </c:pt>
                <c:pt idx="53">
                  <c:v>-150062.50000000012</c:v>
                </c:pt>
                <c:pt idx="54">
                  <c:v>151543.63636363603</c:v>
                </c:pt>
                <c:pt idx="55">
                  <c:v>-148837.49999999965</c:v>
                </c:pt>
                <c:pt idx="56">
                  <c:v>178721.0526315773</c:v>
                </c:pt>
                <c:pt idx="57">
                  <c:v>-3991.8103448249308</c:v>
                </c:pt>
                <c:pt idx="58">
                  <c:v>890782.62711864396</c:v>
                </c:pt>
                <c:pt idx="59">
                  <c:v>1917798.7499999965</c:v>
                </c:pt>
                <c:pt idx="60">
                  <c:v>804644.26229508605</c:v>
                </c:pt>
                <c:pt idx="61">
                  <c:v>1799920.1612903192</c:v>
                </c:pt>
                <c:pt idx="62">
                  <c:v>1227449.9999999993</c:v>
                </c:pt>
                <c:pt idx="63">
                  <c:v>506460.93750000448</c:v>
                </c:pt>
                <c:pt idx="64">
                  <c:v>552098.07692307152</c:v>
                </c:pt>
                <c:pt idx="65">
                  <c:v>-136810.22727271999</c:v>
                </c:pt>
                <c:pt idx="66">
                  <c:v>-172779.85074627266</c:v>
                </c:pt>
                <c:pt idx="67">
                  <c:v>200881.9852941182</c:v>
                </c:pt>
                <c:pt idx="68">
                  <c:v>-6710.8695652241031</c:v>
                </c:pt>
                <c:pt idx="69">
                  <c:v>-175297.49999998804</c:v>
                </c:pt>
                <c:pt idx="70">
                  <c:v>-176089.4366197279</c:v>
                </c:pt>
                <c:pt idx="71">
                  <c:v>83606.250000005079</c:v>
                </c:pt>
                <c:pt idx="72">
                  <c:v>79289.383561642157</c:v>
                </c:pt>
                <c:pt idx="73">
                  <c:v>-37544.59459459046</c:v>
                </c:pt>
                <c:pt idx="74">
                  <c:v>-55566.000000007589</c:v>
                </c:pt>
                <c:pt idx="75">
                  <c:v>-170597.36842104737</c:v>
                </c:pt>
                <c:pt idx="76">
                  <c:v>-177402.27272727323</c:v>
                </c:pt>
                <c:pt idx="77">
                  <c:v>-151381.73076923387</c:v>
                </c:pt>
                <c:pt idx="78">
                  <c:v>41029.746835451529</c:v>
                </c:pt>
                <c:pt idx="79">
                  <c:v>-173643.75000000658</c:v>
                </c:pt>
                <c:pt idx="80">
                  <c:v>-168641.66666667981</c:v>
                </c:pt>
                <c:pt idx="81">
                  <c:v>-172232.0121950967</c:v>
                </c:pt>
                <c:pt idx="82">
                  <c:v>-172946.38554218679</c:v>
                </c:pt>
                <c:pt idx="83">
                  <c:v>-35831.249999989937</c:v>
                </c:pt>
                <c:pt idx="84">
                  <c:v>119848.23529410444</c:v>
                </c:pt>
                <c:pt idx="85">
                  <c:v>-166913.37209301683</c:v>
                </c:pt>
                <c:pt idx="86">
                  <c:v>-170317.24137929158</c:v>
                </c:pt>
                <c:pt idx="87">
                  <c:v>-168381.81818184635</c:v>
                </c:pt>
                <c:pt idx="88">
                  <c:v>-163888.48314605516</c:v>
                </c:pt>
                <c:pt idx="89">
                  <c:v>-169784.99999999272</c:v>
                </c:pt>
                <c:pt idx="90">
                  <c:v>-139932.69230770515</c:v>
                </c:pt>
                <c:pt idx="91">
                  <c:v>-2516.5760869506566</c:v>
                </c:pt>
                <c:pt idx="92">
                  <c:v>-164308.06451612199</c:v>
                </c:pt>
                <c:pt idx="93">
                  <c:v>-162560.10638299363</c:v>
                </c:pt>
                <c:pt idx="94">
                  <c:v>-160848.94736841417</c:v>
                </c:pt>
                <c:pt idx="95">
                  <c:v>-166408.59374999773</c:v>
                </c:pt>
                <c:pt idx="96">
                  <c:v>-157532.47422679735</c:v>
                </c:pt>
                <c:pt idx="97">
                  <c:v>-163012.50000001877</c:v>
                </c:pt>
                <c:pt idx="98">
                  <c:v>-159027.27272725521</c:v>
                </c:pt>
                <c:pt idx="99">
                  <c:v>-157437.00000000323</c:v>
                </c:pt>
                <c:pt idx="100">
                  <c:v>-158170.54455447366</c:v>
                </c:pt>
                <c:pt idx="101">
                  <c:v>-15888.970588218424</c:v>
                </c:pt>
                <c:pt idx="102">
                  <c:v>-134868.93203884008</c:v>
                </c:pt>
                <c:pt idx="103">
                  <c:v>-153607.93269230559</c:v>
                </c:pt>
                <c:pt idx="104">
                  <c:v>-152144.99999999793</c:v>
                </c:pt>
                <c:pt idx="105">
                  <c:v>-155078.06603772359</c:v>
                </c:pt>
                <c:pt idx="106">
                  <c:v>-149301.16822431626</c:v>
                </c:pt>
                <c:pt idx="107">
                  <c:v>-107187.50000001675</c:v>
                </c:pt>
                <c:pt idx="108">
                  <c:v>-42481.651376123242</c:v>
                </c:pt>
                <c:pt idx="109">
                  <c:v>-147334.09090908401</c:v>
                </c:pt>
                <c:pt idx="110">
                  <c:v>-148092.56756759295</c:v>
                </c:pt>
                <c:pt idx="111">
                  <c:v>-144703.12499995652</c:v>
                </c:pt>
                <c:pt idx="112">
                  <c:v>-145471.46017701607</c:v>
                </c:pt>
                <c:pt idx="113">
                  <c:v>-144195.39473686682</c:v>
                </c:pt>
                <c:pt idx="114">
                  <c:v>-140928.26086952287</c:v>
                </c:pt>
                <c:pt idx="115">
                  <c:v>-141709.26724140358</c:v>
                </c:pt>
                <c:pt idx="116">
                  <c:v>-140498.07692310101</c:v>
                </c:pt>
                <c:pt idx="117">
                  <c:v>-137345.33898300957</c:v>
                </c:pt>
                <c:pt idx="118">
                  <c:v>-138136.76470590604</c:v>
                </c:pt>
                <c:pt idx="119">
                  <c:v>-135056.24999999368</c:v>
                </c:pt>
                <c:pt idx="120">
                  <c:v>-133940.08264462184</c:v>
                </c:pt>
                <c:pt idx="121">
                  <c:v>-53136.885245895784</c:v>
                </c:pt>
                <c:pt idx="122">
                  <c:v>-79057.317073170387</c:v>
                </c:pt>
                <c:pt idx="123">
                  <c:v>-128832.45967743419</c:v>
                </c:pt>
                <c:pt idx="124">
                  <c:v>-129653.99999999395</c:v>
                </c:pt>
                <c:pt idx="125">
                  <c:v>-126787.49999999827</c:v>
                </c:pt>
                <c:pt idx="126">
                  <c:v>-125789.17322834475</c:v>
                </c:pt>
                <c:pt idx="127">
                  <c:v>-126615.23437501016</c:v>
                </c:pt>
                <c:pt idx="128">
                  <c:v>-122044.18604649819</c:v>
                </c:pt>
                <c:pt idx="129">
                  <c:v>-122886.3461538603</c:v>
                </c:pt>
                <c:pt idx="130">
                  <c:v>-70694.656488541834</c:v>
                </c:pt>
                <c:pt idx="131">
                  <c:v>-3507.9545454619483</c:v>
                </c:pt>
                <c:pt idx="132">
                  <c:v>-26111.842105248685</c:v>
                </c:pt>
                <c:pt idx="133">
                  <c:v>-117490.29850748043</c:v>
                </c:pt>
                <c:pt idx="134">
                  <c:v>-113189.99999997992</c:v>
                </c:pt>
                <c:pt idx="135">
                  <c:v>-114060.110294124</c:v>
                </c:pt>
                <c:pt idx="136">
                  <c:v>-111537.59124088615</c:v>
                </c:pt>
                <c:pt idx="137">
                  <c:v>-109051.63043478178</c:v>
                </c:pt>
                <c:pt idx="138">
                  <c:v>14990.827338138941</c:v>
                </c:pt>
                <c:pt idx="139">
                  <c:v>-107493.74999999917</c:v>
                </c:pt>
                <c:pt idx="140">
                  <c:v>-106731.38297873717</c:v>
                </c:pt>
                <c:pt idx="141">
                  <c:v>-104349.29577463638</c:v>
                </c:pt>
                <c:pt idx="142">
                  <c:v>-102000.52447551684</c:v>
                </c:pt>
                <c:pt idx="143">
                  <c:v>-99684.375000010448</c:v>
                </c:pt>
                <c:pt idx="144">
                  <c:v>-102190.34482758913</c:v>
                </c:pt>
                <c:pt idx="145">
                  <c:v>3171.5753424724462</c:v>
                </c:pt>
                <c:pt idx="146">
                  <c:v>-74025.000000009328</c:v>
                </c:pt>
                <c:pt idx="147">
                  <c:v>-95425.844594594499</c:v>
                </c:pt>
                <c:pt idx="148">
                  <c:v>-54385.067114077625</c:v>
                </c:pt>
                <c:pt idx="149">
                  <c:v>-9261.0000000195432</c:v>
                </c:pt>
                <c:pt idx="150">
                  <c:v>-90463.410596006303</c:v>
                </c:pt>
                <c:pt idx="151">
                  <c:v>-89868.256578961154</c:v>
                </c:pt>
                <c:pt idx="152">
                  <c:v>-86254.411764706456</c:v>
                </c:pt>
                <c:pt idx="153">
                  <c:v>-85694.318181812079</c:v>
                </c:pt>
                <c:pt idx="154">
                  <c:v>8962.2580645085091</c:v>
                </c:pt>
                <c:pt idx="155">
                  <c:v>-56397.115384609169</c:v>
                </c:pt>
                <c:pt idx="156">
                  <c:v>-79632.802547768486</c:v>
                </c:pt>
                <c:pt idx="157">
                  <c:v>-26376.265822788413</c:v>
                </c:pt>
                <c:pt idx="158">
                  <c:v>206770.75471697774</c:v>
                </c:pt>
                <c:pt idx="159">
                  <c:v>-62222.343749996362</c:v>
                </c:pt>
                <c:pt idx="160">
                  <c:v>-27322.826086956706</c:v>
                </c:pt>
                <c:pt idx="161">
                  <c:v>-7145.8333333325463</c:v>
                </c:pt>
                <c:pt idx="162">
                  <c:v>-72440.33742331437</c:v>
                </c:pt>
                <c:pt idx="163">
                  <c:v>163761.58536585444</c:v>
                </c:pt>
                <c:pt idx="164">
                  <c:v>26660.454545454726</c:v>
                </c:pt>
                <c:pt idx="165">
                  <c:v>316603.46385542088</c:v>
                </c:pt>
                <c:pt idx="166">
                  <c:v>286980.08982035995</c:v>
                </c:pt>
                <c:pt idx="167">
                  <c:v>516796.87499999965</c:v>
                </c:pt>
                <c:pt idx="168">
                  <c:v>728824.26035502995</c:v>
                </c:pt>
                <c:pt idx="169">
                  <c:v>493012.05882352806</c:v>
                </c:pt>
                <c:pt idx="170">
                  <c:v>182782.89473684301</c:v>
                </c:pt>
                <c:pt idx="171">
                  <c:v>126531.10465116381</c:v>
                </c:pt>
                <c:pt idx="172">
                  <c:v>2676.5895953746849</c:v>
                </c:pt>
                <c:pt idx="173">
                  <c:v>-50562.931034482361</c:v>
                </c:pt>
                <c:pt idx="174">
                  <c:v>-11907.000000000158</c:v>
                </c:pt>
                <c:pt idx="175">
                  <c:v>24994.176136363076</c:v>
                </c:pt>
                <c:pt idx="176">
                  <c:v>-13080.508474575558</c:v>
                </c:pt>
                <c:pt idx="177">
                  <c:v>-1300.7022471908681</c:v>
                </c:pt>
                <c:pt idx="178">
                  <c:v>1293.4357541890838</c:v>
                </c:pt>
                <c:pt idx="179">
                  <c:v>74602.500000001062</c:v>
                </c:pt>
                <c:pt idx="180">
                  <c:v>-24303.729281768829</c:v>
                </c:pt>
                <c:pt idx="181">
                  <c:v>-58517.307692307601</c:v>
                </c:pt>
                <c:pt idx="182">
                  <c:v>-37954.918032786212</c:v>
                </c:pt>
                <c:pt idx="183">
                  <c:v>96888.179347825193</c:v>
                </c:pt>
                <c:pt idx="184">
                  <c:v>-52562.432432431502</c:v>
                </c:pt>
                <c:pt idx="185">
                  <c:v>-1244.7580645166829</c:v>
                </c:pt>
                <c:pt idx="186">
                  <c:v>1238.1016042779386</c:v>
                </c:pt>
                <c:pt idx="187">
                  <c:v>67733.377659574864</c:v>
                </c:pt>
                <c:pt idx="188">
                  <c:v>-14700.000000000422</c:v>
                </c:pt>
                <c:pt idx="189">
                  <c:v>-54834.868421052342</c:v>
                </c:pt>
                <c:pt idx="190">
                  <c:v>1212.1727748693129</c:v>
                </c:pt>
                <c:pt idx="191">
                  <c:v>-1205.8593750003693</c:v>
                </c:pt>
                <c:pt idx="192">
                  <c:v>86372.020725388749</c:v>
                </c:pt>
                <c:pt idx="193">
                  <c:v>78766.237113402007</c:v>
                </c:pt>
                <c:pt idx="194">
                  <c:v>-34431.923076923071</c:v>
                </c:pt>
                <c:pt idx="195">
                  <c:v>34256.25000000016</c:v>
                </c:pt>
                <c:pt idx="196">
                  <c:v>-54061.6751269038</c:v>
                </c:pt>
                <c:pt idx="197">
                  <c:v>-53788.6363636362</c:v>
                </c:pt>
                <c:pt idx="198">
                  <c:v>-52354.899497487488</c:v>
                </c:pt>
                <c:pt idx="199">
                  <c:v>-54408.374999999985</c:v>
                </c:pt>
                <c:pt idx="200">
                  <c:v>153198.1343283582</c:v>
                </c:pt>
                <c:pt idx="201">
                  <c:v>137539.60396039602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18-4F25-95A1-30EAAF01B5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501696"/>
        <c:axId val="340502176"/>
      </c:lineChart>
      <c:catAx>
        <c:axId val="340501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</a:t>
                </a:r>
                <a:r>
                  <a:rPr lang="en-US" baseline="0"/>
                  <a:t> angle degrees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502176"/>
        <c:crosses val="autoZero"/>
        <c:auto val="1"/>
        <c:lblAlgn val="ctr"/>
        <c:lblOffset val="100"/>
        <c:noMultiLvlLbl val="0"/>
      </c:catAx>
      <c:valAx>
        <c:axId val="3405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m/s2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501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4991444942848"/>
          <c:y val="6.5231481481481501E-2"/>
          <c:w val="0.83859453233054893"/>
          <c:h val="0.79569084757941388"/>
        </c:manualLayout>
      </c:layout>
      <c:lineChart>
        <c:grouping val="standard"/>
        <c:varyColors val="0"/>
        <c:ser>
          <c:idx val="0"/>
          <c:order val="0"/>
          <c:tx>
            <c:v>1500 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Sheet5!$B$5:$B$365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cat>
          <c:val>
            <c:numRef>
              <c:f>Sheet5!$H$6:$H$365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2.5407470532888893E-5</c:v>
                </c:pt>
                <c:pt idx="20">
                  <c:v>7.1035626666666665E-5</c:v>
                </c:pt>
                <c:pt idx="21">
                  <c:v>1.0456290274266666E-4</c:v>
                </c:pt>
                <c:pt idx="22">
                  <c:v>1.4462249798888888E-4</c:v>
                </c:pt>
                <c:pt idx="23">
                  <c:v>2.0234767383600004E-4</c:v>
                </c:pt>
                <c:pt idx="24">
                  <c:v>2.6442052358400001E-4</c:v>
                </c:pt>
                <c:pt idx="25">
                  <c:v>3.2676433789999998E-4</c:v>
                </c:pt>
                <c:pt idx="26">
                  <c:v>3.8920144882266668E-4</c:v>
                </c:pt>
                <c:pt idx="27">
                  <c:v>4.515551271373334E-4</c:v>
                </c:pt>
                <c:pt idx="28">
                  <c:v>5.1382537284400001E-4</c:v>
                </c:pt>
                <c:pt idx="29">
                  <c:v>5.7618773673066663E-4</c:v>
                </c:pt>
                <c:pt idx="30">
                  <c:v>6.3583640951288885E-4</c:v>
                </c:pt>
                <c:pt idx="31">
                  <c:v>8.539479053560001E-4</c:v>
                </c:pt>
                <c:pt idx="32">
                  <c:v>1.3871964231906666E-3</c:v>
                </c:pt>
                <c:pt idx="33">
                  <c:v>2.1123882830306664E-3</c:v>
                </c:pt>
                <c:pt idx="34">
                  <c:v>2.8762879387106669E-3</c:v>
                </c:pt>
                <c:pt idx="35">
                  <c:v>3.6364174192639997E-3</c:v>
                </c:pt>
                <c:pt idx="36">
                  <c:v>4.3795398810893334E-3</c:v>
                </c:pt>
                <c:pt idx="37">
                  <c:v>5.1190426207573343E-3</c:v>
                </c:pt>
                <c:pt idx="38">
                  <c:v>5.8521528419106673E-3</c:v>
                </c:pt>
                <c:pt idx="39">
                  <c:v>6.5676533917773325E-3</c:v>
                </c:pt>
                <c:pt idx="40">
                  <c:v>7.2657221009333334E-3</c:v>
                </c:pt>
                <c:pt idx="41">
                  <c:v>7.934214849857334E-3</c:v>
                </c:pt>
                <c:pt idx="42">
                  <c:v>8.5737954452888877E-3</c:v>
                </c:pt>
                <c:pt idx="43">
                  <c:v>9.2201666460493322E-3</c:v>
                </c:pt>
                <c:pt idx="44">
                  <c:v>9.8717335411893335E-3</c:v>
                </c:pt>
                <c:pt idx="45">
                  <c:v>1.0493596175216001E-2</c:v>
                </c:pt>
                <c:pt idx="46">
                  <c:v>1.1094173394602665E-2</c:v>
                </c:pt>
                <c:pt idx="47">
                  <c:v>1.1681177031766667E-2</c:v>
                </c:pt>
                <c:pt idx="48">
                  <c:v>1.2253838254177333E-2</c:v>
                </c:pt>
                <c:pt idx="49">
                  <c:v>1.2805072658724888E-2</c:v>
                </c:pt>
                <c:pt idx="50">
                  <c:v>1.3328853184132891E-2</c:v>
                </c:pt>
                <c:pt idx="51">
                  <c:v>1.3826101592576001E-2</c:v>
                </c:pt>
                <c:pt idx="52">
                  <c:v>1.4298282973333337E-2</c:v>
                </c:pt>
                <c:pt idx="53">
                  <c:v>1.4754659727500001E-2</c:v>
                </c:pt>
                <c:pt idx="54">
                  <c:v>1.5194913904566667E-2</c:v>
                </c:pt>
                <c:pt idx="55">
                  <c:v>1.5611205131364889E-2</c:v>
                </c:pt>
                <c:pt idx="56">
                  <c:v>1.6004411825272891E-2</c:v>
                </c:pt>
                <c:pt idx="57">
                  <c:v>1.6380038946282666E-2</c:v>
                </c:pt>
                <c:pt idx="58">
                  <c:v>1.6741763601089334E-2</c:v>
                </c:pt>
                <c:pt idx="59">
                  <c:v>1.7085328622917336E-2</c:v>
                </c:pt>
                <c:pt idx="60">
                  <c:v>1.7409409412556E-2</c:v>
                </c:pt>
                <c:pt idx="61">
                  <c:v>1.7720818757764888E-2</c:v>
                </c:pt>
                <c:pt idx="62">
                  <c:v>1.8018774395766667E-2</c:v>
                </c:pt>
                <c:pt idx="63">
                  <c:v>1.8297846253717335E-2</c:v>
                </c:pt>
                <c:pt idx="64">
                  <c:v>1.8558812915617333E-2</c:v>
                </c:pt>
                <c:pt idx="65">
                  <c:v>1.880242555872489E-2</c:v>
                </c:pt>
                <c:pt idx="66">
                  <c:v>1.9029407058084889E-2</c:v>
                </c:pt>
                <c:pt idx="67">
                  <c:v>1.9240528320449334E-2</c:v>
                </c:pt>
                <c:pt idx="68">
                  <c:v>1.9436447782229332E-2</c:v>
                </c:pt>
                <c:pt idx="69">
                  <c:v>1.9622300807224886E-2</c:v>
                </c:pt>
                <c:pt idx="70">
                  <c:v>1.9799481700236002E-2</c:v>
                </c:pt>
                <c:pt idx="71">
                  <c:v>1.9963911887524891E-2</c:v>
                </c:pt>
                <c:pt idx="72">
                  <c:v>2.0115126362404895E-2</c:v>
                </c:pt>
                <c:pt idx="73">
                  <c:v>2.0253661175352888E-2</c:v>
                </c:pt>
                <c:pt idx="74">
                  <c:v>2.0380018231766661E-2</c:v>
                </c:pt>
                <c:pt idx="75">
                  <c:v>2.0494729888888893E-2</c:v>
                </c:pt>
                <c:pt idx="76">
                  <c:v>2.059822375131733E-2</c:v>
                </c:pt>
                <c:pt idx="77">
                  <c:v>2.0690954523969334E-2</c:v>
                </c:pt>
                <c:pt idx="78">
                  <c:v>2.0777844748804893E-2</c:v>
                </c:pt>
                <c:pt idx="79">
                  <c:v>2.0859089840922669E-2</c:v>
                </c:pt>
                <c:pt idx="80">
                  <c:v>2.093054931872489E-2</c:v>
                </c:pt>
                <c:pt idx="81">
                  <c:v>2.0992372788964892E-2</c:v>
                </c:pt>
                <c:pt idx="82">
                  <c:v>2.104479596776667E-2</c:v>
                </c:pt>
                <c:pt idx="83">
                  <c:v>2.1088192131766662E-2</c:v>
                </c:pt>
                <c:pt idx="84">
                  <c:v>2.1122653612022667E-2</c:v>
                </c:pt>
                <c:pt idx="85">
                  <c:v>2.1148350709164002E-2</c:v>
                </c:pt>
                <c:pt idx="86">
                  <c:v>2.1165411148662664E-2</c:v>
                </c:pt>
                <c:pt idx="87">
                  <c:v>2.1173920080833335E-2</c:v>
                </c:pt>
                <c:pt idx="88">
                  <c:v>2.1175957784488889E-2</c:v>
                </c:pt>
                <c:pt idx="89">
                  <c:v>2.1173687148484888E-2</c:v>
                </c:pt>
                <c:pt idx="90">
                  <c:v>2.1165177827499999E-2</c:v>
                </c:pt>
                <c:pt idx="91">
                  <c:v>2.1148116610372893E-2</c:v>
                </c:pt>
                <c:pt idx="92">
                  <c:v>2.1122418346788893E-2</c:v>
                </c:pt>
                <c:pt idx="93">
                  <c:v>2.1088014517397332E-2</c:v>
                </c:pt>
                <c:pt idx="94">
                  <c:v>2.1044676586817333E-2</c:v>
                </c:pt>
                <c:pt idx="95">
                  <c:v>2.0992191970872889E-2</c:v>
                </c:pt>
                <c:pt idx="96">
                  <c:v>2.0933291430264893E-2</c:v>
                </c:pt>
                <c:pt idx="97">
                  <c:v>2.0869388869644002E-2</c:v>
                </c:pt>
                <c:pt idx="98">
                  <c:v>2.0797342481604891E-2</c:v>
                </c:pt>
                <c:pt idx="99">
                  <c:v>2.0715294827500001E-2</c:v>
                </c:pt>
                <c:pt idx="100">
                  <c:v>2.0622870280833337E-2</c:v>
                </c:pt>
                <c:pt idx="101">
                  <c:v>2.0522654204257328E-2</c:v>
                </c:pt>
                <c:pt idx="102">
                  <c:v>2.0416333802209329E-2</c:v>
                </c:pt>
                <c:pt idx="103">
                  <c:v>2.0300586120804893E-2</c:v>
                </c:pt>
                <c:pt idx="104">
                  <c:v>2.0173024382784E-2</c:v>
                </c:pt>
                <c:pt idx="105">
                  <c:v>2.0033253765615999E-2</c:v>
                </c:pt>
                <c:pt idx="106">
                  <c:v>1.9880778582933332E-2</c:v>
                </c:pt>
                <c:pt idx="107">
                  <c:v>1.9714996518896001E-2</c:v>
                </c:pt>
                <c:pt idx="108">
                  <c:v>1.9535340761430663E-2</c:v>
                </c:pt>
                <c:pt idx="109">
                  <c:v>1.9341135838369331E-2</c:v>
                </c:pt>
                <c:pt idx="110">
                  <c:v>1.9136825356096E-2</c:v>
                </c:pt>
                <c:pt idx="111">
                  <c:v>1.8923062746724891E-2</c:v>
                </c:pt>
                <c:pt idx="112">
                  <c:v>1.8694207624875999E-2</c:v>
                </c:pt>
                <c:pt idx="113">
                  <c:v>1.8448631846788889E-2</c:v>
                </c:pt>
                <c:pt idx="114">
                  <c:v>1.8185701433899998E-2</c:v>
                </c:pt>
                <c:pt idx="115">
                  <c:v>1.7904674694952889E-2</c:v>
                </c:pt>
                <c:pt idx="116">
                  <c:v>1.7611188474232885E-2</c:v>
                </c:pt>
                <c:pt idx="117">
                  <c:v>1.7305580837729335E-2</c:v>
                </c:pt>
                <c:pt idx="118">
                  <c:v>1.698077311E-2</c:v>
                </c:pt>
                <c:pt idx="119">
                  <c:v>1.6635419990000001E-2</c:v>
                </c:pt>
                <c:pt idx="120">
                  <c:v>1.6268693528303999E-2</c:v>
                </c:pt>
                <c:pt idx="121">
                  <c:v>1.5879742808150667E-2</c:v>
                </c:pt>
                <c:pt idx="122">
                  <c:v>1.546779962285289E-2</c:v>
                </c:pt>
                <c:pt idx="123">
                  <c:v>1.5032408096897333E-2</c:v>
                </c:pt>
                <c:pt idx="124">
                  <c:v>1.4581192180566671E-2</c:v>
                </c:pt>
                <c:pt idx="125">
                  <c:v>1.4126806641322669E-2</c:v>
                </c:pt>
                <c:pt idx="126">
                  <c:v>1.3666258204644888E-2</c:v>
                </c:pt>
                <c:pt idx="127">
                  <c:v>1.3186032149537334E-2</c:v>
                </c:pt>
                <c:pt idx="128">
                  <c:v>1.268030102141289E-2</c:v>
                </c:pt>
                <c:pt idx="129">
                  <c:v>1.2148194362266667E-2</c:v>
                </c:pt>
                <c:pt idx="130">
                  <c:v>1.1590096717537333E-2</c:v>
                </c:pt>
                <c:pt idx="131">
                  <c:v>1.1025488131233333E-2</c:v>
                </c:pt>
                <c:pt idx="132">
                  <c:v>1.0453619808566668E-2</c:v>
                </c:pt>
                <c:pt idx="133">
                  <c:v>9.8539386137328887E-3</c:v>
                </c:pt>
                <c:pt idx="134">
                  <c:v>9.225724246084888E-3</c:v>
                </c:pt>
                <c:pt idx="135">
                  <c:v>8.5681142502666667E-3</c:v>
                </c:pt>
                <c:pt idx="136">
                  <c:v>7.8918511584048882E-3</c:v>
                </c:pt>
                <c:pt idx="137">
                  <c:v>7.2101670850999982E-3</c:v>
                </c:pt>
                <c:pt idx="138">
                  <c:v>6.5168364456440007E-3</c:v>
                </c:pt>
                <c:pt idx="139">
                  <c:v>5.818665156266666E-3</c:v>
                </c:pt>
                <c:pt idx="140">
                  <c:v>5.1111727195573345E-3</c:v>
                </c:pt>
                <c:pt idx="141">
                  <c:v>4.3963865315626667E-3</c:v>
                </c:pt>
                <c:pt idx="142">
                  <c:v>3.7275652763999992E-3</c:v>
                </c:pt>
                <c:pt idx="143">
                  <c:v>3.0861715537333335E-3</c:v>
                </c:pt>
                <c:pt idx="144">
                  <c:v>2.4955521398328895E-3</c:v>
                </c:pt>
                <c:pt idx="145">
                  <c:v>2.0077733562040003E-3</c:v>
                </c:pt>
                <c:pt idx="146">
                  <c:v>1.5869589898026663E-3</c:v>
                </c:pt>
                <c:pt idx="147">
                  <c:v>1.2322433811893334E-3</c:v>
                </c:pt>
                <c:pt idx="148">
                  <c:v>1.0209813710506666E-3</c:v>
                </c:pt>
                <c:pt idx="149">
                  <c:v>9.3936997296488901E-4</c:v>
                </c:pt>
                <c:pt idx="150">
                  <c:v>8.9075129048888898E-4</c:v>
                </c:pt>
                <c:pt idx="151">
                  <c:v>8.4208078320488879E-4</c:v>
                </c:pt>
                <c:pt idx="152">
                  <c:v>7.823494617648887E-4</c:v>
                </c:pt>
                <c:pt idx="153">
                  <c:v>7.1956526506666678E-4</c:v>
                </c:pt>
                <c:pt idx="154">
                  <c:v>6.5669526226266666E-4</c:v>
                </c:pt>
                <c:pt idx="155">
                  <c:v>5.9391493689733344E-4</c:v>
                </c:pt>
                <c:pt idx="156">
                  <c:v>5.3122500401599996E-4</c:v>
                </c:pt>
                <c:pt idx="157">
                  <c:v>4.6862617666666663E-4</c:v>
                </c:pt>
                <c:pt idx="158">
                  <c:v>4.0594297130488891E-4</c:v>
                </c:pt>
                <c:pt idx="159">
                  <c:v>3.4335181954266673E-4</c:v>
                </c:pt>
                <c:pt idx="160">
                  <c:v>2.8085343043333331E-4</c:v>
                </c:pt>
                <c:pt idx="161">
                  <c:v>2.1827160871599999E-4</c:v>
                </c:pt>
                <c:pt idx="162">
                  <c:v>1.5985748268933331E-4</c:v>
                </c:pt>
                <c:pt idx="163">
                  <c:v>1.3328163922266667E-4</c:v>
                </c:pt>
                <c:pt idx="164">
                  <c:v>1.6233713043333332E-4</c:v>
                </c:pt>
                <c:pt idx="165">
                  <c:v>2.1119497010266665E-4</c:v>
                </c:pt>
                <c:pt idx="166">
                  <c:v>2.4373868750000001E-4</c:v>
                </c:pt>
                <c:pt idx="167">
                  <c:v>2.6000209348400001E-4</c:v>
                </c:pt>
                <c:pt idx="168">
                  <c:v>2.6000209348400001E-4</c:v>
                </c:pt>
                <c:pt idx="169">
                  <c:v>2.4373868750000001E-4</c:v>
                </c:pt>
                <c:pt idx="170">
                  <c:v>2.1119497010266665E-4</c:v>
                </c:pt>
                <c:pt idx="171">
                  <c:v>1.6233713043333332E-4</c:v>
                </c:pt>
                <c:pt idx="172">
                  <c:v>9.7291809912888899E-5</c:v>
                </c:pt>
                <c:pt idx="173">
                  <c:v>3.0380765996000001E-5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D7EC-4163-B1A5-A88AF7FF7507}"/>
            </c:ext>
          </c:extLst>
        </c:ser>
        <c:ser>
          <c:idx val="1"/>
          <c:order val="1"/>
          <c:tx>
            <c:v>2500 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Sheet5!$I$6:$I$365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1.9055602899666666E-5</c:v>
                </c:pt>
                <c:pt idx="20">
                  <c:v>5.3276719999999999E-5</c:v>
                </c:pt>
                <c:pt idx="21">
                  <c:v>7.8422177056999991E-5</c:v>
                </c:pt>
                <c:pt idx="22">
                  <c:v>1.0846687349166665E-4</c:v>
                </c:pt>
                <c:pt idx="23">
                  <c:v>1.5176075537700002E-4</c:v>
                </c:pt>
                <c:pt idx="24">
                  <c:v>1.9831539268799997E-4</c:v>
                </c:pt>
                <c:pt idx="25">
                  <c:v>2.4507325342499996E-4</c:v>
                </c:pt>
                <c:pt idx="26">
                  <c:v>2.9190108661699999E-4</c:v>
                </c:pt>
                <c:pt idx="27">
                  <c:v>3.3866634535300005E-4</c:v>
                </c:pt>
                <c:pt idx="28">
                  <c:v>3.8536902963299998E-4</c:v>
                </c:pt>
                <c:pt idx="29">
                  <c:v>4.3214080254799992E-4</c:v>
                </c:pt>
                <c:pt idx="30">
                  <c:v>4.7687730713466656E-4</c:v>
                </c:pt>
                <c:pt idx="31">
                  <c:v>6.4046092901699997E-4</c:v>
                </c:pt>
                <c:pt idx="32">
                  <c:v>1.0403973173929999E-3</c:v>
                </c:pt>
                <c:pt idx="33">
                  <c:v>1.5842912122729998E-3</c:v>
                </c:pt>
                <c:pt idx="34">
                  <c:v>2.1572159540329998E-3</c:v>
                </c:pt>
                <c:pt idx="35">
                  <c:v>2.7273130644479993E-3</c:v>
                </c:pt>
                <c:pt idx="36">
                  <c:v>3.2846549108169996E-3</c:v>
                </c:pt>
                <c:pt idx="37">
                  <c:v>3.8392819655680001E-3</c:v>
                </c:pt>
                <c:pt idx="38">
                  <c:v>4.389114631433E-3</c:v>
                </c:pt>
                <c:pt idx="39">
                  <c:v>4.9257400438329994E-3</c:v>
                </c:pt>
                <c:pt idx="40">
                  <c:v>5.4492915756999992E-3</c:v>
                </c:pt>
                <c:pt idx="41">
                  <c:v>5.9506611373929992E-3</c:v>
                </c:pt>
                <c:pt idx="42">
                  <c:v>6.4303465839666658E-3</c:v>
                </c:pt>
                <c:pt idx="43">
                  <c:v>6.9151249845369987E-3</c:v>
                </c:pt>
                <c:pt idx="44">
                  <c:v>7.4038001558920001E-3</c:v>
                </c:pt>
                <c:pt idx="45">
                  <c:v>7.870197131412E-3</c:v>
                </c:pt>
                <c:pt idx="46">
                  <c:v>8.3206300459519981E-3</c:v>
                </c:pt>
                <c:pt idx="47">
                  <c:v>8.7608827738249982E-3</c:v>
                </c:pt>
                <c:pt idx="48">
                  <c:v>9.1903786906329995E-3</c:v>
                </c:pt>
                <c:pt idx="49">
                  <c:v>9.6038044940436641E-3</c:v>
                </c:pt>
                <c:pt idx="50">
                  <c:v>9.9966398880996666E-3</c:v>
                </c:pt>
                <c:pt idx="51">
                  <c:v>1.0369576194432E-2</c:v>
                </c:pt>
                <c:pt idx="52">
                  <c:v>1.0723712230000002E-2</c:v>
                </c:pt>
                <c:pt idx="53">
                  <c:v>1.1065994795624999E-2</c:v>
                </c:pt>
                <c:pt idx="54">
                  <c:v>1.1396185428424998E-2</c:v>
                </c:pt>
                <c:pt idx="55">
                  <c:v>1.1708403848523665E-2</c:v>
                </c:pt>
                <c:pt idx="56">
                  <c:v>1.2003308868954668E-2</c:v>
                </c:pt>
                <c:pt idx="57">
                  <c:v>1.2285029209712001E-2</c:v>
                </c:pt>
                <c:pt idx="58">
                  <c:v>1.2556322700816998E-2</c:v>
                </c:pt>
                <c:pt idx="59">
                  <c:v>1.2813996467187999E-2</c:v>
                </c:pt>
                <c:pt idx="60">
                  <c:v>1.3057057059416999E-2</c:v>
                </c:pt>
                <c:pt idx="61">
                  <c:v>1.3290614068323665E-2</c:v>
                </c:pt>
                <c:pt idx="62">
                  <c:v>1.3514080796824998E-2</c:v>
                </c:pt>
                <c:pt idx="63">
                  <c:v>1.3723384690288E-2</c:v>
                </c:pt>
                <c:pt idx="64">
                  <c:v>1.3919109686713E-2</c:v>
                </c:pt>
                <c:pt idx="65">
                  <c:v>1.4101819169043668E-2</c:v>
                </c:pt>
                <c:pt idx="66">
                  <c:v>1.4272055293563667E-2</c:v>
                </c:pt>
                <c:pt idx="67">
                  <c:v>1.4430396240336998E-2</c:v>
                </c:pt>
                <c:pt idx="68">
                  <c:v>1.4577335836671998E-2</c:v>
                </c:pt>
                <c:pt idx="69">
                  <c:v>1.4716725605418663E-2</c:v>
                </c:pt>
                <c:pt idx="70">
                  <c:v>1.4849611275177001E-2</c:v>
                </c:pt>
                <c:pt idx="71">
                  <c:v>1.4972933915643668E-2</c:v>
                </c:pt>
                <c:pt idx="72">
                  <c:v>1.5086344771803669E-2</c:v>
                </c:pt>
                <c:pt idx="73">
                  <c:v>1.5190245881514665E-2</c:v>
                </c:pt>
                <c:pt idx="74">
                  <c:v>1.5285013673824996E-2</c:v>
                </c:pt>
                <c:pt idx="75">
                  <c:v>1.5371047416666667E-2</c:v>
                </c:pt>
                <c:pt idx="76">
                  <c:v>1.5448667813487995E-2</c:v>
                </c:pt>
                <c:pt idx="77">
                  <c:v>1.5518215892976998E-2</c:v>
                </c:pt>
                <c:pt idx="78">
                  <c:v>1.5583383561603667E-2</c:v>
                </c:pt>
                <c:pt idx="79">
                  <c:v>1.5644317380692E-2</c:v>
                </c:pt>
                <c:pt idx="80">
                  <c:v>1.5697911989043668E-2</c:v>
                </c:pt>
                <c:pt idx="81">
                  <c:v>1.5744279591723667E-2</c:v>
                </c:pt>
                <c:pt idx="82">
                  <c:v>1.5783596975825001E-2</c:v>
                </c:pt>
                <c:pt idx="83">
                  <c:v>1.5816144098824998E-2</c:v>
                </c:pt>
                <c:pt idx="84">
                  <c:v>1.5841990209016998E-2</c:v>
                </c:pt>
                <c:pt idx="85">
                  <c:v>1.5861263031873001E-2</c:v>
                </c:pt>
                <c:pt idx="86">
                  <c:v>1.5874058361496995E-2</c:v>
                </c:pt>
                <c:pt idx="87">
                  <c:v>1.5880440060625001E-2</c:v>
                </c:pt>
                <c:pt idx="88">
                  <c:v>1.5881968338366664E-2</c:v>
                </c:pt>
                <c:pt idx="89">
                  <c:v>1.5880265361363666E-2</c:v>
                </c:pt>
                <c:pt idx="90">
                  <c:v>1.5873883370624998E-2</c:v>
                </c:pt>
                <c:pt idx="91">
                  <c:v>1.5861087457779668E-2</c:v>
                </c:pt>
                <c:pt idx="92">
                  <c:v>1.5841813760091666E-2</c:v>
                </c:pt>
                <c:pt idx="93">
                  <c:v>1.5816010888047998E-2</c:v>
                </c:pt>
                <c:pt idx="94">
                  <c:v>1.5783507440112997E-2</c:v>
                </c:pt>
                <c:pt idx="95">
                  <c:v>1.5744143978154664E-2</c:v>
                </c:pt>
                <c:pt idx="96">
                  <c:v>1.5699968572698668E-2</c:v>
                </c:pt>
                <c:pt idx="97">
                  <c:v>1.5652041652232999E-2</c:v>
                </c:pt>
                <c:pt idx="98">
                  <c:v>1.5598006861203667E-2</c:v>
                </c:pt>
                <c:pt idx="99">
                  <c:v>1.5536471120624999E-2</c:v>
                </c:pt>
                <c:pt idx="100">
                  <c:v>1.5467152710625001E-2</c:v>
                </c:pt>
                <c:pt idx="101">
                  <c:v>1.5391990653192996E-2</c:v>
                </c:pt>
                <c:pt idx="102">
                  <c:v>1.5312250351656996E-2</c:v>
                </c:pt>
                <c:pt idx="103">
                  <c:v>1.5225439590603667E-2</c:v>
                </c:pt>
                <c:pt idx="104">
                  <c:v>1.5129768287087998E-2</c:v>
                </c:pt>
                <c:pt idx="105">
                  <c:v>1.5024940324211998E-2</c:v>
                </c:pt>
                <c:pt idx="106">
                  <c:v>1.4910583937199996E-2</c:v>
                </c:pt>
                <c:pt idx="107">
                  <c:v>1.4786247389171999E-2</c:v>
                </c:pt>
                <c:pt idx="108">
                  <c:v>1.4651505571072997E-2</c:v>
                </c:pt>
                <c:pt idx="109">
                  <c:v>1.4505851878776998E-2</c:v>
                </c:pt>
                <c:pt idx="110">
                  <c:v>1.4352619017071999E-2</c:v>
                </c:pt>
                <c:pt idx="111">
                  <c:v>1.4192297060043666E-2</c:v>
                </c:pt>
                <c:pt idx="112">
                  <c:v>1.4020655718656998E-2</c:v>
                </c:pt>
                <c:pt idx="113">
                  <c:v>1.3836473885091665E-2</c:v>
                </c:pt>
                <c:pt idx="114">
                  <c:v>1.3639276075424997E-2</c:v>
                </c:pt>
                <c:pt idx="115">
                  <c:v>1.3428506021214665E-2</c:v>
                </c:pt>
                <c:pt idx="116">
                  <c:v>1.3208391355674663E-2</c:v>
                </c:pt>
                <c:pt idx="117">
                  <c:v>1.2979185628297E-2</c:v>
                </c:pt>
                <c:pt idx="118">
                  <c:v>1.2735579832499998E-2</c:v>
                </c:pt>
                <c:pt idx="119">
                  <c:v>1.24765649925E-2</c:v>
                </c:pt>
                <c:pt idx="120">
                  <c:v>1.2201520146227999E-2</c:v>
                </c:pt>
                <c:pt idx="121">
                  <c:v>1.1909807106113E-2</c:v>
                </c:pt>
                <c:pt idx="122">
                  <c:v>1.1600849717139667E-2</c:v>
                </c:pt>
                <c:pt idx="123">
                  <c:v>1.1274306072672999E-2</c:v>
                </c:pt>
                <c:pt idx="124">
                  <c:v>1.0935894135425001E-2</c:v>
                </c:pt>
                <c:pt idx="125">
                  <c:v>1.0595104980992E-2</c:v>
                </c:pt>
                <c:pt idx="126">
                  <c:v>1.0249693653483665E-2</c:v>
                </c:pt>
                <c:pt idx="127">
                  <c:v>9.8895241121530007E-3</c:v>
                </c:pt>
                <c:pt idx="128">
                  <c:v>9.510225766059666E-3</c:v>
                </c:pt>
                <c:pt idx="129">
                  <c:v>9.1111457717000001E-3</c:v>
                </c:pt>
                <c:pt idx="130">
                  <c:v>8.6925725381529987E-3</c:v>
                </c:pt>
                <c:pt idx="131">
                  <c:v>8.269116098424999E-3</c:v>
                </c:pt>
                <c:pt idx="132">
                  <c:v>7.8402148564250002E-3</c:v>
                </c:pt>
                <c:pt idx="133">
                  <c:v>7.3904539602996661E-3</c:v>
                </c:pt>
                <c:pt idx="134">
                  <c:v>6.9192931845636655E-3</c:v>
                </c:pt>
                <c:pt idx="135">
                  <c:v>6.4260856877E-3</c:v>
                </c:pt>
                <c:pt idx="136">
                  <c:v>5.9188883688036662E-3</c:v>
                </c:pt>
                <c:pt idx="137">
                  <c:v>5.4076253138249982E-3</c:v>
                </c:pt>
                <c:pt idx="138">
                  <c:v>4.8876273342330001E-3</c:v>
                </c:pt>
                <c:pt idx="139">
                  <c:v>4.3639988671999993E-3</c:v>
                </c:pt>
                <c:pt idx="140">
                  <c:v>3.8333795396680004E-3</c:v>
                </c:pt>
                <c:pt idx="141">
                  <c:v>3.2972898986719998E-3</c:v>
                </c:pt>
                <c:pt idx="142">
                  <c:v>2.7956739572999995E-3</c:v>
                </c:pt>
                <c:pt idx="143">
                  <c:v>2.3146286653E-3</c:v>
                </c:pt>
                <c:pt idx="144">
                  <c:v>1.8716641048746668E-3</c:v>
                </c:pt>
                <c:pt idx="145">
                  <c:v>1.505830017153E-3</c:v>
                </c:pt>
                <c:pt idx="146">
                  <c:v>1.1902192423519998E-3</c:v>
                </c:pt>
                <c:pt idx="147">
                  <c:v>9.24182535892E-4</c:v>
                </c:pt>
                <c:pt idx="148">
                  <c:v>7.6573602828799991E-4</c:v>
                </c:pt>
                <c:pt idx="149">
                  <c:v>7.0452747972366665E-4</c:v>
                </c:pt>
                <c:pt idx="150">
                  <c:v>6.6806346786666662E-4</c:v>
                </c:pt>
                <c:pt idx="151">
                  <c:v>6.3156058740366659E-4</c:v>
                </c:pt>
                <c:pt idx="152">
                  <c:v>5.867620963236665E-4</c:v>
                </c:pt>
                <c:pt idx="153">
                  <c:v>5.396739488E-4</c:v>
                </c:pt>
                <c:pt idx="154">
                  <c:v>4.9252144669699992E-4</c:v>
                </c:pt>
                <c:pt idx="155">
                  <c:v>4.4543620267300003E-4</c:v>
                </c:pt>
                <c:pt idx="156">
                  <c:v>3.9841875301199992E-4</c:v>
                </c:pt>
                <c:pt idx="157">
                  <c:v>3.5146963249999994E-4</c:v>
                </c:pt>
                <c:pt idx="158">
                  <c:v>3.0445722847866665E-4</c:v>
                </c:pt>
                <c:pt idx="159">
                  <c:v>2.5751386465700004E-4</c:v>
                </c:pt>
                <c:pt idx="160">
                  <c:v>2.1064007282499997E-4</c:v>
                </c:pt>
                <c:pt idx="161">
                  <c:v>1.6370370653699998E-4</c:v>
                </c:pt>
                <c:pt idx="162">
                  <c:v>1.1989311201699998E-4</c:v>
                </c:pt>
                <c:pt idx="163">
                  <c:v>9.9961229416999992E-5</c:v>
                </c:pt>
                <c:pt idx="164">
                  <c:v>1.2175284782499999E-4</c:v>
                </c:pt>
                <c:pt idx="165">
                  <c:v>1.5839622757699999E-4</c:v>
                </c:pt>
                <c:pt idx="166">
                  <c:v>1.82804015625E-4</c:v>
                </c:pt>
                <c:pt idx="167">
                  <c:v>1.9500157011300001E-4</c:v>
                </c:pt>
                <c:pt idx="168">
                  <c:v>1.9500157011300001E-4</c:v>
                </c:pt>
                <c:pt idx="169">
                  <c:v>1.82804015625E-4</c:v>
                </c:pt>
                <c:pt idx="170">
                  <c:v>1.5839622757699999E-4</c:v>
                </c:pt>
                <c:pt idx="171">
                  <c:v>1.2175284782499999E-4</c:v>
                </c:pt>
                <c:pt idx="172">
                  <c:v>7.2968857434666667E-5</c:v>
                </c:pt>
                <c:pt idx="173">
                  <c:v>2.2785574497E-5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D7EC-4163-B1A5-A88AF7FF7507}"/>
            </c:ext>
          </c:extLst>
        </c:ser>
        <c:ser>
          <c:idx val="2"/>
          <c:order val="2"/>
          <c:tx>
            <c:v>3500 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Sheet5!$L$6:$L$365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1.0888915942666668E-5</c:v>
                </c:pt>
                <c:pt idx="20">
                  <c:v>3.0443840000000001E-5</c:v>
                </c:pt>
                <c:pt idx="21">
                  <c:v>4.4812672604E-5</c:v>
                </c:pt>
                <c:pt idx="22">
                  <c:v>6.1981070566666661E-5</c:v>
                </c:pt>
                <c:pt idx="23">
                  <c:v>8.6720431644000013E-5</c:v>
                </c:pt>
                <c:pt idx="24">
                  <c:v>1.13323081536E-4</c:v>
                </c:pt>
                <c:pt idx="25">
                  <c:v>1.400418591E-4</c:v>
                </c:pt>
                <c:pt idx="26">
                  <c:v>1.66800620924E-4</c:v>
                </c:pt>
                <c:pt idx="27">
                  <c:v>1.9352362591600002E-4</c:v>
                </c:pt>
                <c:pt idx="28">
                  <c:v>2.2021087407599998E-4</c:v>
                </c:pt>
                <c:pt idx="29">
                  <c:v>2.4693760145599999E-4</c:v>
                </c:pt>
                <c:pt idx="30">
                  <c:v>2.725013183626666E-4</c:v>
                </c:pt>
                <c:pt idx="31">
                  <c:v>3.6597767372400001E-4</c:v>
                </c:pt>
                <c:pt idx="32">
                  <c:v>5.9451275279599996E-4</c:v>
                </c:pt>
                <c:pt idx="33">
                  <c:v>9.0530926415599989E-4</c:v>
                </c:pt>
                <c:pt idx="34">
                  <c:v>1.2326948308760001E-3</c:v>
                </c:pt>
                <c:pt idx="35">
                  <c:v>1.5584646082559997E-3</c:v>
                </c:pt>
                <c:pt idx="36">
                  <c:v>1.8769456633239998E-3</c:v>
                </c:pt>
                <c:pt idx="37">
                  <c:v>2.1938754088960005E-3</c:v>
                </c:pt>
                <c:pt idx="38">
                  <c:v>2.5080655036760001E-3</c:v>
                </c:pt>
                <c:pt idx="39">
                  <c:v>2.8147085964759996E-3</c:v>
                </c:pt>
                <c:pt idx="40">
                  <c:v>3.1138809004000001E-3</c:v>
                </c:pt>
                <c:pt idx="41">
                  <c:v>3.4003777927959999E-3</c:v>
                </c:pt>
                <c:pt idx="42">
                  <c:v>3.6744837622666665E-3</c:v>
                </c:pt>
                <c:pt idx="43">
                  <c:v>3.9514999911639996E-3</c:v>
                </c:pt>
                <c:pt idx="44">
                  <c:v>4.2307429462240002E-3</c:v>
                </c:pt>
                <c:pt idx="45">
                  <c:v>4.4972555036639997E-3</c:v>
                </c:pt>
                <c:pt idx="46">
                  <c:v>4.7546457405439994E-3</c:v>
                </c:pt>
                <c:pt idx="47">
                  <c:v>5.0062187278999996E-3</c:v>
                </c:pt>
                <c:pt idx="48">
                  <c:v>5.2516449660759993E-3</c:v>
                </c:pt>
                <c:pt idx="49">
                  <c:v>5.487888282310666E-3</c:v>
                </c:pt>
                <c:pt idx="50">
                  <c:v>5.7123656503426674E-3</c:v>
                </c:pt>
                <c:pt idx="51">
                  <c:v>5.9254721111040003E-3</c:v>
                </c:pt>
                <c:pt idx="52">
                  <c:v>6.1278355600000011E-3</c:v>
                </c:pt>
                <c:pt idx="53">
                  <c:v>6.3234255974999997E-3</c:v>
                </c:pt>
                <c:pt idx="54">
                  <c:v>6.5121059590999997E-3</c:v>
                </c:pt>
                <c:pt idx="55">
                  <c:v>6.6905164848706667E-3</c:v>
                </c:pt>
                <c:pt idx="56">
                  <c:v>6.8590336394026685E-3</c:v>
                </c:pt>
                <c:pt idx="57">
                  <c:v>7.0200166912640005E-3</c:v>
                </c:pt>
                <c:pt idx="58">
                  <c:v>7.1750415433239996E-3</c:v>
                </c:pt>
                <c:pt idx="59">
                  <c:v>7.3222836955360001E-3</c:v>
                </c:pt>
                <c:pt idx="60">
                  <c:v>7.4611754625240004E-3</c:v>
                </c:pt>
                <c:pt idx="61">
                  <c:v>7.5946366104706663E-3</c:v>
                </c:pt>
                <c:pt idx="62">
                  <c:v>7.7223318838999999E-3</c:v>
                </c:pt>
                <c:pt idx="63">
                  <c:v>7.8419341087360012E-3</c:v>
                </c:pt>
                <c:pt idx="64">
                  <c:v>7.9537769638359998E-3</c:v>
                </c:pt>
                <c:pt idx="65">
                  <c:v>8.058182382310668E-3</c:v>
                </c:pt>
                <c:pt idx="66">
                  <c:v>8.1554601677506673E-3</c:v>
                </c:pt>
                <c:pt idx="67">
                  <c:v>8.2459407087639991E-3</c:v>
                </c:pt>
                <c:pt idx="68">
                  <c:v>8.3299061923839991E-3</c:v>
                </c:pt>
                <c:pt idx="69">
                  <c:v>8.4095574888106654E-3</c:v>
                </c:pt>
                <c:pt idx="70">
                  <c:v>8.4854921572440015E-3</c:v>
                </c:pt>
                <c:pt idx="71">
                  <c:v>8.5559622375106677E-3</c:v>
                </c:pt>
                <c:pt idx="72">
                  <c:v>8.6207684410306677E-3</c:v>
                </c:pt>
                <c:pt idx="73">
                  <c:v>8.6801405037226654E-3</c:v>
                </c:pt>
                <c:pt idx="74">
                  <c:v>8.7342935278999986E-3</c:v>
                </c:pt>
                <c:pt idx="75">
                  <c:v>8.7834556666666671E-3</c:v>
                </c:pt>
                <c:pt idx="76">
                  <c:v>8.8278101791359979E-3</c:v>
                </c:pt>
                <c:pt idx="77">
                  <c:v>8.8675519388440004E-3</c:v>
                </c:pt>
                <c:pt idx="78">
                  <c:v>8.9047906066306668E-3</c:v>
                </c:pt>
                <c:pt idx="79">
                  <c:v>8.939609931824001E-3</c:v>
                </c:pt>
                <c:pt idx="80">
                  <c:v>8.9702354223106674E-3</c:v>
                </c:pt>
                <c:pt idx="81">
                  <c:v>8.9967311952706668E-3</c:v>
                </c:pt>
                <c:pt idx="82">
                  <c:v>9.0191982719000016E-3</c:v>
                </c:pt>
                <c:pt idx="83">
                  <c:v>9.0377966278999983E-3</c:v>
                </c:pt>
                <c:pt idx="84">
                  <c:v>9.0525658337239998E-3</c:v>
                </c:pt>
                <c:pt idx="85">
                  <c:v>9.0635788753560004E-3</c:v>
                </c:pt>
                <c:pt idx="86">
                  <c:v>9.0708904922839981E-3</c:v>
                </c:pt>
                <c:pt idx="87">
                  <c:v>9.0745371775000014E-3</c:v>
                </c:pt>
                <c:pt idx="88">
                  <c:v>9.0754104790666673E-3</c:v>
                </c:pt>
                <c:pt idx="89">
                  <c:v>9.0744373493506659E-3</c:v>
                </c:pt>
                <c:pt idx="90">
                  <c:v>9.0707904975E-3</c:v>
                </c:pt>
                <c:pt idx="91">
                  <c:v>9.0634785473026683E-3</c:v>
                </c:pt>
                <c:pt idx="92">
                  <c:v>9.0524650057666675E-3</c:v>
                </c:pt>
                <c:pt idx="93">
                  <c:v>9.0377205074559999E-3</c:v>
                </c:pt>
                <c:pt idx="94">
                  <c:v>9.0191471086359994E-3</c:v>
                </c:pt>
                <c:pt idx="95">
                  <c:v>8.9966537018026666E-3</c:v>
                </c:pt>
                <c:pt idx="96">
                  <c:v>8.9714106129706681E-3</c:v>
                </c:pt>
                <c:pt idx="97">
                  <c:v>8.944023801276001E-3</c:v>
                </c:pt>
                <c:pt idx="98">
                  <c:v>8.9131467778306665E-3</c:v>
                </c:pt>
                <c:pt idx="99">
                  <c:v>8.8779834975000003E-3</c:v>
                </c:pt>
                <c:pt idx="100">
                  <c:v>8.8383729775000017E-3</c:v>
                </c:pt>
                <c:pt idx="101">
                  <c:v>8.7954232303959975E-3</c:v>
                </c:pt>
                <c:pt idx="102">
                  <c:v>8.7498573438039989E-3</c:v>
                </c:pt>
                <c:pt idx="103">
                  <c:v>8.7002511946306683E-3</c:v>
                </c:pt>
                <c:pt idx="104">
                  <c:v>8.6455818783359988E-3</c:v>
                </c:pt>
                <c:pt idx="105">
                  <c:v>8.5856801852640004E-3</c:v>
                </c:pt>
                <c:pt idx="106">
                  <c:v>8.5203336783999991E-3</c:v>
                </c:pt>
                <c:pt idx="107">
                  <c:v>8.4492842223839997E-3</c:v>
                </c:pt>
                <c:pt idx="108">
                  <c:v>8.3722888977559983E-3</c:v>
                </c:pt>
                <c:pt idx="109">
                  <c:v>8.2890582164440001E-3</c:v>
                </c:pt>
                <c:pt idx="110">
                  <c:v>8.2014965811839993E-3</c:v>
                </c:pt>
                <c:pt idx="111">
                  <c:v>8.1098840343106667E-3</c:v>
                </c:pt>
                <c:pt idx="112">
                  <c:v>8.0118032678039991E-3</c:v>
                </c:pt>
                <c:pt idx="113">
                  <c:v>7.9065565057666667E-3</c:v>
                </c:pt>
                <c:pt idx="114">
                  <c:v>7.7938720430999987E-3</c:v>
                </c:pt>
                <c:pt idx="115">
                  <c:v>7.6734320121226666E-3</c:v>
                </c:pt>
                <c:pt idx="116">
                  <c:v>7.5476522032426651E-3</c:v>
                </c:pt>
                <c:pt idx="117">
                  <c:v>7.4166775018840005E-3</c:v>
                </c:pt>
                <c:pt idx="118">
                  <c:v>7.2774741899999992E-3</c:v>
                </c:pt>
                <c:pt idx="119">
                  <c:v>7.1294657099999995E-3</c:v>
                </c:pt>
                <c:pt idx="120">
                  <c:v>6.9722972264159994E-3</c:v>
                </c:pt>
                <c:pt idx="121">
                  <c:v>6.8056040606360004E-3</c:v>
                </c:pt>
                <c:pt idx="122">
                  <c:v>6.6290569812226668E-3</c:v>
                </c:pt>
                <c:pt idx="123">
                  <c:v>6.4424606129559999E-3</c:v>
                </c:pt>
                <c:pt idx="124">
                  <c:v>6.249082363100001E-3</c:v>
                </c:pt>
                <c:pt idx="125">
                  <c:v>6.0543457034240014E-3</c:v>
                </c:pt>
                <c:pt idx="126">
                  <c:v>5.856967801990666E-3</c:v>
                </c:pt>
                <c:pt idx="127">
                  <c:v>5.6511566355160001E-3</c:v>
                </c:pt>
                <c:pt idx="128">
                  <c:v>5.4344147234626668E-3</c:v>
                </c:pt>
                <c:pt idx="129">
                  <c:v>5.2063690124000001E-3</c:v>
                </c:pt>
                <c:pt idx="130">
                  <c:v>4.967184307516E-3</c:v>
                </c:pt>
                <c:pt idx="131">
                  <c:v>4.7252091990999997E-3</c:v>
                </c:pt>
                <c:pt idx="132">
                  <c:v>4.4801227751000003E-3</c:v>
                </c:pt>
                <c:pt idx="133">
                  <c:v>4.2231165487426666E-3</c:v>
                </c:pt>
                <c:pt idx="134">
                  <c:v>3.953881819750666E-3</c:v>
                </c:pt>
                <c:pt idx="135">
                  <c:v>3.6720489644000002E-3</c:v>
                </c:pt>
                <c:pt idx="136">
                  <c:v>3.3822219250306666E-3</c:v>
                </c:pt>
                <c:pt idx="137">
                  <c:v>3.0900716078999992E-3</c:v>
                </c:pt>
                <c:pt idx="138">
                  <c:v>2.792929905276E-3</c:v>
                </c:pt>
                <c:pt idx="139">
                  <c:v>2.4937136383999998E-3</c:v>
                </c:pt>
                <c:pt idx="140">
                  <c:v>2.1905025940960002E-3</c:v>
                </c:pt>
                <c:pt idx="141">
                  <c:v>1.884165656384E-3</c:v>
                </c:pt>
                <c:pt idx="142">
                  <c:v>1.5975279755999997E-3</c:v>
                </c:pt>
                <c:pt idx="143">
                  <c:v>1.3226449516E-3</c:v>
                </c:pt>
                <c:pt idx="144">
                  <c:v>1.0695223456426669E-3</c:v>
                </c:pt>
                <c:pt idx="145">
                  <c:v>8.6047429551600009E-4</c:v>
                </c:pt>
                <c:pt idx="146">
                  <c:v>6.8012528134399981E-4</c:v>
                </c:pt>
                <c:pt idx="147">
                  <c:v>5.2810430622399999E-4</c:v>
                </c:pt>
                <c:pt idx="148">
                  <c:v>4.3756344473599995E-4</c:v>
                </c:pt>
                <c:pt idx="149">
                  <c:v>4.0258713127066669E-4</c:v>
                </c:pt>
                <c:pt idx="150">
                  <c:v>3.8175055306666667E-4</c:v>
                </c:pt>
                <c:pt idx="151">
                  <c:v>3.6089176423066661E-4</c:v>
                </c:pt>
                <c:pt idx="152">
                  <c:v>3.3529262647066658E-4</c:v>
                </c:pt>
                <c:pt idx="153">
                  <c:v>3.0838511360000001E-4</c:v>
                </c:pt>
                <c:pt idx="154">
                  <c:v>2.81440826684E-4</c:v>
                </c:pt>
                <c:pt idx="155">
                  <c:v>2.54534972956E-4</c:v>
                </c:pt>
                <c:pt idx="156">
                  <c:v>2.2766785886399997E-4</c:v>
                </c:pt>
                <c:pt idx="157">
                  <c:v>2.0083978999999998E-4</c:v>
                </c:pt>
                <c:pt idx="158">
                  <c:v>1.7397555913066667E-4</c:v>
                </c:pt>
                <c:pt idx="159">
                  <c:v>1.4715077980400002E-4</c:v>
                </c:pt>
                <c:pt idx="160">
                  <c:v>1.2036575589999999E-4</c:v>
                </c:pt>
                <c:pt idx="161">
                  <c:v>9.354497516399999E-5</c:v>
                </c:pt>
                <c:pt idx="162">
                  <c:v>6.8510349723999996E-5</c:v>
                </c:pt>
                <c:pt idx="163">
                  <c:v>5.7120702523999994E-5</c:v>
                </c:pt>
                <c:pt idx="164">
                  <c:v>6.9573055899999994E-5</c:v>
                </c:pt>
                <c:pt idx="165">
                  <c:v>9.0512130044E-5</c:v>
                </c:pt>
                <c:pt idx="166">
                  <c:v>1.044594375E-4</c:v>
                </c:pt>
                <c:pt idx="167">
                  <c:v>1.1142946863600001E-4</c:v>
                </c:pt>
                <c:pt idx="168">
                  <c:v>1.1142946863600001E-4</c:v>
                </c:pt>
                <c:pt idx="169">
                  <c:v>1.044594375E-4</c:v>
                </c:pt>
                <c:pt idx="170">
                  <c:v>9.0512130044E-5</c:v>
                </c:pt>
                <c:pt idx="171">
                  <c:v>6.9573055899999994E-5</c:v>
                </c:pt>
                <c:pt idx="172">
                  <c:v>4.1696489962666673E-5</c:v>
                </c:pt>
                <c:pt idx="173">
                  <c:v>1.3020328283999999E-5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D7EC-4163-B1A5-A88AF7FF7507}"/>
            </c:ext>
          </c:extLst>
        </c:ser>
        <c:ser>
          <c:idx val="3"/>
          <c:order val="3"/>
          <c:tx>
            <c:v>4500 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Sheet5!$N$6:$N$365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8.4691568442962971E-6</c:v>
                </c:pt>
                <c:pt idx="20">
                  <c:v>2.3678542222222223E-5</c:v>
                </c:pt>
                <c:pt idx="21">
                  <c:v>3.4854300914222219E-5</c:v>
                </c:pt>
                <c:pt idx="22">
                  <c:v>4.820749932962962E-5</c:v>
                </c:pt>
                <c:pt idx="23">
                  <c:v>6.7449224612000004E-5</c:v>
                </c:pt>
                <c:pt idx="24">
                  <c:v>8.8140174527999996E-5</c:v>
                </c:pt>
                <c:pt idx="25">
                  <c:v>1.0892144596666665E-4</c:v>
                </c:pt>
                <c:pt idx="26">
                  <c:v>1.2973381627422222E-4</c:v>
                </c:pt>
                <c:pt idx="27">
                  <c:v>1.5051837571244446E-4</c:v>
                </c:pt>
                <c:pt idx="28">
                  <c:v>1.7127512428133333E-4</c:v>
                </c:pt>
                <c:pt idx="29">
                  <c:v>1.920625789102222E-4</c:v>
                </c:pt>
                <c:pt idx="30">
                  <c:v>2.1194546983762958E-4</c:v>
                </c:pt>
                <c:pt idx="31">
                  <c:v>2.8464930178533331E-4</c:v>
                </c:pt>
                <c:pt idx="32">
                  <c:v>4.6239880773022216E-4</c:v>
                </c:pt>
                <c:pt idx="33">
                  <c:v>7.0412942767688876E-4</c:v>
                </c:pt>
                <c:pt idx="34">
                  <c:v>9.5876264623688892E-4</c:v>
                </c:pt>
                <c:pt idx="35">
                  <c:v>1.2121391397546665E-3</c:v>
                </c:pt>
                <c:pt idx="36">
                  <c:v>1.4598466270297776E-3</c:v>
                </c:pt>
                <c:pt idx="37">
                  <c:v>1.7063475402524445E-3</c:v>
                </c:pt>
                <c:pt idx="38">
                  <c:v>1.9507176139702221E-3</c:v>
                </c:pt>
                <c:pt idx="39">
                  <c:v>2.189217797259111E-3</c:v>
                </c:pt>
                <c:pt idx="40">
                  <c:v>2.4219073669777776E-3</c:v>
                </c:pt>
                <c:pt idx="41">
                  <c:v>2.6447382832857774E-3</c:v>
                </c:pt>
                <c:pt idx="42">
                  <c:v>2.8579318150962958E-3</c:v>
                </c:pt>
                <c:pt idx="43">
                  <c:v>3.0733888820164441E-3</c:v>
                </c:pt>
                <c:pt idx="44">
                  <c:v>3.2905778470631113E-3</c:v>
                </c:pt>
                <c:pt idx="45">
                  <c:v>3.4978653917386664E-3</c:v>
                </c:pt>
                <c:pt idx="46">
                  <c:v>3.698057798200888E-3</c:v>
                </c:pt>
                <c:pt idx="47">
                  <c:v>3.8937256772555552E-3</c:v>
                </c:pt>
                <c:pt idx="48">
                  <c:v>4.0846127513924444E-3</c:v>
                </c:pt>
                <c:pt idx="49">
                  <c:v>4.2683575529082951E-3</c:v>
                </c:pt>
                <c:pt idx="50">
                  <c:v>4.4429510613776301E-3</c:v>
                </c:pt>
                <c:pt idx="51">
                  <c:v>4.6087005308586663E-3</c:v>
                </c:pt>
                <c:pt idx="52">
                  <c:v>4.7660943244444446E-3</c:v>
                </c:pt>
                <c:pt idx="53">
                  <c:v>4.9182199091666661E-3</c:v>
                </c:pt>
                <c:pt idx="54">
                  <c:v>5.0649713015222218E-3</c:v>
                </c:pt>
                <c:pt idx="55">
                  <c:v>5.203735043788296E-3</c:v>
                </c:pt>
                <c:pt idx="56">
                  <c:v>5.3348039417576302E-3</c:v>
                </c:pt>
                <c:pt idx="57">
                  <c:v>5.4600129820942221E-3</c:v>
                </c:pt>
                <c:pt idx="58">
                  <c:v>5.5805878670297775E-3</c:v>
                </c:pt>
                <c:pt idx="59">
                  <c:v>5.6951095409724442E-3</c:v>
                </c:pt>
                <c:pt idx="60">
                  <c:v>5.8031364708520002E-3</c:v>
                </c:pt>
                <c:pt idx="61">
                  <c:v>5.9069395859216289E-3</c:v>
                </c:pt>
                <c:pt idx="62">
                  <c:v>6.0062581319222218E-3</c:v>
                </c:pt>
                <c:pt idx="63">
                  <c:v>6.0992820845724447E-3</c:v>
                </c:pt>
                <c:pt idx="64">
                  <c:v>6.1862709718724443E-3</c:v>
                </c:pt>
                <c:pt idx="65">
                  <c:v>6.2674751862416295E-3</c:v>
                </c:pt>
                <c:pt idx="66">
                  <c:v>6.3431356860282964E-3</c:v>
                </c:pt>
                <c:pt idx="67">
                  <c:v>6.4135094401497773E-3</c:v>
                </c:pt>
                <c:pt idx="68">
                  <c:v>6.4788159274097772E-3</c:v>
                </c:pt>
                <c:pt idx="69">
                  <c:v>6.5407669357416282E-3</c:v>
                </c:pt>
                <c:pt idx="70">
                  <c:v>6.5998272334120006E-3</c:v>
                </c:pt>
                <c:pt idx="71">
                  <c:v>6.6546372958416295E-3</c:v>
                </c:pt>
                <c:pt idx="72">
                  <c:v>6.7050421208016305E-3</c:v>
                </c:pt>
                <c:pt idx="73">
                  <c:v>6.7512203917842956E-3</c:v>
                </c:pt>
                <c:pt idx="74">
                  <c:v>6.7933394105888873E-3</c:v>
                </c:pt>
                <c:pt idx="75">
                  <c:v>6.8315766296296303E-3</c:v>
                </c:pt>
                <c:pt idx="76">
                  <c:v>6.8660745837724425E-3</c:v>
                </c:pt>
                <c:pt idx="77">
                  <c:v>6.8969848413231111E-3</c:v>
                </c:pt>
                <c:pt idx="78">
                  <c:v>6.9259482496016305E-3</c:v>
                </c:pt>
                <c:pt idx="79">
                  <c:v>6.9530299469742225E-3</c:v>
                </c:pt>
                <c:pt idx="80">
                  <c:v>6.9768497729082966E-3</c:v>
                </c:pt>
                <c:pt idx="81">
                  <c:v>6.9974575963216304E-3</c:v>
                </c:pt>
                <c:pt idx="82">
                  <c:v>7.0149319892555562E-3</c:v>
                </c:pt>
                <c:pt idx="83">
                  <c:v>7.0293973772555538E-3</c:v>
                </c:pt>
                <c:pt idx="84">
                  <c:v>7.0408845373408878E-3</c:v>
                </c:pt>
                <c:pt idx="85">
                  <c:v>7.0494502363880008E-3</c:v>
                </c:pt>
                <c:pt idx="86">
                  <c:v>7.0551370495542205E-3</c:v>
                </c:pt>
                <c:pt idx="87">
                  <c:v>7.0579733602777785E-3</c:v>
                </c:pt>
                <c:pt idx="88">
                  <c:v>7.0586525948296295E-3</c:v>
                </c:pt>
                <c:pt idx="89">
                  <c:v>7.0578957161616289E-3</c:v>
                </c:pt>
                <c:pt idx="90">
                  <c:v>7.0550592758333334E-3</c:v>
                </c:pt>
                <c:pt idx="91">
                  <c:v>7.04937220345763E-3</c:v>
                </c:pt>
                <c:pt idx="92">
                  <c:v>7.0408061155962966E-3</c:v>
                </c:pt>
                <c:pt idx="93">
                  <c:v>7.0293381724657765E-3</c:v>
                </c:pt>
                <c:pt idx="94">
                  <c:v>7.0148921956057772E-3</c:v>
                </c:pt>
                <c:pt idx="95">
                  <c:v>6.9973973236242956E-3</c:v>
                </c:pt>
                <c:pt idx="96">
                  <c:v>6.9777638100882965E-3</c:v>
                </c:pt>
                <c:pt idx="97">
                  <c:v>6.9564629565479997E-3</c:v>
                </c:pt>
                <c:pt idx="98">
                  <c:v>6.9324474938682965E-3</c:v>
                </c:pt>
                <c:pt idx="99">
                  <c:v>6.9050982758333329E-3</c:v>
                </c:pt>
                <c:pt idx="100">
                  <c:v>6.8742900936111118E-3</c:v>
                </c:pt>
                <c:pt idx="101">
                  <c:v>6.8408847347524422E-3</c:v>
                </c:pt>
                <c:pt idx="102">
                  <c:v>6.8054446007364431E-3</c:v>
                </c:pt>
                <c:pt idx="103">
                  <c:v>6.7668620402682967E-3</c:v>
                </c:pt>
                <c:pt idx="104">
                  <c:v>6.7243414609279989E-3</c:v>
                </c:pt>
                <c:pt idx="105">
                  <c:v>6.6777512552053326E-3</c:v>
                </c:pt>
                <c:pt idx="106">
                  <c:v>6.6269261943111097E-3</c:v>
                </c:pt>
                <c:pt idx="107">
                  <c:v>6.5716655062986662E-3</c:v>
                </c:pt>
                <c:pt idx="108">
                  <c:v>6.5117802538102211E-3</c:v>
                </c:pt>
                <c:pt idx="109">
                  <c:v>6.4470452794564434E-3</c:v>
                </c:pt>
                <c:pt idx="110">
                  <c:v>6.3789417853653326E-3</c:v>
                </c:pt>
                <c:pt idx="111">
                  <c:v>6.3076875822416292E-3</c:v>
                </c:pt>
                <c:pt idx="112">
                  <c:v>6.2314025416253327E-3</c:v>
                </c:pt>
                <c:pt idx="113">
                  <c:v>6.1495439489296297E-3</c:v>
                </c:pt>
                <c:pt idx="114">
                  <c:v>6.0619004779666657E-3</c:v>
                </c:pt>
                <c:pt idx="115">
                  <c:v>5.9682248983176289E-3</c:v>
                </c:pt>
                <c:pt idx="116">
                  <c:v>5.8703961580776282E-3</c:v>
                </c:pt>
                <c:pt idx="117">
                  <c:v>5.768526945909778E-3</c:v>
                </c:pt>
                <c:pt idx="118">
                  <c:v>5.6602577033333327E-3</c:v>
                </c:pt>
                <c:pt idx="119">
                  <c:v>5.545139996666666E-3</c:v>
                </c:pt>
                <c:pt idx="120">
                  <c:v>5.4228978427679998E-3</c:v>
                </c:pt>
                <c:pt idx="121">
                  <c:v>5.2932476027168886E-3</c:v>
                </c:pt>
                <c:pt idx="122">
                  <c:v>5.1559332076176294E-3</c:v>
                </c:pt>
                <c:pt idx="123">
                  <c:v>5.0108026989657776E-3</c:v>
                </c:pt>
                <c:pt idx="124">
                  <c:v>4.8603973935222233E-3</c:v>
                </c:pt>
                <c:pt idx="125">
                  <c:v>4.7089355471075563E-3</c:v>
                </c:pt>
                <c:pt idx="126">
                  <c:v>4.5554194015482953E-3</c:v>
                </c:pt>
                <c:pt idx="127">
                  <c:v>4.3953440498457775E-3</c:v>
                </c:pt>
                <c:pt idx="128">
                  <c:v>4.2267670071376292E-3</c:v>
                </c:pt>
                <c:pt idx="129">
                  <c:v>4.0493981207555558E-3</c:v>
                </c:pt>
                <c:pt idx="130">
                  <c:v>3.8633655725124438E-3</c:v>
                </c:pt>
                <c:pt idx="131">
                  <c:v>3.6751627104111106E-3</c:v>
                </c:pt>
                <c:pt idx="132">
                  <c:v>3.4845399361888886E-3</c:v>
                </c:pt>
                <c:pt idx="133">
                  <c:v>3.2846462045776296E-3</c:v>
                </c:pt>
                <c:pt idx="134">
                  <c:v>3.0752414153616295E-3</c:v>
                </c:pt>
                <c:pt idx="135">
                  <c:v>2.8560380834222222E-3</c:v>
                </c:pt>
                <c:pt idx="136">
                  <c:v>2.6306170528016294E-3</c:v>
                </c:pt>
                <c:pt idx="137">
                  <c:v>2.4033890283666659E-3</c:v>
                </c:pt>
                <c:pt idx="138">
                  <c:v>2.1722788152146667E-3</c:v>
                </c:pt>
                <c:pt idx="139">
                  <c:v>1.9395550520888887E-3</c:v>
                </c:pt>
                <c:pt idx="140">
                  <c:v>1.7037242398524448E-3</c:v>
                </c:pt>
                <c:pt idx="141">
                  <c:v>1.4654621771875555E-3</c:v>
                </c:pt>
                <c:pt idx="142">
                  <c:v>1.2425217587999997E-3</c:v>
                </c:pt>
                <c:pt idx="143">
                  <c:v>1.0287238512444443E-3</c:v>
                </c:pt>
                <c:pt idx="144">
                  <c:v>8.3185071327762975E-4</c:v>
                </c:pt>
                <c:pt idx="145">
                  <c:v>6.692577854013333E-4</c:v>
                </c:pt>
                <c:pt idx="146">
                  <c:v>5.2898632993422204E-4</c:v>
                </c:pt>
                <c:pt idx="147">
                  <c:v>4.107477937297778E-4</c:v>
                </c:pt>
                <c:pt idx="148">
                  <c:v>3.403271236835555E-4</c:v>
                </c:pt>
                <c:pt idx="149">
                  <c:v>3.1312332432162961E-4</c:v>
                </c:pt>
                <c:pt idx="150">
                  <c:v>2.969170968296296E-4</c:v>
                </c:pt>
                <c:pt idx="151">
                  <c:v>2.8069359440162958E-4</c:v>
                </c:pt>
                <c:pt idx="152">
                  <c:v>2.6078315392162957E-4</c:v>
                </c:pt>
                <c:pt idx="153">
                  <c:v>2.3985508835555556E-4</c:v>
                </c:pt>
                <c:pt idx="154">
                  <c:v>2.1889842075422221E-4</c:v>
                </c:pt>
                <c:pt idx="155">
                  <c:v>1.9797164563244444E-4</c:v>
                </c:pt>
                <c:pt idx="156">
                  <c:v>1.7707500133866665E-4</c:v>
                </c:pt>
                <c:pt idx="157">
                  <c:v>1.5620872555555554E-4</c:v>
                </c:pt>
                <c:pt idx="158">
                  <c:v>1.3531432376829628E-4</c:v>
                </c:pt>
                <c:pt idx="159">
                  <c:v>1.1445060651422223E-4</c:v>
                </c:pt>
                <c:pt idx="160">
                  <c:v>9.3617810144444431E-5</c:v>
                </c:pt>
                <c:pt idx="161">
                  <c:v>7.2757202905333331E-5</c:v>
                </c:pt>
                <c:pt idx="162">
                  <c:v>5.3285827563111099E-5</c:v>
                </c:pt>
                <c:pt idx="163">
                  <c:v>4.442721307422222E-5</c:v>
                </c:pt>
                <c:pt idx="164">
                  <c:v>5.4112376811111108E-5</c:v>
                </c:pt>
                <c:pt idx="165">
                  <c:v>7.0398323367555551E-5</c:v>
                </c:pt>
                <c:pt idx="166">
                  <c:v>8.1246229166666669E-5</c:v>
                </c:pt>
                <c:pt idx="167">
                  <c:v>8.666736449466667E-5</c:v>
                </c:pt>
                <c:pt idx="168">
                  <c:v>8.666736449466667E-5</c:v>
                </c:pt>
                <c:pt idx="169">
                  <c:v>8.1246229166666669E-5</c:v>
                </c:pt>
                <c:pt idx="170">
                  <c:v>7.0398323367555551E-5</c:v>
                </c:pt>
                <c:pt idx="171">
                  <c:v>5.4112376811111108E-5</c:v>
                </c:pt>
                <c:pt idx="172">
                  <c:v>3.2430603304296297E-5</c:v>
                </c:pt>
                <c:pt idx="173">
                  <c:v>1.0126921998666667E-5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D7EC-4163-B1A5-A88AF7FF7507}"/>
            </c:ext>
          </c:extLst>
        </c:ser>
        <c:ser>
          <c:idx val="4"/>
          <c:order val="4"/>
          <c:tx>
            <c:v>5500 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Sheet5!$P$6:$P$365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6.9293101453333334E-6</c:v>
                </c:pt>
                <c:pt idx="20">
                  <c:v>1.9373352727272726E-5</c:v>
                </c:pt>
                <c:pt idx="21">
                  <c:v>2.8517155293454543E-5</c:v>
                </c:pt>
                <c:pt idx="22">
                  <c:v>3.9442499451515145E-5</c:v>
                </c:pt>
                <c:pt idx="23">
                  <c:v>5.5185729228000001E-5</c:v>
                </c:pt>
                <c:pt idx="24">
                  <c:v>7.2114688250181816E-5</c:v>
                </c:pt>
                <c:pt idx="25">
                  <c:v>8.9117546699999989E-5</c:v>
                </c:pt>
                <c:pt idx="26">
                  <c:v>1.0614584967890908E-4</c:v>
                </c:pt>
                <c:pt idx="27">
                  <c:v>1.2315139831018182E-4</c:v>
                </c:pt>
                <c:pt idx="28">
                  <c:v>1.4013419259381818E-4</c:v>
                </c:pt>
                <c:pt idx="29">
                  <c:v>1.5714211001745452E-4</c:v>
                </c:pt>
                <c:pt idx="30">
                  <c:v>1.7340992986715148E-4</c:v>
                </c:pt>
                <c:pt idx="31">
                  <c:v>2.3289488327890909E-4</c:v>
                </c:pt>
                <c:pt idx="32">
                  <c:v>3.7832629723381813E-4</c:v>
                </c:pt>
                <c:pt idx="33">
                  <c:v>5.7610589537199989E-4</c:v>
                </c:pt>
                <c:pt idx="34">
                  <c:v>7.844421651029091E-4</c:v>
                </c:pt>
                <c:pt idx="35">
                  <c:v>9.9175020525381808E-4</c:v>
                </c:pt>
                <c:pt idx="36">
                  <c:v>1.1944199675698181E-3</c:v>
                </c:pt>
                <c:pt idx="37">
                  <c:v>1.3961025329338184E-3</c:v>
                </c:pt>
                <c:pt idx="38">
                  <c:v>1.5960416841574545E-3</c:v>
                </c:pt>
                <c:pt idx="39">
                  <c:v>1.7911781977574543E-3</c:v>
                </c:pt>
                <c:pt idx="40">
                  <c:v>1.9815605729818181E-3</c:v>
                </c:pt>
                <c:pt idx="41">
                  <c:v>2.163876777233818E-3</c:v>
                </c:pt>
                <c:pt idx="42">
                  <c:v>2.3383078487151511E-3</c:v>
                </c:pt>
                <c:pt idx="43">
                  <c:v>2.5145909034679998E-3</c:v>
                </c:pt>
                <c:pt idx="44">
                  <c:v>2.6922909657789091E-3</c:v>
                </c:pt>
                <c:pt idx="45">
                  <c:v>2.8618898659679998E-3</c:v>
                </c:pt>
                <c:pt idx="46">
                  <c:v>3.0256836530734538E-3</c:v>
                </c:pt>
                <c:pt idx="47">
                  <c:v>3.1857755541181815E-3</c:v>
                </c:pt>
                <c:pt idx="48">
                  <c:v>3.3419558875029086E-3</c:v>
                </c:pt>
                <c:pt idx="49">
                  <c:v>3.4922925432886052E-3</c:v>
                </c:pt>
                <c:pt idx="50">
                  <c:v>3.6351417774907881E-3</c:v>
                </c:pt>
                <c:pt idx="51">
                  <c:v>3.7707549797934546E-3</c:v>
                </c:pt>
                <c:pt idx="52">
                  <c:v>3.8995317200000005E-3</c:v>
                </c:pt>
                <c:pt idx="53">
                  <c:v>4.0239981075000002E-3</c:v>
                </c:pt>
                <c:pt idx="54">
                  <c:v>4.1440674285181814E-3</c:v>
                </c:pt>
                <c:pt idx="55">
                  <c:v>4.2576013994631515E-3</c:v>
                </c:pt>
                <c:pt idx="56">
                  <c:v>4.3648395887107881E-3</c:v>
                </c:pt>
                <c:pt idx="57">
                  <c:v>4.4672833489861818E-3</c:v>
                </c:pt>
                <c:pt idx="58">
                  <c:v>4.5659355275698178E-3</c:v>
                </c:pt>
                <c:pt idx="59">
                  <c:v>4.6596350789774544E-3</c:v>
                </c:pt>
                <c:pt idx="60">
                  <c:v>4.7480207488789089E-3</c:v>
                </c:pt>
                <c:pt idx="61">
                  <c:v>4.8329505702995141E-3</c:v>
                </c:pt>
                <c:pt idx="62">
                  <c:v>4.9142111988454539E-3</c:v>
                </c:pt>
                <c:pt idx="63">
                  <c:v>4.9903217055592732E-3</c:v>
                </c:pt>
                <c:pt idx="64">
                  <c:v>5.061494431532E-3</c:v>
                </c:pt>
                <c:pt idx="65">
                  <c:v>5.1279342432886061E-3</c:v>
                </c:pt>
                <c:pt idx="66">
                  <c:v>5.1898382885686061E-3</c:v>
                </c:pt>
                <c:pt idx="67">
                  <c:v>5.2474168146679993E-3</c:v>
                </c:pt>
                <c:pt idx="68">
                  <c:v>5.3008493951534541E-3</c:v>
                </c:pt>
                <c:pt idx="69">
                  <c:v>5.3515365837886048E-3</c:v>
                </c:pt>
                <c:pt idx="70">
                  <c:v>5.3998586455189096E-3</c:v>
                </c:pt>
                <c:pt idx="71">
                  <c:v>5.4447032420522424E-3</c:v>
                </c:pt>
                <c:pt idx="72">
                  <c:v>5.4859435533831519E-3</c:v>
                </c:pt>
                <c:pt idx="73">
                  <c:v>5.5237257750962417E-3</c:v>
                </c:pt>
                <c:pt idx="74">
                  <c:v>5.5581867904818168E-3</c:v>
                </c:pt>
                <c:pt idx="75">
                  <c:v>5.5894717878787878E-3</c:v>
                </c:pt>
                <c:pt idx="76">
                  <c:v>5.6176973867229077E-3</c:v>
                </c:pt>
                <c:pt idx="77">
                  <c:v>5.6429875974461814E-3</c:v>
                </c:pt>
                <c:pt idx="78">
                  <c:v>5.6666849314922427E-3</c:v>
                </c:pt>
                <c:pt idx="79">
                  <c:v>5.6888426838880004E-3</c:v>
                </c:pt>
                <c:pt idx="80">
                  <c:v>5.7083316323795156E-3</c:v>
                </c:pt>
                <c:pt idx="81">
                  <c:v>5.7251925788086066E-3</c:v>
                </c:pt>
                <c:pt idx="82">
                  <c:v>5.7394898093909097E-3</c:v>
                </c:pt>
                <c:pt idx="83">
                  <c:v>5.7513251268454533E-3</c:v>
                </c:pt>
                <c:pt idx="84">
                  <c:v>5.7607237123698174E-3</c:v>
                </c:pt>
                <c:pt idx="85">
                  <c:v>5.7677320115901822E-3</c:v>
                </c:pt>
                <c:pt idx="86">
                  <c:v>5.7723848587261806E-3</c:v>
                </c:pt>
                <c:pt idx="87">
                  <c:v>5.7747054765909089E-3</c:v>
                </c:pt>
                <c:pt idx="88">
                  <c:v>5.7752612139515148E-3</c:v>
                </c:pt>
                <c:pt idx="89">
                  <c:v>5.7746419495867873E-3</c:v>
                </c:pt>
                <c:pt idx="90">
                  <c:v>5.7723212256818182E-3</c:v>
                </c:pt>
                <c:pt idx="91">
                  <c:v>5.7676681664653338E-3</c:v>
                </c:pt>
                <c:pt idx="92">
                  <c:v>5.760659549124243E-3</c:v>
                </c:pt>
                <c:pt idx="93">
                  <c:v>5.7512766865629086E-3</c:v>
                </c:pt>
                <c:pt idx="94">
                  <c:v>5.7394572509501815E-3</c:v>
                </c:pt>
                <c:pt idx="95">
                  <c:v>5.7251432647835148E-3</c:v>
                </c:pt>
                <c:pt idx="96">
                  <c:v>5.7090794809813335E-3</c:v>
                </c:pt>
                <c:pt idx="97">
                  <c:v>5.6916515099029088E-3</c:v>
                </c:pt>
                <c:pt idx="98">
                  <c:v>5.6720024949831515E-3</c:v>
                </c:pt>
                <c:pt idx="99">
                  <c:v>5.6496258620454542E-3</c:v>
                </c:pt>
                <c:pt idx="100">
                  <c:v>5.6244191675000003E-3</c:v>
                </c:pt>
                <c:pt idx="101">
                  <c:v>5.5970875102519984E-3</c:v>
                </c:pt>
                <c:pt idx="102">
                  <c:v>5.5680910369661808E-3</c:v>
                </c:pt>
                <c:pt idx="103">
                  <c:v>5.5365234874922425E-3</c:v>
                </c:pt>
                <c:pt idx="104">
                  <c:v>5.5017339225774536E-3</c:v>
                </c:pt>
                <c:pt idx="105">
                  <c:v>5.4636146633498181E-3</c:v>
                </c:pt>
                <c:pt idx="106">
                  <c:v>5.4220305226181809E-3</c:v>
                </c:pt>
                <c:pt idx="107">
                  <c:v>5.3768172324261815E-3</c:v>
                </c:pt>
                <c:pt idx="108">
                  <c:v>5.3278202076629082E-3</c:v>
                </c:pt>
                <c:pt idx="109">
                  <c:v>5.2748552286461812E-3</c:v>
                </c:pt>
                <c:pt idx="110">
                  <c:v>5.2191341880261817E-3</c:v>
                </c:pt>
                <c:pt idx="111">
                  <c:v>5.1608352945613336E-3</c:v>
                </c:pt>
                <c:pt idx="112">
                  <c:v>5.0984202613298174E-3</c:v>
                </c:pt>
                <c:pt idx="113">
                  <c:v>5.0314450491242418E-3</c:v>
                </c:pt>
                <c:pt idx="114">
                  <c:v>4.9597367546999989E-3</c:v>
                </c:pt>
                <c:pt idx="115">
                  <c:v>4.8830930986235145E-3</c:v>
                </c:pt>
                <c:pt idx="116">
                  <c:v>4.8030514020635136E-3</c:v>
                </c:pt>
                <c:pt idx="117">
                  <c:v>4.7197038648352733E-3</c:v>
                </c:pt>
                <c:pt idx="118">
                  <c:v>4.6311199390909087E-3</c:v>
                </c:pt>
                <c:pt idx="119">
                  <c:v>4.5369327245454545E-3</c:v>
                </c:pt>
                <c:pt idx="120">
                  <c:v>4.4369164168101809E-3</c:v>
                </c:pt>
                <c:pt idx="121">
                  <c:v>4.3308389476774548E-3</c:v>
                </c:pt>
                <c:pt idx="122">
                  <c:v>4.2184908062326059E-3</c:v>
                </c:pt>
                <c:pt idx="123">
                  <c:v>4.0997476627901812E-3</c:v>
                </c:pt>
                <c:pt idx="124">
                  <c:v>3.9766887765181821E-3</c:v>
                </c:pt>
                <c:pt idx="125">
                  <c:v>3.8527654476334548E-3</c:v>
                </c:pt>
                <c:pt idx="126">
                  <c:v>3.7271613285395147E-3</c:v>
                </c:pt>
                <c:pt idx="127">
                  <c:v>3.5961905862374544E-3</c:v>
                </c:pt>
                <c:pt idx="128">
                  <c:v>3.4582639149307879E-3</c:v>
                </c:pt>
                <c:pt idx="129">
                  <c:v>3.3131439169818179E-3</c:v>
                </c:pt>
                <c:pt idx="130">
                  <c:v>3.1609354684192723E-3</c:v>
                </c:pt>
                <c:pt idx="131">
                  <c:v>3.0069513085181814E-3</c:v>
                </c:pt>
                <c:pt idx="132">
                  <c:v>2.8509872205181815E-3</c:v>
                </c:pt>
                <c:pt idx="133">
                  <c:v>2.6874378037453333E-3</c:v>
                </c:pt>
                <c:pt idx="134">
                  <c:v>2.5161066125686058E-3</c:v>
                </c:pt>
                <c:pt idx="135">
                  <c:v>2.3367584318909089E-3</c:v>
                </c:pt>
                <c:pt idx="136">
                  <c:v>2.152323043201333E-3</c:v>
                </c:pt>
                <c:pt idx="137">
                  <c:v>1.9664092050272722E-3</c:v>
                </c:pt>
                <c:pt idx="138">
                  <c:v>1.7773190306301818E-3</c:v>
                </c:pt>
                <c:pt idx="139">
                  <c:v>1.586908678981818E-3</c:v>
                </c:pt>
                <c:pt idx="140">
                  <c:v>1.3939561962429093E-3</c:v>
                </c:pt>
                <c:pt idx="141">
                  <c:v>1.1990145086080001E-3</c:v>
                </c:pt>
                <c:pt idx="142">
                  <c:v>1.0166087117454542E-3</c:v>
                </c:pt>
                <c:pt idx="143">
                  <c:v>8.4168315101818176E-4</c:v>
                </c:pt>
                <c:pt idx="144">
                  <c:v>6.8060512904533337E-4</c:v>
                </c:pt>
                <c:pt idx="145">
                  <c:v>5.4757455169200003E-4</c:v>
                </c:pt>
                <c:pt idx="146">
                  <c:v>4.32806997218909E-4</c:v>
                </c:pt>
                <c:pt idx="147">
                  <c:v>3.3606637668800001E-4</c:v>
                </c:pt>
                <c:pt idx="148">
                  <c:v>2.7844946483199999E-4</c:v>
                </c:pt>
                <c:pt idx="149">
                  <c:v>2.5619181080860609E-4</c:v>
                </c:pt>
                <c:pt idx="150">
                  <c:v>2.4293217013333332E-4</c:v>
                </c:pt>
                <c:pt idx="151">
                  <c:v>2.296583954195151E-4</c:v>
                </c:pt>
                <c:pt idx="152">
                  <c:v>2.1336803502678783E-4</c:v>
                </c:pt>
                <c:pt idx="153">
                  <c:v>1.962450722909091E-4</c:v>
                </c:pt>
                <c:pt idx="154">
                  <c:v>1.7909870788981817E-4</c:v>
                </c:pt>
                <c:pt idx="155">
                  <c:v>1.61976800972E-4</c:v>
                </c:pt>
                <c:pt idx="156">
                  <c:v>1.4487954654981817E-4</c:v>
                </c:pt>
                <c:pt idx="157">
                  <c:v>1.2780713909090908E-4</c:v>
                </c:pt>
                <c:pt idx="158">
                  <c:v>1.1071171944678787E-4</c:v>
                </c:pt>
                <c:pt idx="159">
                  <c:v>9.3641405329818192E-5</c:v>
                </c:pt>
                <c:pt idx="160">
                  <c:v>7.6596390118181801E-5</c:v>
                </c:pt>
                <c:pt idx="161">
                  <c:v>5.9528620558909086E-5</c:v>
                </c:pt>
                <c:pt idx="162">
                  <c:v>4.3597495278909081E-5</c:v>
                </c:pt>
                <c:pt idx="163">
                  <c:v>3.6349537969818175E-5</c:v>
                </c:pt>
                <c:pt idx="164">
                  <c:v>4.4273762845454544E-5</c:v>
                </c:pt>
                <c:pt idx="165">
                  <c:v>5.7598628209818177E-5</c:v>
                </c:pt>
                <c:pt idx="166">
                  <c:v>6.6474187499999997E-5</c:v>
                </c:pt>
                <c:pt idx="167">
                  <c:v>7.0909661859272732E-5</c:v>
                </c:pt>
                <c:pt idx="168">
                  <c:v>7.0909661859272732E-5</c:v>
                </c:pt>
                <c:pt idx="169">
                  <c:v>6.6474187499999997E-5</c:v>
                </c:pt>
                <c:pt idx="170">
                  <c:v>5.7598628209818177E-5</c:v>
                </c:pt>
                <c:pt idx="171">
                  <c:v>4.4273762845454544E-5</c:v>
                </c:pt>
                <c:pt idx="172">
                  <c:v>2.6534129976242426E-5</c:v>
                </c:pt>
                <c:pt idx="173">
                  <c:v>8.2856634534545446E-6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D7EC-4163-B1A5-A88AF7FF7507}"/>
            </c:ext>
          </c:extLst>
        </c:ser>
        <c:ser>
          <c:idx val="5"/>
          <c:order val="5"/>
          <c:tx>
            <c:v>6500 rpm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Sheet5!$R$6:$R$365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5.8632624306666663E-6</c:v>
                </c:pt>
                <c:pt idx="20">
                  <c:v>1.6392836923076921E-5</c:v>
                </c:pt>
                <c:pt idx="21">
                  <c:v>2.4129900632923073E-5</c:v>
                </c:pt>
                <c:pt idx="22">
                  <c:v>3.3374422612820508E-5</c:v>
                </c:pt>
                <c:pt idx="23">
                  <c:v>4.6695617039076924E-5</c:v>
                </c:pt>
                <c:pt idx="24">
                  <c:v>6.1020120827076916E-5</c:v>
                </c:pt>
                <c:pt idx="25">
                  <c:v>7.540715489999999E-5</c:v>
                </c:pt>
                <c:pt idx="26">
                  <c:v>8.9815718959076918E-5</c:v>
                </c:pt>
                <c:pt idx="27">
                  <c:v>1.0420502933938462E-4</c:v>
                </c:pt>
                <c:pt idx="28">
                  <c:v>1.1857508604092307E-4</c:v>
                </c:pt>
                <c:pt idx="29">
                  <c:v>1.3296640078399997E-4</c:v>
                </c:pt>
                <c:pt idx="30">
                  <c:v>1.4673147911835893E-4</c:v>
                </c:pt>
                <c:pt idx="31">
                  <c:v>1.9706490123599999E-4</c:v>
                </c:pt>
                <c:pt idx="32">
                  <c:v>3.201222515055384E-4</c:v>
                </c:pt>
                <c:pt idx="33">
                  <c:v>4.8747421916092297E-4</c:v>
                </c:pt>
                <c:pt idx="34">
                  <c:v>6.6375875508707693E-4</c:v>
                </c:pt>
                <c:pt idx="35">
                  <c:v>8.3917325059938437E-4</c:v>
                </c:pt>
                <c:pt idx="36">
                  <c:v>1.0106630494821536E-3</c:v>
                </c:pt>
                <c:pt idx="37">
                  <c:v>1.181317527867077E-3</c:v>
                </c:pt>
                <c:pt idx="38">
                  <c:v>1.3504968096716922E-3</c:v>
                </c:pt>
                <c:pt idx="39">
                  <c:v>1.5156123211793843E-3</c:v>
                </c:pt>
                <c:pt idx="40">
                  <c:v>1.6767051002153845E-3</c:v>
                </c:pt>
                <c:pt idx="41">
                  <c:v>1.8309726576593844E-3</c:v>
                </c:pt>
                <c:pt idx="42">
                  <c:v>1.9785681796820509E-3</c:v>
                </c:pt>
                <c:pt idx="43">
                  <c:v>2.1277307644729229E-3</c:v>
                </c:pt>
                <c:pt idx="44">
                  <c:v>2.2780923556590766E-3</c:v>
                </c:pt>
                <c:pt idx="45">
                  <c:v>2.4215991173575382E-3</c:v>
                </c:pt>
                <c:pt idx="46">
                  <c:v>2.5601938602929225E-3</c:v>
                </c:pt>
                <c:pt idx="47">
                  <c:v>2.6956562380999996E-3</c:v>
                </c:pt>
                <c:pt idx="48">
                  <c:v>2.8278088278870764E-3</c:v>
                </c:pt>
                <c:pt idx="49">
                  <c:v>2.9550167673980505E-3</c:v>
                </c:pt>
                <c:pt idx="50">
                  <c:v>3.0758891963383588E-3</c:v>
                </c:pt>
                <c:pt idx="51">
                  <c:v>3.1906388290559996E-3</c:v>
                </c:pt>
                <c:pt idx="52">
                  <c:v>3.2996037630769232E-3</c:v>
                </c:pt>
                <c:pt idx="53">
                  <c:v>3.4049214755769229E-3</c:v>
                </c:pt>
                <c:pt idx="54">
                  <c:v>3.506518593361538E-3</c:v>
                </c:pt>
                <c:pt idx="55">
                  <c:v>3.6025857995457431E-3</c:v>
                </c:pt>
                <c:pt idx="56">
                  <c:v>3.6933258058322056E-3</c:v>
                </c:pt>
                <c:pt idx="57">
                  <c:v>3.780008987603692E-3</c:v>
                </c:pt>
                <c:pt idx="58">
                  <c:v>3.8634839079436916E-3</c:v>
                </c:pt>
                <c:pt idx="59">
                  <c:v>3.9427681437501534E-3</c:v>
                </c:pt>
                <c:pt idx="60">
                  <c:v>4.0175560182821538E-3</c:v>
                </c:pt>
                <c:pt idx="61">
                  <c:v>4.0894197133303587E-3</c:v>
                </c:pt>
                <c:pt idx="62">
                  <c:v>4.1581787067153844E-3</c:v>
                </c:pt>
                <c:pt idx="63">
                  <c:v>4.2225799047039998E-3</c:v>
                </c:pt>
                <c:pt idx="64">
                  <c:v>4.2828029805270767E-3</c:v>
                </c:pt>
                <c:pt idx="65">
                  <c:v>4.3390212827826664E-3</c:v>
                </c:pt>
                <c:pt idx="66">
                  <c:v>4.3914016287888201E-3</c:v>
                </c:pt>
                <c:pt idx="67">
                  <c:v>4.440121920103692E-3</c:v>
                </c:pt>
                <c:pt idx="68">
                  <c:v>4.4853341035913843E-3</c:v>
                </c:pt>
                <c:pt idx="69">
                  <c:v>4.5282232632057424E-3</c:v>
                </c:pt>
                <c:pt idx="70">
                  <c:v>4.5691111615929238E-3</c:v>
                </c:pt>
                <c:pt idx="71">
                  <c:v>4.6070565894288209E-3</c:v>
                </c:pt>
                <c:pt idx="72">
                  <c:v>4.6419522374780515E-3</c:v>
                </c:pt>
                <c:pt idx="73">
                  <c:v>4.6739218096968202E-3</c:v>
                </c:pt>
                <c:pt idx="74">
                  <c:v>4.7030811304076912E-3</c:v>
                </c:pt>
                <c:pt idx="75">
                  <c:v>4.7295530512820516E-3</c:v>
                </c:pt>
                <c:pt idx="76">
                  <c:v>4.7534362503039987E-3</c:v>
                </c:pt>
                <c:pt idx="77">
                  <c:v>4.7748356593775377E-3</c:v>
                </c:pt>
                <c:pt idx="78">
                  <c:v>4.7948872497242051E-3</c:v>
                </c:pt>
                <c:pt idx="79">
                  <c:v>4.8136361171360002E-3</c:v>
                </c:pt>
                <c:pt idx="80">
                  <c:v>4.8301267658595898E-3</c:v>
                </c:pt>
                <c:pt idx="81">
                  <c:v>4.8443937205303591E-3</c:v>
                </c:pt>
                <c:pt idx="82">
                  <c:v>4.8564913771769235E-3</c:v>
                </c:pt>
                <c:pt idx="83">
                  <c:v>4.866505876561537E-3</c:v>
                </c:pt>
                <c:pt idx="84">
                  <c:v>4.8744585258513841E-3</c:v>
                </c:pt>
                <c:pt idx="85">
                  <c:v>4.8803886251916921E-3</c:v>
                </c:pt>
                <c:pt idx="86">
                  <c:v>4.8843256496913833E-3</c:v>
                </c:pt>
                <c:pt idx="87">
                  <c:v>4.8862892494230771E-3</c:v>
                </c:pt>
                <c:pt idx="88">
                  <c:v>4.8867594887282047E-3</c:v>
                </c:pt>
                <c:pt idx="89">
                  <c:v>4.8862354958042042E-3</c:v>
                </c:pt>
                <c:pt idx="90">
                  <c:v>4.8842718063461538E-3</c:v>
                </c:pt>
                <c:pt idx="91">
                  <c:v>4.8803346023937435E-3</c:v>
                </c:pt>
                <c:pt idx="92">
                  <c:v>4.8744042338743588E-3</c:v>
                </c:pt>
                <c:pt idx="93">
                  <c:v>4.866464888630153E-3</c:v>
                </c:pt>
                <c:pt idx="94">
                  <c:v>4.8564638277270762E-3</c:v>
                </c:pt>
                <c:pt idx="95">
                  <c:v>4.8443519932783582E-3</c:v>
                </c:pt>
                <c:pt idx="96">
                  <c:v>4.8307595608303592E-3</c:v>
                </c:pt>
                <c:pt idx="97">
                  <c:v>4.8160128160716917E-3</c:v>
                </c:pt>
                <c:pt idx="98">
                  <c:v>4.7993867265242046E-3</c:v>
                </c:pt>
                <c:pt idx="99">
                  <c:v>4.7804526524999995E-3</c:v>
                </c:pt>
                <c:pt idx="100">
                  <c:v>4.7591239109615385E-3</c:v>
                </c:pt>
                <c:pt idx="101">
                  <c:v>4.735997124059383E-3</c:v>
                </c:pt>
                <c:pt idx="102">
                  <c:v>4.7114616466636915E-3</c:v>
                </c:pt>
                <c:pt idx="103">
                  <c:v>4.6847506432626668E-3</c:v>
                </c:pt>
                <c:pt idx="104">
                  <c:v>4.6553133191039988E-3</c:v>
                </c:pt>
                <c:pt idx="105">
                  <c:v>4.6230585612959995E-3</c:v>
                </c:pt>
                <c:pt idx="106">
                  <c:v>4.5878719806769219E-3</c:v>
                </c:pt>
                <c:pt idx="107">
                  <c:v>4.5496145812836918E-3</c:v>
                </c:pt>
                <c:pt idx="108">
                  <c:v>4.5081555603301527E-3</c:v>
                </c:pt>
                <c:pt idx="109">
                  <c:v>4.4633390396236917E-3</c:v>
                </c:pt>
                <c:pt idx="110">
                  <c:v>4.4161904667913837E-3</c:v>
                </c:pt>
                <c:pt idx="111">
                  <c:v>4.3668606338595891E-3</c:v>
                </c:pt>
                <c:pt idx="112">
                  <c:v>4.3140479134329227E-3</c:v>
                </c:pt>
                <c:pt idx="113">
                  <c:v>4.2573765800282045E-3</c:v>
                </c:pt>
                <c:pt idx="114">
                  <c:v>4.1967003308999986E-3</c:v>
                </c:pt>
                <c:pt idx="115">
                  <c:v>4.1318480065275897E-3</c:v>
                </c:pt>
                <c:pt idx="116">
                  <c:v>4.0641204171306651E-3</c:v>
                </c:pt>
                <c:pt idx="117">
                  <c:v>3.9935955779375381E-3</c:v>
                </c:pt>
                <c:pt idx="118">
                  <c:v>3.9186399484615374E-3</c:v>
                </c:pt>
                <c:pt idx="119">
                  <c:v>3.8389430746153842E-3</c:v>
                </c:pt>
                <c:pt idx="120">
                  <c:v>3.7543138911470763E-3</c:v>
                </c:pt>
                <c:pt idx="121">
                  <c:v>3.6645560326501537E-3</c:v>
                </c:pt>
                <c:pt idx="122">
                  <c:v>3.5694922206583588E-3</c:v>
                </c:pt>
                <c:pt idx="123">
                  <c:v>3.4690172531301536E-3</c:v>
                </c:pt>
                <c:pt idx="124">
                  <c:v>3.3648905032076927E-3</c:v>
                </c:pt>
                <c:pt idx="125">
                  <c:v>3.2600323018436928E-3</c:v>
                </c:pt>
                <c:pt idx="126">
                  <c:v>3.1537518933795893E-3</c:v>
                </c:pt>
                <c:pt idx="127">
                  <c:v>3.0429304960470768E-3</c:v>
                </c:pt>
                <c:pt idx="128">
                  <c:v>2.9262233126337435E-3</c:v>
                </c:pt>
                <c:pt idx="129">
                  <c:v>2.8034294682153845E-3</c:v>
                </c:pt>
                <c:pt idx="130">
                  <c:v>2.6746377040470764E-3</c:v>
                </c:pt>
                <c:pt idx="131">
                  <c:v>2.5443434148999999E-3</c:v>
                </c:pt>
                <c:pt idx="132">
                  <c:v>2.412373801976923E-3</c:v>
                </c:pt>
                <c:pt idx="133">
                  <c:v>2.273985833938359E-3</c:v>
                </c:pt>
                <c:pt idx="134">
                  <c:v>2.1290132875580511E-3</c:v>
                </c:pt>
                <c:pt idx="135">
                  <c:v>1.9772571346769229E-3</c:v>
                </c:pt>
                <c:pt idx="136">
                  <c:v>1.8211964211703588E-3</c:v>
                </c:pt>
                <c:pt idx="137">
                  <c:v>1.6638847119461533E-3</c:v>
                </c:pt>
                <c:pt idx="138">
                  <c:v>1.5038853336101538E-3</c:v>
                </c:pt>
                <c:pt idx="139">
                  <c:v>1.3427688822153843E-3</c:v>
                </c:pt>
                <c:pt idx="140">
                  <c:v>1.1795013968209232E-3</c:v>
                </c:pt>
                <c:pt idx="141">
                  <c:v>1.0145507380529229E-3</c:v>
                </c:pt>
                <c:pt idx="142">
                  <c:v>8.6020737147692288E-4</c:v>
                </c:pt>
                <c:pt idx="143">
                  <c:v>7.1219343547692304E-4</c:v>
                </c:pt>
                <c:pt idx="144">
                  <c:v>5.7589664765374357E-4</c:v>
                </c:pt>
                <c:pt idx="145">
                  <c:v>4.6333231297015386E-4</c:v>
                </c:pt>
                <c:pt idx="146">
                  <c:v>3.6622130533907679E-4</c:v>
                </c:pt>
                <c:pt idx="147">
                  <c:v>2.8436385719753847E-4</c:v>
                </c:pt>
                <c:pt idx="148">
                  <c:v>2.3561108562707687E-4</c:v>
                </c:pt>
                <c:pt idx="149">
                  <c:v>2.1677768606882052E-4</c:v>
                </c:pt>
                <c:pt idx="150">
                  <c:v>2.0555799011282049E-4</c:v>
                </c:pt>
                <c:pt idx="151">
                  <c:v>1.9432633458574356E-4</c:v>
                </c:pt>
                <c:pt idx="152">
                  <c:v>1.8054218348420508E-4</c:v>
                </c:pt>
                <c:pt idx="153">
                  <c:v>1.6605352270769231E-4</c:v>
                </c:pt>
                <c:pt idx="154">
                  <c:v>1.5154506052215383E-4</c:v>
                </c:pt>
                <c:pt idx="155">
                  <c:v>1.3705729313015386E-4</c:v>
                </c:pt>
                <c:pt idx="156">
                  <c:v>1.2259038554215382E-4</c:v>
                </c:pt>
                <c:pt idx="157">
                  <c:v>1.0814450230769229E-4</c:v>
                </c:pt>
                <c:pt idx="158">
                  <c:v>9.3679147224205126E-5</c:v>
                </c:pt>
                <c:pt idx="159">
                  <c:v>7.9235035279076924E-5</c:v>
                </c:pt>
                <c:pt idx="160">
                  <c:v>6.481233009999999E-5</c:v>
                </c:pt>
                <c:pt idx="161">
                  <c:v>5.037037124215384E-5</c:v>
                </c:pt>
                <c:pt idx="162">
                  <c:v>3.689018831292307E-5</c:v>
                </c:pt>
                <c:pt idx="163">
                  <c:v>3.0757301359076918E-5</c:v>
                </c:pt>
                <c:pt idx="164">
                  <c:v>3.7462414715384614E-5</c:v>
                </c:pt>
                <c:pt idx="165">
                  <c:v>4.8737300792923071E-5</c:v>
                </c:pt>
                <c:pt idx="166">
                  <c:v>5.6247389423076921E-5</c:v>
                </c:pt>
                <c:pt idx="167">
                  <c:v>6.0000483111692308E-5</c:v>
                </c:pt>
                <c:pt idx="168">
                  <c:v>6.0000483111692308E-5</c:v>
                </c:pt>
                <c:pt idx="169">
                  <c:v>5.6247389423076921E-5</c:v>
                </c:pt>
                <c:pt idx="170">
                  <c:v>4.8737300792923071E-5</c:v>
                </c:pt>
                <c:pt idx="171">
                  <c:v>3.7462414715384614E-5</c:v>
                </c:pt>
                <c:pt idx="172">
                  <c:v>2.2451956133743589E-5</c:v>
                </c:pt>
                <c:pt idx="173">
                  <c:v>7.0109459990769222E-6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D7EC-4163-B1A5-A88AF7FF7507}"/>
            </c:ext>
          </c:extLst>
        </c:ser>
        <c:ser>
          <c:idx val="6"/>
          <c:order val="6"/>
          <c:tx>
            <c:v>7500 rpm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Sheet5!$T$6:$T$365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5.0814941065777781E-6</c:v>
                </c:pt>
                <c:pt idx="20">
                  <c:v>1.4207125333333333E-5</c:v>
                </c:pt>
                <c:pt idx="21">
                  <c:v>2.0912580548533335E-5</c:v>
                </c:pt>
                <c:pt idx="22">
                  <c:v>2.8924499597777776E-5</c:v>
                </c:pt>
                <c:pt idx="23">
                  <c:v>4.0469534767200006E-5</c:v>
                </c:pt>
                <c:pt idx="24">
                  <c:v>5.28841047168E-5</c:v>
                </c:pt>
                <c:pt idx="25">
                  <c:v>6.5352867579999995E-5</c:v>
                </c:pt>
                <c:pt idx="26">
                  <c:v>7.7840289764533331E-5</c:v>
                </c:pt>
                <c:pt idx="27">
                  <c:v>9.0311025427466674E-5</c:v>
                </c:pt>
                <c:pt idx="28">
                  <c:v>1.027650745688E-4</c:v>
                </c:pt>
                <c:pt idx="29">
                  <c:v>1.1523754734613332E-4</c:v>
                </c:pt>
                <c:pt idx="30">
                  <c:v>1.2716728190257775E-4</c:v>
                </c:pt>
                <c:pt idx="31">
                  <c:v>1.7078958107120002E-4</c:v>
                </c:pt>
                <c:pt idx="32">
                  <c:v>2.7743928463813331E-4</c:v>
                </c:pt>
                <c:pt idx="33">
                  <c:v>4.2247765660613333E-4</c:v>
                </c:pt>
                <c:pt idx="34">
                  <c:v>5.7525758774213342E-4</c:v>
                </c:pt>
                <c:pt idx="35">
                  <c:v>7.2728348385279985E-4</c:v>
                </c:pt>
                <c:pt idx="36">
                  <c:v>8.7590797621786662E-4</c:v>
                </c:pt>
                <c:pt idx="37">
                  <c:v>1.0238085241514668E-3</c:v>
                </c:pt>
                <c:pt idx="38">
                  <c:v>1.1704305683821333E-3</c:v>
                </c:pt>
                <c:pt idx="39">
                  <c:v>1.3135306783554667E-3</c:v>
                </c:pt>
                <c:pt idx="40">
                  <c:v>1.4531444201866667E-3</c:v>
                </c:pt>
                <c:pt idx="41">
                  <c:v>1.5868429699714666E-3</c:v>
                </c:pt>
                <c:pt idx="42">
                  <c:v>1.7147590890577776E-3</c:v>
                </c:pt>
                <c:pt idx="43">
                  <c:v>1.8440333292098665E-3</c:v>
                </c:pt>
                <c:pt idx="44">
                  <c:v>1.9743467082378669E-3</c:v>
                </c:pt>
                <c:pt idx="45">
                  <c:v>2.0987192350431999E-3</c:v>
                </c:pt>
                <c:pt idx="46">
                  <c:v>2.2188346789205329E-3</c:v>
                </c:pt>
                <c:pt idx="47">
                  <c:v>2.3362354063533332E-3</c:v>
                </c:pt>
                <c:pt idx="48">
                  <c:v>2.4507676508354666E-3</c:v>
                </c:pt>
                <c:pt idx="49">
                  <c:v>2.5610145317449774E-3</c:v>
                </c:pt>
                <c:pt idx="50">
                  <c:v>2.665770636826578E-3</c:v>
                </c:pt>
                <c:pt idx="51">
                  <c:v>2.7652203185152E-3</c:v>
                </c:pt>
                <c:pt idx="52">
                  <c:v>2.8596565946666674E-3</c:v>
                </c:pt>
                <c:pt idx="53">
                  <c:v>2.9509319455000003E-3</c:v>
                </c:pt>
                <c:pt idx="54">
                  <c:v>3.0389827809133335E-3</c:v>
                </c:pt>
                <c:pt idx="55">
                  <c:v>3.1222410262729777E-3</c:v>
                </c:pt>
                <c:pt idx="56">
                  <c:v>3.2008823650545785E-3</c:v>
                </c:pt>
                <c:pt idx="57">
                  <c:v>3.2760077892565334E-3</c:v>
                </c:pt>
                <c:pt idx="58">
                  <c:v>3.3483527202178664E-3</c:v>
                </c:pt>
                <c:pt idx="59">
                  <c:v>3.417065724583467E-3</c:v>
                </c:pt>
                <c:pt idx="60">
                  <c:v>3.4818818825112004E-3</c:v>
                </c:pt>
                <c:pt idx="61">
                  <c:v>3.5441637515529778E-3</c:v>
                </c:pt>
                <c:pt idx="62">
                  <c:v>3.6037548791533333E-3</c:v>
                </c:pt>
                <c:pt idx="63">
                  <c:v>3.6595692507434669E-3</c:v>
                </c:pt>
                <c:pt idx="64">
                  <c:v>3.711762583123467E-3</c:v>
                </c:pt>
                <c:pt idx="65">
                  <c:v>3.7604851117449783E-3</c:v>
                </c:pt>
                <c:pt idx="66">
                  <c:v>3.805881411616978E-3</c:v>
                </c:pt>
                <c:pt idx="67">
                  <c:v>3.8481056640898665E-3</c:v>
                </c:pt>
                <c:pt idx="68">
                  <c:v>3.8872895564458667E-3</c:v>
                </c:pt>
                <c:pt idx="69">
                  <c:v>3.9244601614449775E-3</c:v>
                </c:pt>
                <c:pt idx="70">
                  <c:v>3.9598963400472005E-3</c:v>
                </c:pt>
                <c:pt idx="71">
                  <c:v>3.9927823775049781E-3</c:v>
                </c:pt>
                <c:pt idx="72">
                  <c:v>4.0230252724809783E-3</c:v>
                </c:pt>
                <c:pt idx="73">
                  <c:v>4.0507322350705781E-3</c:v>
                </c:pt>
                <c:pt idx="74">
                  <c:v>4.0760036463533328E-3</c:v>
                </c:pt>
                <c:pt idx="75">
                  <c:v>4.0989459777777786E-3</c:v>
                </c:pt>
                <c:pt idx="76">
                  <c:v>4.1196447502634655E-3</c:v>
                </c:pt>
                <c:pt idx="77">
                  <c:v>4.1381909047938665E-3</c:v>
                </c:pt>
                <c:pt idx="78">
                  <c:v>4.1555689497609783E-3</c:v>
                </c:pt>
                <c:pt idx="79">
                  <c:v>4.1718179681845338E-3</c:v>
                </c:pt>
                <c:pt idx="80">
                  <c:v>4.1861098637449787E-3</c:v>
                </c:pt>
                <c:pt idx="81">
                  <c:v>4.1984745577929783E-3</c:v>
                </c:pt>
                <c:pt idx="82">
                  <c:v>4.2089591935533339E-3</c:v>
                </c:pt>
                <c:pt idx="83">
                  <c:v>4.217638426353333E-3</c:v>
                </c:pt>
                <c:pt idx="84">
                  <c:v>4.2245307224045327E-3</c:v>
                </c:pt>
                <c:pt idx="85">
                  <c:v>4.2296701418328003E-3</c:v>
                </c:pt>
                <c:pt idx="86">
                  <c:v>4.2330822297325325E-3</c:v>
                </c:pt>
                <c:pt idx="87">
                  <c:v>4.2347840161666671E-3</c:v>
                </c:pt>
                <c:pt idx="88">
                  <c:v>4.235191556897778E-3</c:v>
                </c:pt>
                <c:pt idx="89">
                  <c:v>4.2347374296969774E-3</c:v>
                </c:pt>
                <c:pt idx="90">
                  <c:v>4.2330355654999997E-3</c:v>
                </c:pt>
                <c:pt idx="91">
                  <c:v>4.229623322074578E-3</c:v>
                </c:pt>
                <c:pt idx="92">
                  <c:v>4.2244836693577786E-3</c:v>
                </c:pt>
                <c:pt idx="93">
                  <c:v>4.2176029034794666E-3</c:v>
                </c:pt>
                <c:pt idx="94">
                  <c:v>4.2089353173634667E-3</c:v>
                </c:pt>
                <c:pt idx="95">
                  <c:v>4.198438394174578E-3</c:v>
                </c:pt>
                <c:pt idx="96">
                  <c:v>4.1866582860529784E-3</c:v>
                </c:pt>
                <c:pt idx="97">
                  <c:v>4.1738777739287998E-3</c:v>
                </c:pt>
                <c:pt idx="98">
                  <c:v>4.1594684963209777E-3</c:v>
                </c:pt>
                <c:pt idx="99">
                  <c:v>4.1430589655000001E-3</c:v>
                </c:pt>
                <c:pt idx="100">
                  <c:v>4.1245740561666674E-3</c:v>
                </c:pt>
                <c:pt idx="101">
                  <c:v>4.104530840851466E-3</c:v>
                </c:pt>
                <c:pt idx="102">
                  <c:v>4.0832667604418661E-3</c:v>
                </c:pt>
                <c:pt idx="103">
                  <c:v>4.0601172241609782E-3</c:v>
                </c:pt>
                <c:pt idx="104">
                  <c:v>4.0346048765568E-3</c:v>
                </c:pt>
                <c:pt idx="105">
                  <c:v>4.0066507531231997E-3</c:v>
                </c:pt>
                <c:pt idx="106">
                  <c:v>3.9761557165866662E-3</c:v>
                </c:pt>
                <c:pt idx="107">
                  <c:v>3.9429993037791997E-3</c:v>
                </c:pt>
                <c:pt idx="108">
                  <c:v>3.907068152286133E-3</c:v>
                </c:pt>
                <c:pt idx="109">
                  <c:v>3.8682271676738667E-3</c:v>
                </c:pt>
                <c:pt idx="110">
                  <c:v>3.8273650712191999E-3</c:v>
                </c:pt>
                <c:pt idx="111">
                  <c:v>3.7846125493449781E-3</c:v>
                </c:pt>
                <c:pt idx="112">
                  <c:v>3.7388415249751997E-3</c:v>
                </c:pt>
                <c:pt idx="113">
                  <c:v>3.6897263693577778E-3</c:v>
                </c:pt>
                <c:pt idx="114">
                  <c:v>3.6371402867799996E-3</c:v>
                </c:pt>
                <c:pt idx="115">
                  <c:v>3.5809349389905776E-3</c:v>
                </c:pt>
                <c:pt idx="116">
                  <c:v>3.5222376948465771E-3</c:v>
                </c:pt>
                <c:pt idx="117">
                  <c:v>3.4611161675458671E-3</c:v>
                </c:pt>
                <c:pt idx="118">
                  <c:v>3.3961546219999999E-3</c:v>
                </c:pt>
                <c:pt idx="119">
                  <c:v>3.3270839980000001E-3</c:v>
                </c:pt>
                <c:pt idx="120">
                  <c:v>3.2537387056607997E-3</c:v>
                </c:pt>
                <c:pt idx="121">
                  <c:v>3.1759485616301335E-3</c:v>
                </c:pt>
                <c:pt idx="122">
                  <c:v>3.0935599245705781E-3</c:v>
                </c:pt>
                <c:pt idx="123">
                  <c:v>3.0064816193794666E-3</c:v>
                </c:pt>
                <c:pt idx="124">
                  <c:v>2.9162384361133341E-3</c:v>
                </c:pt>
                <c:pt idx="125">
                  <c:v>2.8253613282645338E-3</c:v>
                </c:pt>
                <c:pt idx="126">
                  <c:v>2.7332516409289778E-3</c:v>
                </c:pt>
                <c:pt idx="127">
                  <c:v>2.6372064299074668E-3</c:v>
                </c:pt>
                <c:pt idx="128">
                  <c:v>2.536060204282578E-3</c:v>
                </c:pt>
                <c:pt idx="129">
                  <c:v>2.4296388724533336E-3</c:v>
                </c:pt>
                <c:pt idx="130">
                  <c:v>2.3180193435074666E-3</c:v>
                </c:pt>
                <c:pt idx="131">
                  <c:v>2.2050976262466665E-3</c:v>
                </c:pt>
                <c:pt idx="132">
                  <c:v>2.0907239617133336E-3</c:v>
                </c:pt>
                <c:pt idx="133">
                  <c:v>1.9707877227465777E-3</c:v>
                </c:pt>
                <c:pt idx="134">
                  <c:v>1.8451448492169777E-3</c:v>
                </c:pt>
                <c:pt idx="135">
                  <c:v>1.7136228500533334E-3</c:v>
                </c:pt>
                <c:pt idx="136">
                  <c:v>1.5783702316809777E-3</c:v>
                </c:pt>
                <c:pt idx="137">
                  <c:v>1.4420334170199998E-3</c:v>
                </c:pt>
                <c:pt idx="138">
                  <c:v>1.3033672891288E-3</c:v>
                </c:pt>
                <c:pt idx="139">
                  <c:v>1.1637330312533332E-3</c:v>
                </c:pt>
                <c:pt idx="140">
                  <c:v>1.0222345439114668E-3</c:v>
                </c:pt>
                <c:pt idx="141">
                  <c:v>8.7927730631253342E-4</c:v>
                </c:pt>
                <c:pt idx="142">
                  <c:v>7.4551305527999993E-4</c:v>
                </c:pt>
                <c:pt idx="143">
                  <c:v>6.1723431074666671E-4</c:v>
                </c:pt>
                <c:pt idx="144">
                  <c:v>4.9911042796657785E-4</c:v>
                </c:pt>
                <c:pt idx="145">
                  <c:v>4.0155467124080002E-4</c:v>
                </c:pt>
                <c:pt idx="146">
                  <c:v>3.173917979605333E-4</c:v>
                </c:pt>
                <c:pt idx="147">
                  <c:v>2.4644867623786667E-4</c:v>
                </c:pt>
                <c:pt idx="148">
                  <c:v>2.0419627421013333E-4</c:v>
                </c:pt>
                <c:pt idx="149">
                  <c:v>1.878739945929778E-4</c:v>
                </c:pt>
                <c:pt idx="150">
                  <c:v>1.7815025809777779E-4</c:v>
                </c:pt>
                <c:pt idx="151">
                  <c:v>1.6841615664097776E-4</c:v>
                </c:pt>
                <c:pt idx="152">
                  <c:v>1.5646989235297776E-4</c:v>
                </c:pt>
                <c:pt idx="153">
                  <c:v>1.4391305301333335E-4</c:v>
                </c:pt>
                <c:pt idx="154">
                  <c:v>1.3133905245253332E-4</c:v>
                </c:pt>
                <c:pt idx="155">
                  <c:v>1.1878298737946668E-4</c:v>
                </c:pt>
                <c:pt idx="156">
                  <c:v>1.0624500080319999E-4</c:v>
                </c:pt>
                <c:pt idx="157">
                  <c:v>9.3725235333333334E-5</c:v>
                </c:pt>
                <c:pt idx="158">
                  <c:v>8.1188594260977784E-5</c:v>
                </c:pt>
                <c:pt idx="159">
                  <c:v>6.8670363908533344E-5</c:v>
                </c:pt>
                <c:pt idx="160">
                  <c:v>5.6170686086666659E-5</c:v>
                </c:pt>
                <c:pt idx="161">
                  <c:v>4.36543217432E-5</c:v>
                </c:pt>
                <c:pt idx="162">
                  <c:v>3.1971496537866666E-5</c:v>
                </c:pt>
                <c:pt idx="163">
                  <c:v>2.6656327844533334E-5</c:v>
                </c:pt>
                <c:pt idx="164">
                  <c:v>3.2467426086666668E-5</c:v>
                </c:pt>
                <c:pt idx="165">
                  <c:v>4.2238994020533329E-5</c:v>
                </c:pt>
                <c:pt idx="166">
                  <c:v>4.87477375E-5</c:v>
                </c:pt>
                <c:pt idx="167">
                  <c:v>5.2000418696800006E-5</c:v>
                </c:pt>
                <c:pt idx="168">
                  <c:v>5.2000418696800006E-5</c:v>
                </c:pt>
                <c:pt idx="169">
                  <c:v>4.87477375E-5</c:v>
                </c:pt>
                <c:pt idx="170">
                  <c:v>4.2238994020533329E-5</c:v>
                </c:pt>
                <c:pt idx="171">
                  <c:v>3.2467426086666668E-5</c:v>
                </c:pt>
                <c:pt idx="172">
                  <c:v>1.9458361982577778E-5</c:v>
                </c:pt>
                <c:pt idx="173">
                  <c:v>6.0761531992000003E-6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D7EC-4163-B1A5-A88AF7FF7507}"/>
            </c:ext>
          </c:extLst>
        </c:ser>
        <c:ser>
          <c:idx val="7"/>
          <c:order val="7"/>
          <c:tx>
            <c:v>8500 rpm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Sheet5!$V$6:$V$365</c:f>
              <c:numCache>
                <c:formatCode>0.00E+00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4.4836712705098047E-6</c:v>
                </c:pt>
                <c:pt idx="20">
                  <c:v>1.2535698823529411E-5</c:v>
                </c:pt>
                <c:pt idx="21">
                  <c:v>1.8452276954588236E-5</c:v>
                </c:pt>
                <c:pt idx="22">
                  <c:v>2.5521617292156859E-5</c:v>
                </c:pt>
                <c:pt idx="23">
                  <c:v>3.5708413029882354E-5</c:v>
                </c:pt>
                <c:pt idx="24">
                  <c:v>4.6662445338352941E-5</c:v>
                </c:pt>
                <c:pt idx="25">
                  <c:v>5.7664294923529407E-5</c:v>
                </c:pt>
                <c:pt idx="26">
                  <c:v>6.868260861576471E-5</c:v>
                </c:pt>
                <c:pt idx="27">
                  <c:v>7.9686198906588244E-5</c:v>
                </c:pt>
                <c:pt idx="28">
                  <c:v>9.0675065795999991E-5</c:v>
                </c:pt>
                <c:pt idx="29">
                  <c:v>1.0168018883482353E-4</c:v>
                </c:pt>
                <c:pt idx="30">
                  <c:v>1.1220642520815684E-4</c:v>
                </c:pt>
                <c:pt idx="31">
                  <c:v>1.5069668918047061E-4</c:v>
                </c:pt>
                <c:pt idx="32">
                  <c:v>2.4479936879835294E-4</c:v>
                </c:pt>
                <c:pt idx="33">
                  <c:v>3.7277440288776469E-4</c:v>
                </c:pt>
                <c:pt idx="34">
                  <c:v>5.07580224478353E-4</c:v>
                </c:pt>
                <c:pt idx="35">
                  <c:v>6.4172072104658813E-4</c:v>
                </c:pt>
                <c:pt idx="36">
                  <c:v>7.728599790157646E-4</c:v>
                </c:pt>
                <c:pt idx="37">
                  <c:v>9.0336046248658838E-4</c:v>
                </c:pt>
                <c:pt idx="38">
                  <c:v>1.0327328544548235E-3</c:v>
                </c:pt>
                <c:pt idx="39">
                  <c:v>1.1589976573724704E-3</c:v>
                </c:pt>
                <c:pt idx="40">
                  <c:v>1.2821862531058822E-3</c:v>
                </c:pt>
                <c:pt idx="41">
                  <c:v>1.4001555617395294E-3</c:v>
                </c:pt>
                <c:pt idx="42">
                  <c:v>1.5130227256392155E-3</c:v>
                </c:pt>
                <c:pt idx="43">
                  <c:v>1.6270882316557645E-3</c:v>
                </c:pt>
                <c:pt idx="44">
                  <c:v>1.7420706249157648E-3</c:v>
                </c:pt>
                <c:pt idx="45">
                  <c:v>1.8518110897440001E-3</c:v>
                </c:pt>
                <c:pt idx="46">
                  <c:v>1.9577953049298821E-3</c:v>
                </c:pt>
                <c:pt idx="47">
                  <c:v>2.0613841820764705E-3</c:v>
                </c:pt>
                <c:pt idx="48">
                  <c:v>2.1624420448548235E-3</c:v>
                </c:pt>
                <c:pt idx="49">
                  <c:v>2.2597187044808625E-3</c:v>
                </c:pt>
                <c:pt idx="50">
                  <c:v>2.3521505619058043E-3</c:v>
                </c:pt>
                <c:pt idx="51">
                  <c:v>2.4399002810428236E-3</c:v>
                </c:pt>
                <c:pt idx="52">
                  <c:v>2.5232264070588241E-3</c:v>
                </c:pt>
                <c:pt idx="53">
                  <c:v>2.6037634813235295E-3</c:v>
                </c:pt>
                <c:pt idx="54">
                  <c:v>2.6814553949235293E-3</c:v>
                </c:pt>
                <c:pt idx="55">
                  <c:v>2.7549185525938039E-3</c:v>
                </c:pt>
                <c:pt idx="56">
                  <c:v>2.8243079691658043E-3</c:v>
                </c:pt>
                <c:pt idx="57">
                  <c:v>2.8905951081675298E-3</c:v>
                </c:pt>
                <c:pt idx="58">
                  <c:v>2.9544288707804706E-3</c:v>
                </c:pt>
                <c:pt idx="59">
                  <c:v>3.0150579922795296E-3</c:v>
                </c:pt>
                <c:pt idx="60">
                  <c:v>3.0722487198628235E-3</c:v>
                </c:pt>
                <c:pt idx="61">
                  <c:v>3.1272033101938036E-3</c:v>
                </c:pt>
                <c:pt idx="62">
                  <c:v>3.1797837168999997E-3</c:v>
                </c:pt>
                <c:pt idx="63">
                  <c:v>3.2290316918324709E-3</c:v>
                </c:pt>
                <c:pt idx="64">
                  <c:v>3.2750846321677649E-3</c:v>
                </c:pt>
                <c:pt idx="65">
                  <c:v>3.3180750985985102E-3</c:v>
                </c:pt>
                <c:pt idx="66">
                  <c:v>3.3581306573090982E-3</c:v>
                </c:pt>
                <c:pt idx="67">
                  <c:v>3.3953873506675294E-3</c:v>
                </c:pt>
                <c:pt idx="68">
                  <c:v>3.4299613733345881E-3</c:v>
                </c:pt>
                <c:pt idx="69">
                  <c:v>3.4627589659808624E-3</c:v>
                </c:pt>
                <c:pt idx="70">
                  <c:v>3.4940261823945889E-3</c:v>
                </c:pt>
                <c:pt idx="71">
                  <c:v>3.5230432742690983E-3</c:v>
                </c:pt>
                <c:pt idx="72">
                  <c:v>3.5497281816008635E-3</c:v>
                </c:pt>
                <c:pt idx="73">
                  <c:v>3.5741755015328627E-3</c:v>
                </c:pt>
                <c:pt idx="74">
                  <c:v>3.5964738056058817E-3</c:v>
                </c:pt>
                <c:pt idx="75">
                  <c:v>3.6167170392156864E-3</c:v>
                </c:pt>
                <c:pt idx="76">
                  <c:v>3.6349806619971757E-3</c:v>
                </c:pt>
                <c:pt idx="77">
                  <c:v>3.6513449159945883E-3</c:v>
                </c:pt>
                <c:pt idx="78">
                  <c:v>3.6666784850832163E-3</c:v>
                </c:pt>
                <c:pt idx="79">
                  <c:v>3.6810158542804712E-3</c:v>
                </c:pt>
                <c:pt idx="80">
                  <c:v>3.6936263503632161E-3</c:v>
                </c:pt>
                <c:pt idx="81">
                  <c:v>3.7045363745232163E-3</c:v>
                </c:pt>
                <c:pt idx="82">
                  <c:v>3.7137875237235299E-3</c:v>
                </c:pt>
                <c:pt idx="83">
                  <c:v>3.7214456703117639E-3</c:v>
                </c:pt>
                <c:pt idx="84">
                  <c:v>3.7275271080039999E-3</c:v>
                </c:pt>
                <c:pt idx="85">
                  <c:v>3.7320618898524708E-3</c:v>
                </c:pt>
                <c:pt idx="86">
                  <c:v>3.7350725556463522E-3</c:v>
                </c:pt>
                <c:pt idx="87">
                  <c:v>3.7365741319117648E-3</c:v>
                </c:pt>
                <c:pt idx="88">
                  <c:v>3.7369337266745096E-3</c:v>
                </c:pt>
                <c:pt idx="89">
                  <c:v>3.7365330262032152E-3</c:v>
                </c:pt>
                <c:pt idx="90">
                  <c:v>3.7350313813235294E-3</c:v>
                </c:pt>
                <c:pt idx="91">
                  <c:v>3.7320205783010984E-3</c:v>
                </c:pt>
                <c:pt idx="92">
                  <c:v>3.7274855906098041E-3</c:v>
                </c:pt>
                <c:pt idx="93">
                  <c:v>3.7214143265995293E-3</c:v>
                </c:pt>
                <c:pt idx="94">
                  <c:v>3.7137664564971763E-3</c:v>
                </c:pt>
                <c:pt idx="95">
                  <c:v>3.7045044654481565E-3</c:v>
                </c:pt>
                <c:pt idx="96">
                  <c:v>3.6941102523996867E-3</c:v>
                </c:pt>
                <c:pt idx="97">
                  <c:v>3.6828333299371765E-3</c:v>
                </c:pt>
                <c:pt idx="98">
                  <c:v>3.6701192614596863E-3</c:v>
                </c:pt>
                <c:pt idx="99">
                  <c:v>3.6556402636764708E-3</c:v>
                </c:pt>
                <c:pt idx="100">
                  <c:v>3.6393300495588237E-3</c:v>
                </c:pt>
                <c:pt idx="101">
                  <c:v>3.6216448595748226E-3</c:v>
                </c:pt>
                <c:pt idx="102">
                  <c:v>3.6028824356839993E-3</c:v>
                </c:pt>
                <c:pt idx="103">
                  <c:v>3.5824563742596865E-3</c:v>
                </c:pt>
                <c:pt idx="104">
                  <c:v>3.5599454793148232E-3</c:v>
                </c:pt>
                <c:pt idx="105">
                  <c:v>3.5352800762851765E-3</c:v>
                </c:pt>
                <c:pt idx="106">
                  <c:v>3.5083726911058818E-3</c:v>
                </c:pt>
                <c:pt idx="107">
                  <c:v>3.4791170327463528E-3</c:v>
                </c:pt>
                <c:pt idx="108">
                  <c:v>3.4474130755465879E-3</c:v>
                </c:pt>
                <c:pt idx="109">
                  <c:v>3.4131416185357645E-3</c:v>
                </c:pt>
                <c:pt idx="110">
                  <c:v>3.3770868275463527E-3</c:v>
                </c:pt>
                <c:pt idx="111">
                  <c:v>3.3393640141279215E-3</c:v>
                </c:pt>
                <c:pt idx="112">
                  <c:v>3.2989778161545882E-3</c:v>
                </c:pt>
                <c:pt idx="113">
                  <c:v>3.2556409141392155E-3</c:v>
                </c:pt>
                <c:pt idx="114">
                  <c:v>3.2092414295117641E-3</c:v>
                </c:pt>
                <c:pt idx="115">
                  <c:v>3.1596484755799215E-3</c:v>
                </c:pt>
                <c:pt idx="116">
                  <c:v>3.1078567895705092E-3</c:v>
                </c:pt>
                <c:pt idx="117">
                  <c:v>3.0539260301875298E-3</c:v>
                </c:pt>
                <c:pt idx="118">
                  <c:v>2.9966070194117644E-3</c:v>
                </c:pt>
                <c:pt idx="119">
                  <c:v>2.9356623511764706E-3</c:v>
                </c:pt>
                <c:pt idx="120">
                  <c:v>2.8709459167595291E-3</c:v>
                </c:pt>
                <c:pt idx="121">
                  <c:v>2.8023075543795297E-3</c:v>
                </c:pt>
                <c:pt idx="122">
                  <c:v>2.7296116981505099E-3</c:v>
                </c:pt>
                <c:pt idx="123">
                  <c:v>2.6527778994524707E-3</c:v>
                </c:pt>
                <c:pt idx="124">
                  <c:v>2.5731515612764711E-3</c:v>
                </c:pt>
                <c:pt idx="125">
                  <c:v>2.4929658778804712E-3</c:v>
                </c:pt>
                <c:pt idx="126">
                  <c:v>2.4116926243490976E-3</c:v>
                </c:pt>
                <c:pt idx="127">
                  <c:v>2.326946849918353E-3</c:v>
                </c:pt>
                <c:pt idx="128">
                  <c:v>2.2377001802493333E-3</c:v>
                </c:pt>
                <c:pt idx="129">
                  <c:v>2.1437990051058823E-3</c:v>
                </c:pt>
                <c:pt idx="130">
                  <c:v>2.0453111854477645E-3</c:v>
                </c:pt>
                <c:pt idx="131">
                  <c:v>1.9456743761E-3</c:v>
                </c:pt>
                <c:pt idx="132">
                  <c:v>1.8447564368058824E-3</c:v>
                </c:pt>
                <c:pt idx="133">
                  <c:v>1.7389303435999216E-3</c:v>
                </c:pt>
                <c:pt idx="134">
                  <c:v>1.6280689846032157E-3</c:v>
                </c:pt>
                <c:pt idx="135">
                  <c:v>1.5120201618117647E-3</c:v>
                </c:pt>
                <c:pt idx="136">
                  <c:v>1.392679616189098E-3</c:v>
                </c:pt>
                <c:pt idx="137">
                  <c:v>1.2723824267823526E-3</c:v>
                </c:pt>
                <c:pt idx="138">
                  <c:v>1.1500299609960001E-3</c:v>
                </c:pt>
                <c:pt idx="139">
                  <c:v>1.0268232628705882E-3</c:v>
                </c:pt>
                <c:pt idx="140">
                  <c:v>9.0197165639247076E-4</c:v>
                </c:pt>
                <c:pt idx="141">
                  <c:v>7.7583291733458824E-4</c:v>
                </c:pt>
                <c:pt idx="142">
                  <c:v>6.5780563701176454E-4</c:v>
                </c:pt>
                <c:pt idx="143">
                  <c:v>5.4461850948235298E-4</c:v>
                </c:pt>
                <c:pt idx="144">
                  <c:v>4.4039155408815691E-4</c:v>
                </c:pt>
                <c:pt idx="145">
                  <c:v>3.543129452124706E-4</c:v>
                </c:pt>
                <c:pt idx="146">
                  <c:v>2.8005158643576466E-4</c:v>
                </c:pt>
                <c:pt idx="147">
                  <c:v>2.1745471432752943E-4</c:v>
                </c:pt>
                <c:pt idx="148">
                  <c:v>1.8017318312658822E-4</c:v>
                </c:pt>
                <c:pt idx="149">
                  <c:v>1.6577117169968628E-4</c:v>
                </c:pt>
                <c:pt idx="150">
                  <c:v>1.5719140420392157E-4</c:v>
                </c:pt>
                <c:pt idx="151">
                  <c:v>1.4860249115380389E-4</c:v>
                </c:pt>
                <c:pt idx="152">
                  <c:v>1.3806166972321567E-4</c:v>
                </c:pt>
                <c:pt idx="153">
                  <c:v>1.269821056E-4</c:v>
                </c:pt>
                <c:pt idx="154">
                  <c:v>1.1588739922282352E-4</c:v>
                </c:pt>
                <c:pt idx="155">
                  <c:v>1.0480851827600001E-4</c:v>
                </c:pt>
                <c:pt idx="156">
                  <c:v>9.3745588943999991E-5</c:v>
                </c:pt>
                <c:pt idx="157">
                  <c:v>8.269873705882352E-5</c:v>
                </c:pt>
                <c:pt idx="158">
                  <c:v>7.1636994936156862E-5</c:v>
                </c:pt>
                <c:pt idx="159">
                  <c:v>6.059149756635295E-5</c:v>
                </c:pt>
                <c:pt idx="160">
                  <c:v>4.9562370076470585E-5</c:v>
                </c:pt>
                <c:pt idx="161">
                  <c:v>3.8518519185176465E-5</c:v>
                </c:pt>
                <c:pt idx="162">
                  <c:v>2.8210144003999998E-5</c:v>
                </c:pt>
                <c:pt idx="163">
                  <c:v>2.3520289274588233E-5</c:v>
                </c:pt>
                <c:pt idx="164">
                  <c:v>2.8647728899999998E-5</c:v>
                </c:pt>
                <c:pt idx="165">
                  <c:v>3.726970060635294E-5</c:v>
                </c:pt>
                <c:pt idx="166">
                  <c:v>4.3012709558823529E-5</c:v>
                </c:pt>
                <c:pt idx="167">
                  <c:v>4.5882722379529416E-5</c:v>
                </c:pt>
                <c:pt idx="168">
                  <c:v>4.5882722379529416E-5</c:v>
                </c:pt>
                <c:pt idx="169">
                  <c:v>4.3012709558823529E-5</c:v>
                </c:pt>
                <c:pt idx="170">
                  <c:v>3.726970060635294E-5</c:v>
                </c:pt>
                <c:pt idx="171">
                  <c:v>2.8647728899999998E-5</c:v>
                </c:pt>
                <c:pt idx="172">
                  <c:v>1.7169142925803924E-5</c:v>
                </c:pt>
                <c:pt idx="173">
                  <c:v>5.3613116463529416E-6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D7EC-4163-B1A5-A88AF7FF75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5725664"/>
        <c:axId val="1409740767"/>
      </c:lineChart>
      <c:catAx>
        <c:axId val="735725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 deg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9740767"/>
        <c:crosses val="autoZero"/>
        <c:auto val="1"/>
        <c:lblAlgn val="ctr"/>
        <c:lblOffset val="100"/>
        <c:noMultiLvlLbl val="0"/>
      </c:catAx>
      <c:valAx>
        <c:axId val="140974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flow L / deg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72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195512693855073"/>
          <c:y val="6.7489596119876691E-2"/>
          <c:w val="0.50686632670649212"/>
          <c:h val="0.116217067461161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total flow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Sheet5!$H$2:$V$2</c:f>
              <c:numCache>
                <c:formatCode>General</c:formatCode>
                <c:ptCount val="15"/>
                <c:pt idx="0">
                  <c:v>1500</c:v>
                </c:pt>
                <c:pt idx="1">
                  <c:v>2000</c:v>
                </c:pt>
                <c:pt idx="2">
                  <c:v>2500</c:v>
                </c:pt>
                <c:pt idx="3">
                  <c:v>3000</c:v>
                </c:pt>
                <c:pt idx="4">
                  <c:v>3500</c:v>
                </c:pt>
                <c:pt idx="5">
                  <c:v>4000</c:v>
                </c:pt>
                <c:pt idx="6">
                  <c:v>4500</c:v>
                </c:pt>
                <c:pt idx="7">
                  <c:v>5000</c:v>
                </c:pt>
                <c:pt idx="8">
                  <c:v>5500</c:v>
                </c:pt>
                <c:pt idx="9">
                  <c:v>6000</c:v>
                </c:pt>
                <c:pt idx="10">
                  <c:v>6500</c:v>
                </c:pt>
                <c:pt idx="11">
                  <c:v>7000</c:v>
                </c:pt>
                <c:pt idx="12">
                  <c:v>7500</c:v>
                </c:pt>
                <c:pt idx="13">
                  <c:v>8000</c:v>
                </c:pt>
                <c:pt idx="14">
                  <c:v>8500</c:v>
                </c:pt>
              </c:numCache>
            </c:numRef>
          </c:xVal>
          <c:yVal>
            <c:numRef>
              <c:f>Sheet5!$H$5:$V$5</c:f>
              <c:numCache>
                <c:formatCode>0.00E+00</c:formatCode>
                <c:ptCount val="15"/>
                <c:pt idx="0">
                  <c:v>1.747943192338947</c:v>
                </c:pt>
                <c:pt idx="1">
                  <c:v>1.3109573942542097</c:v>
                </c:pt>
                <c:pt idx="2">
                  <c:v>1.0487659154033671</c:v>
                </c:pt>
                <c:pt idx="3">
                  <c:v>0.87397159616947351</c:v>
                </c:pt>
                <c:pt idx="4">
                  <c:v>0.74911851100240501</c:v>
                </c:pt>
                <c:pt idx="5">
                  <c:v>0.65547869712710483</c:v>
                </c:pt>
                <c:pt idx="6">
                  <c:v>0.58264773077964882</c:v>
                </c:pt>
                <c:pt idx="7">
                  <c:v>0.52438295770168353</c:v>
                </c:pt>
                <c:pt idx="8">
                  <c:v>0.47671177972880341</c:v>
                </c:pt>
                <c:pt idx="9">
                  <c:v>0.43698579808473675</c:v>
                </c:pt>
                <c:pt idx="10">
                  <c:v>0.40337150592437193</c:v>
                </c:pt>
                <c:pt idx="11">
                  <c:v>0.3745592555012025</c:v>
                </c:pt>
                <c:pt idx="12">
                  <c:v>0.34958863846778915</c:v>
                </c:pt>
                <c:pt idx="13">
                  <c:v>0.32773934856355241</c:v>
                </c:pt>
                <c:pt idx="14">
                  <c:v>0.30846056335393163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ED-4602-B6DD-C04F1F6C6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3831168"/>
        <c:axId val="2023823488"/>
      </c:scatterChart>
      <c:valAx>
        <c:axId val="2023831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823488"/>
        <c:crosses val="autoZero"/>
        <c:crossBetween val="midCat"/>
      </c:valAx>
      <c:valAx>
        <c:axId val="202382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 flow /cycle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831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Coefficient</a:t>
            </a:r>
            <a:r>
              <a:rPr lang="en-US" baseline="0"/>
              <a:t> of flow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Sheet5!$B$5:$B$365</c:f>
              <c:numCache>
                <c:formatCode>General</c:formatCode>
                <c:ptCount val="36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</c:numCache>
            </c:numRef>
          </c:xVal>
          <c:yVal>
            <c:numRef>
              <c:f>Sheet5!$D$5:$D$365</c:f>
              <c:numCache>
                <c:formatCode>0.00E+00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0.228605969592</c:v>
                </c:pt>
                <c:pt idx="21">
                  <c:v>0.410675734392</c:v>
                </c:pt>
                <c:pt idx="22">
                  <c:v>0.53037353779200003</c:v>
                </c:pt>
                <c:pt idx="23">
                  <c:v>0.77116063231200005</c:v>
                </c:pt>
                <c:pt idx="24">
                  <c:v>1.0498766797119998</c:v>
                </c:pt>
                <c:pt idx="25">
                  <c:v>1.3298152284479998</c:v>
                </c:pt>
                <c:pt idx="26">
                  <c:v>1.6109699509679998</c:v>
                </c:pt>
                <c:pt idx="27">
                  <c:v>1.891749226752</c:v>
                </c:pt>
                <c:pt idx="28">
                  <c:v>2.1721530558000004</c:v>
                </c:pt>
                <c:pt idx="29">
                  <c:v>2.452181438112</c:v>
                </c:pt>
                <c:pt idx="30">
                  <c:v>2.7334132671999996</c:v>
                </c:pt>
                <c:pt idx="31">
                  <c:v>2.9890357913919998</c:v>
                </c:pt>
                <c:pt idx="32">
                  <c:v>4.6929683907120001</c:v>
                </c:pt>
                <c:pt idx="33">
                  <c:v>7.7799468794879996</c:v>
                </c:pt>
                <c:pt idx="34">
                  <c:v>11.216366932791999</c:v>
                </c:pt>
                <c:pt idx="35">
                  <c:v>14.654471999999998</c:v>
                </c:pt>
                <c:pt idx="36">
                  <c:v>18.057270122752001</c:v>
                </c:pt>
                <c:pt idx="37">
                  <c:v>21.343082634551998</c:v>
                </c:pt>
                <c:pt idx="38">
                  <c:v>24.711358919799999</c:v>
                </c:pt>
                <c:pt idx="39">
                  <c:v>27.941793530111998</c:v>
                </c:pt>
                <c:pt idx="40">
                  <c:v>31.150414612407999</c:v>
                </c:pt>
                <c:pt idx="41">
                  <c:v>34.225125011448</c:v>
                </c:pt>
                <c:pt idx="42">
                  <c:v>37.167573902367998</c:v>
                </c:pt>
                <c:pt idx="43">
                  <c:v>39.982058088447999</c:v>
                </c:pt>
                <c:pt idx="44">
                  <c:v>42.982199143799996</c:v>
                </c:pt>
                <c:pt idx="45">
                  <c:v>45.846941696247995</c:v>
                </c:pt>
                <c:pt idx="46">
                  <c:v>48.579739988471999</c:v>
                </c:pt>
                <c:pt idx="47">
                  <c:v>51.252109239351995</c:v>
                </c:pt>
                <c:pt idx="48">
                  <c:v>53.862758998272</c:v>
                </c:pt>
                <c:pt idx="49">
                  <c:v>56.406115103799991</c:v>
                </c:pt>
                <c:pt idx="50">
                  <c:v>58.824653375487991</c:v>
                </c:pt>
                <c:pt idx="51">
                  <c:v>61.120930416952</c:v>
                </c:pt>
                <c:pt idx="52">
                  <c:v>63.300645424631995</c:v>
                </c:pt>
                <c:pt idx="53">
                  <c:v>65.371261463031999</c:v>
                </c:pt>
                <c:pt idx="54">
                  <c:v>67.407826117631998</c:v>
                </c:pt>
                <c:pt idx="55">
                  <c:v>69.334306924792003</c:v>
                </c:pt>
                <c:pt idx="56">
                  <c:v>71.155181993727993</c:v>
                </c:pt>
                <c:pt idx="57">
                  <c:v>72.873890263551999</c:v>
                </c:pt>
                <c:pt idx="58">
                  <c:v>74.536005938687993</c:v>
                </c:pt>
                <c:pt idx="59">
                  <c:v>76.129756262392007</c:v>
                </c:pt>
                <c:pt idx="60">
                  <c:v>77.628793951799992</c:v>
                </c:pt>
                <c:pt idx="61">
                  <c:v>79.047037698048001</c:v>
                </c:pt>
                <c:pt idx="62">
                  <c:v>80.4314574462</c:v>
                </c:pt>
                <c:pt idx="63">
                  <c:v>81.729305996800008</c:v>
                </c:pt>
                <c:pt idx="64">
                  <c:v>82.94375514163201</c:v>
                </c:pt>
                <c:pt idx="65">
                  <c:v>84.078630029687986</c:v>
                </c:pt>
                <c:pt idx="66">
                  <c:v>85.136874816671991</c:v>
                </c:pt>
                <c:pt idx="67">
                  <c:v>86.122041703991982</c:v>
                </c:pt>
                <c:pt idx="68">
                  <c:v>87.037516651007991</c:v>
                </c:pt>
                <c:pt idx="69">
                  <c:v>87.885847107071982</c:v>
                </c:pt>
                <c:pt idx="70">
                  <c:v>88.710253508351997</c:v>
                </c:pt>
                <c:pt idx="71">
                  <c:v>89.480874735671989</c:v>
                </c:pt>
                <c:pt idx="72">
                  <c:v>90.190607549952006</c:v>
                </c:pt>
                <c:pt idx="73">
                  <c:v>90.842258004792001</c:v>
                </c:pt>
                <c:pt idx="74">
                  <c:v>91.437850340087991</c:v>
                </c:pt>
                <c:pt idx="75">
                  <c:v>91.979870780447996</c:v>
                </c:pt>
                <c:pt idx="76">
                  <c:v>92.470624316447982</c:v>
                </c:pt>
                <c:pt idx="77">
                  <c:v>92.91165895580798</c:v>
                </c:pt>
                <c:pt idx="78">
                  <c:v>93.30550949580001</c:v>
                </c:pt>
                <c:pt idx="79">
                  <c:v>93.69367097932799</c:v>
                </c:pt>
                <c:pt idx="80">
                  <c:v>94.036993344671998</c:v>
                </c:pt>
                <c:pt idx="81">
                  <c:v>94.33705409368801</c:v>
                </c:pt>
                <c:pt idx="82">
                  <c:v>94.59363071491201</c:v>
                </c:pt>
                <c:pt idx="83">
                  <c:v>94.809051235192015</c:v>
                </c:pt>
                <c:pt idx="84">
                  <c:v>94.984353660671985</c:v>
                </c:pt>
                <c:pt idx="85">
                  <c:v>95.119334032631997</c:v>
                </c:pt>
                <c:pt idx="86">
                  <c:v>95.215722016800015</c:v>
                </c:pt>
                <c:pt idx="87">
                  <c:v>95.272942725688011</c:v>
                </c:pt>
                <c:pt idx="88">
                  <c:v>95.292333900287986</c:v>
                </c:pt>
                <c:pt idx="89">
                  <c:v>95.291286148127995</c:v>
                </c:pt>
                <c:pt idx="90">
                  <c:v>95.271894086711995</c:v>
                </c:pt>
                <c:pt idx="91">
                  <c:v>95.214670765312007</c:v>
                </c:pt>
                <c:pt idx="92">
                  <c:v>95.118278395000004</c:v>
                </c:pt>
                <c:pt idx="93">
                  <c:v>94.983291911199984</c:v>
                </c:pt>
                <c:pt idx="94">
                  <c:v>94.808516423712007</c:v>
                </c:pt>
                <c:pt idx="95">
                  <c:v>94.593091097848003</c:v>
                </c:pt>
                <c:pt idx="96">
                  <c:v>94.335963510712006</c:v>
                </c:pt>
                <c:pt idx="97">
                  <c:v>94.062916341688009</c:v>
                </c:pt>
                <c:pt idx="98">
                  <c:v>93.760693598207993</c:v>
                </c:pt>
                <c:pt idx="99">
                  <c:v>93.414248191991987</c:v>
                </c:pt>
                <c:pt idx="100">
                  <c:v>93.021982991391994</c:v>
                </c:pt>
                <c:pt idx="101">
                  <c:v>92.582114489592001</c:v>
                </c:pt>
                <c:pt idx="102">
                  <c:v>92.119917719200004</c:v>
                </c:pt>
                <c:pt idx="103">
                  <c:v>91.625027526648012</c:v>
                </c:pt>
                <c:pt idx="104">
                  <c:v>91.07781540480002</c:v>
                </c:pt>
                <c:pt idx="105">
                  <c:v>90.476573467392001</c:v>
                </c:pt>
                <c:pt idx="106">
                  <c:v>89.819457474208008</c:v>
                </c:pt>
                <c:pt idx="107">
                  <c:v>89.103845086367997</c:v>
                </c:pt>
                <c:pt idx="108">
                  <c:v>88.326937800191999</c:v>
                </c:pt>
                <c:pt idx="109">
                  <c:v>87.486440309687993</c:v>
                </c:pt>
                <c:pt idx="110">
                  <c:v>86.57855409279999</c:v>
                </c:pt>
                <c:pt idx="111">
                  <c:v>85.647622195967998</c:v>
                </c:pt>
                <c:pt idx="112">
                  <c:v>84.654228670199998</c:v>
                </c:pt>
                <c:pt idx="113">
                  <c:v>83.587349549087989</c:v>
                </c:pt>
                <c:pt idx="114">
                  <c:v>82.443442410168004</c:v>
                </c:pt>
                <c:pt idx="115">
                  <c:v>81.220362851488005</c:v>
                </c:pt>
                <c:pt idx="116">
                  <c:v>79.913552793087987</c:v>
                </c:pt>
                <c:pt idx="117">
                  <c:v>78.579046077952</c:v>
                </c:pt>
                <c:pt idx="118">
                  <c:v>77.162492435448002</c:v>
                </c:pt>
                <c:pt idx="119">
                  <c:v>75.655100585848004</c:v>
                </c:pt>
                <c:pt idx="120">
                  <c:v>74.053624077047985</c:v>
                </c:pt>
                <c:pt idx="121">
                  <c:v>72.353847608951995</c:v>
                </c:pt>
                <c:pt idx="122">
                  <c:v>70.552339972127996</c:v>
                </c:pt>
                <c:pt idx="123">
                  <c:v>68.645619648311992</c:v>
                </c:pt>
                <c:pt idx="124">
                  <c:v>66.633103789727997</c:v>
                </c:pt>
                <c:pt idx="125">
                  <c:v>64.584874952247986</c:v>
                </c:pt>
                <c:pt idx="126">
                  <c:v>62.544328807799999</c:v>
                </c:pt>
                <c:pt idx="127">
                  <c:v>60.439758048767992</c:v>
                </c:pt>
                <c:pt idx="128">
                  <c:v>58.221556936311998</c:v>
                </c:pt>
                <c:pt idx="129">
                  <c:v>55.887444594687999</c:v>
                </c:pt>
                <c:pt idx="130">
                  <c:v>53.431830378527998</c:v>
                </c:pt>
                <c:pt idx="131">
                  <c:v>50.863940164408007</c:v>
                </c:pt>
                <c:pt idx="132">
                  <c:v>48.351642628127998</c:v>
                </c:pt>
                <c:pt idx="133">
                  <c:v>45.716395434808007</c:v>
                </c:pt>
                <c:pt idx="134">
                  <c:v>42.953763258111998</c:v>
                </c:pt>
                <c:pt idx="135">
                  <c:v>40.061726449527995</c:v>
                </c:pt>
                <c:pt idx="136">
                  <c:v>37.034501960568001</c:v>
                </c:pt>
                <c:pt idx="137">
                  <c:v>33.9757395432</c:v>
                </c:pt>
                <c:pt idx="138">
                  <c:v>30.899846399799998</c:v>
                </c:pt>
                <c:pt idx="139">
                  <c:v>27.735514209312001</c:v>
                </c:pt>
                <c:pt idx="140">
                  <c:v>24.617385731231998</c:v>
                </c:pt>
                <c:pt idx="141">
                  <c:v>21.367402486528</c:v>
                </c:pt>
                <c:pt idx="142">
                  <c:v>18.185522879999997</c:v>
                </c:pt>
                <c:pt idx="143">
                  <c:v>15.351404807199998</c:v>
                </c:pt>
                <c:pt idx="144">
                  <c:v>12.412512</c:v>
                </c:pt>
                <c:pt idx="145">
                  <c:v>10.040091220992</c:v>
                </c:pt>
                <c:pt idx="146">
                  <c:v>8.0246724557999993</c:v>
                </c:pt>
                <c:pt idx="147">
                  <c:v>6.2540237576879987</c:v>
                </c:pt>
                <c:pt idx="148">
                  <c:v>4.833674767992</c:v>
                </c:pt>
                <c:pt idx="149">
                  <c:v>4.3548770380080004</c:v>
                </c:pt>
                <c:pt idx="150">
                  <c:v>4.0993731179519992</c:v>
                </c:pt>
                <c:pt idx="151">
                  <c:v>3.9173481822720002</c:v>
                </c:pt>
                <c:pt idx="152">
                  <c:v>3.6612992658479997</c:v>
                </c:pt>
                <c:pt idx="153">
                  <c:v>3.3797498951999998</c:v>
                </c:pt>
                <c:pt idx="154">
                  <c:v>3.09624042</c:v>
                </c:pt>
                <c:pt idx="155">
                  <c:v>2.8139209455279999</c:v>
                </c:pt>
                <c:pt idx="156">
                  <c:v>2.5312174917119998</c:v>
                </c:pt>
                <c:pt idx="157">
                  <c:v>2.2497126191679997</c:v>
                </c:pt>
                <c:pt idx="158">
                  <c:v>1.967828045568</c:v>
                </c:pt>
                <c:pt idx="159">
                  <c:v>1.6855637709120002</c:v>
                </c:pt>
                <c:pt idx="160">
                  <c:v>1.4045087432879999</c:v>
                </c:pt>
                <c:pt idx="161">
                  <c:v>1.1230782689279999</c:v>
                </c:pt>
                <c:pt idx="162">
                  <c:v>0.84127234783199989</c:v>
                </c:pt>
                <c:pt idx="163">
                  <c:v>0.59737486300800002</c:v>
                </c:pt>
                <c:pt idx="164">
                  <c:v>0.60215986303199998</c:v>
                </c:pt>
                <c:pt idx="165">
                  <c:v>0.85879665155199991</c:v>
                </c:pt>
                <c:pt idx="166">
                  <c:v>1.0419184572719999</c:v>
                </c:pt>
                <c:pt idx="167">
                  <c:v>1.1517154662719999</c:v>
                </c:pt>
                <c:pt idx="168">
                  <c:v>1.1883017901999999</c:v>
                </c:pt>
                <c:pt idx="169">
                  <c:v>1.1517154662719999</c:v>
                </c:pt>
                <c:pt idx="170">
                  <c:v>1.0419184572719999</c:v>
                </c:pt>
                <c:pt idx="171">
                  <c:v>0.85879665155199991</c:v>
                </c:pt>
                <c:pt idx="172">
                  <c:v>0.60215986303199998</c:v>
                </c:pt>
                <c:pt idx="173">
                  <c:v>0.273339287928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D18-AE9A-8ACE5AA2C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7558912"/>
        <c:axId val="907556992"/>
      </c:scatterChart>
      <c:valAx>
        <c:axId val="90755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</a:t>
                </a:r>
                <a:r>
                  <a:rPr lang="en-US" baseline="0"/>
                  <a:t> angle deg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7556992"/>
        <c:crosses val="autoZero"/>
        <c:crossBetween val="midCat"/>
      </c:valAx>
      <c:valAx>
        <c:axId val="90755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7558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11" Type="http://schemas.openxmlformats.org/officeDocument/2006/relationships/chart" Target="../charts/chart21.xml"/><Relationship Id="rId5" Type="http://schemas.openxmlformats.org/officeDocument/2006/relationships/chart" Target="../charts/chart15.xml"/><Relationship Id="rId10" Type="http://schemas.openxmlformats.org/officeDocument/2006/relationships/chart" Target="../charts/chart20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58</xdr:row>
      <xdr:rowOff>180554</xdr:rowOff>
    </xdr:from>
    <xdr:to>
      <xdr:col>9</xdr:col>
      <xdr:colOff>19429</xdr:colOff>
      <xdr:row>60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456404</xdr:colOff>
      <xdr:row>2</xdr:row>
      <xdr:rowOff>219869</xdr:rowOff>
    </xdr:from>
    <xdr:to>
      <xdr:col>24</xdr:col>
      <xdr:colOff>138904</xdr:colOff>
      <xdr:row>14</xdr:row>
      <xdr:rowOff>10319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D6502AD-C8DE-6348-F363-18AB8FEF89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436562</xdr:colOff>
      <xdr:row>15</xdr:row>
      <xdr:rowOff>39687</xdr:rowOff>
    </xdr:from>
    <xdr:to>
      <xdr:col>24</xdr:col>
      <xdr:colOff>119062</xdr:colOff>
      <xdr:row>26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EC2C4FF-AB40-4BB9-9FA8-727C648D5A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440531</xdr:colOff>
      <xdr:row>28</xdr:row>
      <xdr:rowOff>180182</xdr:rowOff>
    </xdr:from>
    <xdr:to>
      <xdr:col>24</xdr:col>
      <xdr:colOff>123031</xdr:colOff>
      <xdr:row>40</xdr:row>
      <xdr:rowOff>216694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02CEA91-B80D-C791-21E2-CD064C040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63500</xdr:colOff>
      <xdr:row>42</xdr:row>
      <xdr:rowOff>39687</xdr:rowOff>
    </xdr:from>
    <xdr:to>
      <xdr:col>24</xdr:col>
      <xdr:colOff>357187</xdr:colOff>
      <xdr:row>54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7E3CE49-1EB7-4699-BB09-C8A08B192B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242093</xdr:colOff>
      <xdr:row>14</xdr:row>
      <xdr:rowOff>211931</xdr:rowOff>
    </xdr:from>
    <xdr:to>
      <xdr:col>31</xdr:col>
      <xdr:colOff>535781</xdr:colOff>
      <xdr:row>26</xdr:row>
      <xdr:rowOff>2381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D5B0B061-B236-3A0A-1720-F8434881AC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484187</xdr:colOff>
      <xdr:row>42</xdr:row>
      <xdr:rowOff>119063</xdr:rowOff>
    </xdr:from>
    <xdr:to>
      <xdr:col>32</xdr:col>
      <xdr:colOff>166687</xdr:colOff>
      <xdr:row>53</xdr:row>
      <xdr:rowOff>155575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276FB02-509C-4D6E-8415-24861A1DEC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279156</xdr:colOff>
      <xdr:row>2</xdr:row>
      <xdr:rowOff>698988</xdr:rowOff>
    </xdr:from>
    <xdr:to>
      <xdr:col>36</xdr:col>
      <xdr:colOff>583956</xdr:colOff>
      <xdr:row>21</xdr:row>
      <xdr:rowOff>100623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0A7C4A-0226-9D75-DB1A-5B0A5B16B9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569301</xdr:colOff>
      <xdr:row>2</xdr:row>
      <xdr:rowOff>106484</xdr:rowOff>
    </xdr:from>
    <xdr:to>
      <xdr:col>28</xdr:col>
      <xdr:colOff>230309</xdr:colOff>
      <xdr:row>14</xdr:row>
      <xdr:rowOff>97204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6D8D0D-854C-635E-6D60-B8539E4A1D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150202</xdr:colOff>
      <xdr:row>31</xdr:row>
      <xdr:rowOff>25400</xdr:rowOff>
    </xdr:from>
    <xdr:to>
      <xdr:col>31</xdr:col>
      <xdr:colOff>400538</xdr:colOff>
      <xdr:row>50</xdr:row>
      <xdr:rowOff>78154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3779C83-13D5-F8FB-3531-04467BC914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591038</xdr:colOff>
      <xdr:row>14</xdr:row>
      <xdr:rowOff>162169</xdr:rowOff>
    </xdr:from>
    <xdr:to>
      <xdr:col>28</xdr:col>
      <xdr:colOff>268653</xdr:colOff>
      <xdr:row>29</xdr:row>
      <xdr:rowOff>121138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B2059CD-A258-AD6D-AE28-7B784B619A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45070</xdr:colOff>
      <xdr:row>31</xdr:row>
      <xdr:rowOff>2772</xdr:rowOff>
    </xdr:from>
    <xdr:to>
      <xdr:col>36</xdr:col>
      <xdr:colOff>320237</xdr:colOff>
      <xdr:row>46</xdr:row>
      <xdr:rowOff>47222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3AF231-6044-D930-9C62-E5437192CF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57116</xdr:colOff>
      <xdr:row>47</xdr:row>
      <xdr:rowOff>119190</xdr:rowOff>
    </xdr:from>
    <xdr:to>
      <xdr:col>36</xdr:col>
      <xdr:colOff>332282</xdr:colOff>
      <xdr:row>62</xdr:row>
      <xdr:rowOff>169844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73BA89C-379D-9665-7E24-FAB30425C6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98354</xdr:colOff>
      <xdr:row>31</xdr:row>
      <xdr:rowOff>166632</xdr:rowOff>
    </xdr:from>
    <xdr:to>
      <xdr:col>28</xdr:col>
      <xdr:colOff>373520</xdr:colOff>
      <xdr:row>47</xdr:row>
      <xdr:rowOff>24962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2129D8F-A6DA-CC15-959C-D5326C7F0A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142328</xdr:colOff>
      <xdr:row>47</xdr:row>
      <xdr:rowOff>109119</xdr:rowOff>
    </xdr:from>
    <xdr:to>
      <xdr:col>28</xdr:col>
      <xdr:colOff>417493</xdr:colOff>
      <xdr:row>62</xdr:row>
      <xdr:rowOff>153569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FFB0088-B5C9-4C0A-953A-DD0AD64EA4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327246</xdr:colOff>
      <xdr:row>9</xdr:row>
      <xdr:rowOff>132413</xdr:rowOff>
    </xdr:from>
    <xdr:to>
      <xdr:col>35</xdr:col>
      <xdr:colOff>601683</xdr:colOff>
      <xdr:row>24</xdr:row>
      <xdr:rowOff>178375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F938C9A-C316-2A40-A815-0B32BC0E2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261529</xdr:colOff>
      <xdr:row>10</xdr:row>
      <xdr:rowOff>76637</xdr:rowOff>
    </xdr:from>
    <xdr:to>
      <xdr:col>27</xdr:col>
      <xdr:colOff>535967</xdr:colOff>
      <xdr:row>25</xdr:row>
      <xdr:rowOff>122600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2205A9C-1B84-4E6E-BAC7-87A58314E6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325165</xdr:colOff>
      <xdr:row>55</xdr:row>
      <xdr:rowOff>128312</xdr:rowOff>
    </xdr:from>
    <xdr:to>
      <xdr:col>64</xdr:col>
      <xdr:colOff>153276</xdr:colOff>
      <xdr:row>79</xdr:row>
      <xdr:rowOff>175171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89CD3A0-0D82-7B0B-A5F3-BF7A35C3EE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62</xdr:col>
      <xdr:colOff>273707</xdr:colOff>
      <xdr:row>22</xdr:row>
      <xdr:rowOff>95469</xdr:rowOff>
    </xdr:from>
    <xdr:to>
      <xdr:col>70</xdr:col>
      <xdr:colOff>3286</xdr:colOff>
      <xdr:row>37</xdr:row>
      <xdr:rowOff>153276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EBA2D31-32E9-77C7-AC5C-9308C47D8A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606752</xdr:colOff>
      <xdr:row>82</xdr:row>
      <xdr:rowOff>0</xdr:rowOff>
    </xdr:from>
    <xdr:to>
      <xdr:col>64</xdr:col>
      <xdr:colOff>441213</xdr:colOff>
      <xdr:row>106</xdr:row>
      <xdr:rowOff>46860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74496499-1364-44E4-AF7C-37C16A36BB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50</xdr:col>
      <xdr:colOff>555079</xdr:colOff>
      <xdr:row>21</xdr:row>
      <xdr:rowOff>51676</xdr:rowOff>
    </xdr:from>
    <xdr:to>
      <xdr:col>58</xdr:col>
      <xdr:colOff>222251</xdr:colOff>
      <xdr:row>36</xdr:row>
      <xdr:rowOff>3066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63C5692-E423-B960-432D-4E8B57F260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52</xdr:col>
      <xdr:colOff>197069</xdr:colOff>
      <xdr:row>38</xdr:row>
      <xdr:rowOff>142328</xdr:rowOff>
    </xdr:from>
    <xdr:to>
      <xdr:col>59</xdr:col>
      <xdr:colOff>466396</xdr:colOff>
      <xdr:row>53</xdr:row>
      <xdr:rowOff>93717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6663938A-B523-4230-A59A-533F3FFA3D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606424</xdr:colOff>
      <xdr:row>19</xdr:row>
      <xdr:rowOff>139700</xdr:rowOff>
    </xdr:from>
    <xdr:to>
      <xdr:col>33</xdr:col>
      <xdr:colOff>457199</xdr:colOff>
      <xdr:row>38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37A147-2236-A504-75BF-DCAA3C527B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34925</xdr:colOff>
      <xdr:row>40</xdr:row>
      <xdr:rowOff>0</xdr:rowOff>
    </xdr:from>
    <xdr:to>
      <xdr:col>31</xdr:col>
      <xdr:colOff>339725</xdr:colOff>
      <xdr:row>54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19BB5D8-0D9D-013F-E541-16E8F43797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479425</xdr:colOff>
      <xdr:row>3</xdr:row>
      <xdr:rowOff>698500</xdr:rowOff>
    </xdr:from>
    <xdr:to>
      <xdr:col>30</xdr:col>
      <xdr:colOff>174625</xdr:colOff>
      <xdr:row>18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C4B8368-1608-E7B4-2EDF-B2A8309EB6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5502DC-D572-443A-83D0-3DC418745299}" name="Table4" displayName="Table4" ref="D6:E35" headerRowCount="0" totalsRowShown="0">
  <tableColumns count="2">
    <tableColumn id="1" xr3:uid="{0118FFA5-B729-485A-9D64-46BC85254880}" name="Column1"/>
    <tableColumn id="2" xr3:uid="{45BBAFAC-E360-4D97-9F13-085BA74F7C95}" name="Column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E48A2A-A4EC-451A-81AE-47CCE7390F8D}" name="Table1" displayName="Table1" ref="B2:T364" headerRowCount="0" totalsRowShown="0">
  <tableColumns count="19">
    <tableColumn id="1" xr3:uid="{4776340E-FE5F-421B-89CA-FC3FC09E4D6E}" name="crankshaft degrees"/>
    <tableColumn id="2" xr3:uid="{30C1142B-FA67-4ADB-AAA5-74BDA382D141}" name="ex"/>
    <tableColumn id="3" xr3:uid="{415CFE2F-2771-4E88-B9E7-7D3BED242C70}" name="ex runout"/>
    <tableColumn id="4" xr3:uid="{07C37694-4A1D-46D7-8EEA-E74ABCE56572}" name="Column4"/>
    <tableColumn id="5" xr3:uid="{33A1E8DE-4770-4676-AE5E-BC9C877D9694}" name="runout smoothed">
      <calculatedColumnFormula>(-0.000003*A1^2+0.0011*A1)</calculatedColumnFormula>
    </tableColumn>
    <tableColumn id="6" xr3:uid="{EAA4CFEF-86E8-44B8-9CCB-A522F1A8409E}" name="ex liftcorrected"/>
    <tableColumn id="18" xr3:uid="{C62CA91A-A62C-44DA-8E50-5CC2E5251958}" name="Column8"/>
    <tableColumn id="16" xr3:uid="{976C6DD3-EA37-4A54-BCCD-FB7EAEF35E4B}" name="Column6"/>
    <tableColumn id="7" xr3:uid="{4F180ED5-B856-4412-A1AB-6455E2E50384}" name="in"/>
    <tableColumn id="8" xr3:uid="{C4AFBB7E-DBDC-4371-BD92-222777CD3537}" name="IN runout2"/>
    <tableColumn id="9" xr3:uid="{7E908952-4B2F-4A1F-A56E-561AA8962DD1}" name="Column9"/>
    <tableColumn id="10" xr3:uid="{CC9006C5-54E1-42A9-9748-9151B3E94B64}" name="Column10"/>
    <tableColumn id="11" xr3:uid="{AF680DC5-F9BC-41E2-AC1B-2D88BD6FB571}" name="IN lift corrected"/>
    <tableColumn id="12" xr3:uid="{6B19CDED-21A5-4304-9116-F3B198D46E89}" name="Column1"/>
    <tableColumn id="13" xr3:uid="{E7F86748-8C9A-41A2-AAA5-0E4B2175C5E7}" name="Column2"/>
    <tableColumn id="14" xr3:uid="{C4B08CF5-1FED-4D04-8A04-2CA4D2653409}" name="Column3"/>
    <tableColumn id="15" xr3:uid="{9151FBB8-42EE-4EFA-895F-C42D5AC9BB94}" name="Column5"/>
    <tableColumn id="19" xr3:uid="{60764375-7F2F-4269-BA39-0B43080CBD23}" name="Column11"/>
    <tableColumn id="17" xr3:uid="{61FA1573-74EA-41C8-9BB2-7BFE7BC7CB53}" name="Column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CD812-54A7-4CCC-A9A4-AFA6F4C6F4AB}">
  <dimension ref="A1:I27"/>
  <sheetViews>
    <sheetView workbookViewId="0">
      <selection activeCell="J26" sqref="J26"/>
    </sheetView>
  </sheetViews>
  <sheetFormatPr defaultRowHeight="14.5" x14ac:dyDescent="0.35"/>
  <cols>
    <col min="4" max="4" width="18.36328125" customWidth="1"/>
    <col min="5" max="5" width="10.26953125" customWidth="1"/>
  </cols>
  <sheetData>
    <row r="1" spans="1:9" x14ac:dyDescent="0.35">
      <c r="A1" t="s">
        <v>70</v>
      </c>
    </row>
    <row r="5" spans="1:9" x14ac:dyDescent="0.35">
      <c r="H5" s="81" t="s">
        <v>110</v>
      </c>
      <c r="I5" s="82"/>
    </row>
    <row r="6" spans="1:9" x14ac:dyDescent="0.35">
      <c r="D6" s="85" t="s">
        <v>71</v>
      </c>
      <c r="H6" s="81" t="s">
        <v>105</v>
      </c>
      <c r="I6" s="82"/>
    </row>
    <row r="7" spans="1:9" x14ac:dyDescent="0.35">
      <c r="D7" s="85" t="s">
        <v>74</v>
      </c>
      <c r="E7">
        <v>87.5</v>
      </c>
      <c r="H7" s="82"/>
      <c r="I7" s="82"/>
    </row>
    <row r="8" spans="1:9" x14ac:dyDescent="0.35">
      <c r="D8" s="85" t="s">
        <v>75</v>
      </c>
      <c r="E8">
        <v>83.1</v>
      </c>
      <c r="H8" s="82"/>
      <c r="I8" s="82"/>
    </row>
    <row r="9" spans="1:9" x14ac:dyDescent="0.35">
      <c r="D9" s="85"/>
      <c r="H9" s="83" t="s">
        <v>99</v>
      </c>
      <c r="I9" s="84"/>
    </row>
    <row r="10" spans="1:9" x14ac:dyDescent="0.35">
      <c r="D10" s="85" t="s">
        <v>72</v>
      </c>
      <c r="E10">
        <v>41.5</v>
      </c>
      <c r="H10" s="81" t="s">
        <v>106</v>
      </c>
      <c r="I10" s="82">
        <v>3.2000000000000001E-2</v>
      </c>
    </row>
    <row r="11" spans="1:9" x14ac:dyDescent="0.35">
      <c r="D11" s="85" t="s">
        <v>73</v>
      </c>
      <c r="E11">
        <v>146.25</v>
      </c>
      <c r="H11" s="83" t="s">
        <v>109</v>
      </c>
      <c r="I11" s="84">
        <v>3.6999999999999998E-2</v>
      </c>
    </row>
    <row r="12" spans="1:9" x14ac:dyDescent="0.35">
      <c r="D12" s="85" t="s">
        <v>78</v>
      </c>
      <c r="E12">
        <v>7000</v>
      </c>
      <c r="H12" s="81" t="s">
        <v>108</v>
      </c>
      <c r="I12" s="82">
        <v>1.2E-2</v>
      </c>
    </row>
    <row r="13" spans="1:9" x14ac:dyDescent="0.35">
      <c r="D13" s="85" t="s">
        <v>80</v>
      </c>
      <c r="E13" t="s">
        <v>81</v>
      </c>
      <c r="H13" s="83" t="s">
        <v>107</v>
      </c>
      <c r="I13" s="84">
        <v>3.3000000000000002E-2</v>
      </c>
    </row>
    <row r="14" spans="1:9" x14ac:dyDescent="0.35">
      <c r="D14" s="85"/>
      <c r="H14" s="81" t="s">
        <v>90</v>
      </c>
      <c r="I14" s="82">
        <f>SUM(I10:I13)</f>
        <v>0.114</v>
      </c>
    </row>
    <row r="15" spans="1:9" ht="29" x14ac:dyDescent="0.35">
      <c r="D15" s="85" t="s">
        <v>101</v>
      </c>
      <c r="H15" s="81" t="s">
        <v>100</v>
      </c>
    </row>
    <row r="16" spans="1:9" x14ac:dyDescent="0.35">
      <c r="D16" s="85" t="s">
        <v>99</v>
      </c>
      <c r="E16">
        <v>26</v>
      </c>
      <c r="H16" s="83" t="s">
        <v>106</v>
      </c>
      <c r="I16" s="84">
        <v>3.1E-2</v>
      </c>
    </row>
    <row r="17" spans="4:9" x14ac:dyDescent="0.35">
      <c r="D17" s="85" t="s">
        <v>100</v>
      </c>
      <c r="E17">
        <v>26</v>
      </c>
      <c r="H17" s="81" t="s">
        <v>109</v>
      </c>
      <c r="I17" s="82">
        <v>3.5000000000000003E-2</v>
      </c>
    </row>
    <row r="18" spans="4:9" x14ac:dyDescent="0.35">
      <c r="D18" t="s">
        <v>104</v>
      </c>
      <c r="H18" s="83" t="s">
        <v>108</v>
      </c>
      <c r="I18" s="84">
        <v>1.2E-2</v>
      </c>
    </row>
    <row r="19" spans="4:9" x14ac:dyDescent="0.35">
      <c r="D19" t="s">
        <v>99</v>
      </c>
      <c r="E19">
        <v>0.33</v>
      </c>
      <c r="H19" s="81" t="s">
        <v>107</v>
      </c>
      <c r="I19" s="82">
        <v>3.3000000000000002E-2</v>
      </c>
    </row>
    <row r="20" spans="4:9" x14ac:dyDescent="0.35">
      <c r="D20" t="s">
        <v>100</v>
      </c>
      <c r="E20">
        <v>0.3</v>
      </c>
      <c r="H20" s="83" t="s">
        <v>90</v>
      </c>
      <c r="I20" s="84">
        <f>SUM(I16:I19)</f>
        <v>0.111</v>
      </c>
    </row>
    <row r="21" spans="4:9" x14ac:dyDescent="0.35">
      <c r="H21" s="83"/>
      <c r="I21" s="84"/>
    </row>
    <row r="22" spans="4:9" ht="29" x14ac:dyDescent="0.35">
      <c r="H22" s="95" t="s">
        <v>111</v>
      </c>
      <c r="I22" s="84"/>
    </row>
    <row r="23" spans="4:9" ht="29" x14ac:dyDescent="0.35">
      <c r="H23" s="95" t="s">
        <v>112</v>
      </c>
      <c r="I23" s="84">
        <v>4.4999999999999998E-2</v>
      </c>
    </row>
    <row r="24" spans="4:9" ht="29" x14ac:dyDescent="0.35">
      <c r="H24" s="95" t="s">
        <v>113</v>
      </c>
      <c r="I24" s="84">
        <v>3.7999999999999999E-2</v>
      </c>
    </row>
    <row r="25" spans="4:9" x14ac:dyDescent="0.35">
      <c r="H25" s="83" t="s">
        <v>114</v>
      </c>
      <c r="I25" s="83"/>
    </row>
    <row r="26" spans="4:9" x14ac:dyDescent="0.35">
      <c r="H26" s="83" t="s">
        <v>92</v>
      </c>
      <c r="I26" s="83">
        <v>30000</v>
      </c>
    </row>
    <row r="27" spans="4:9" x14ac:dyDescent="0.35">
      <c r="H27" s="96" t="s">
        <v>100</v>
      </c>
      <c r="I27">
        <v>21000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P62"/>
  <sheetViews>
    <sheetView topLeftCell="G9" zoomScale="80" zoomScaleNormal="80" workbookViewId="0">
      <selection activeCell="K67" sqref="K67"/>
    </sheetView>
  </sheetViews>
  <sheetFormatPr defaultRowHeight="14.5" x14ac:dyDescent="0.35"/>
  <cols>
    <col min="1" max="1" width="5.26953125" customWidth="1"/>
    <col min="2" max="2" width="3.7265625" customWidth="1"/>
    <col min="3" max="3" width="22.1796875" customWidth="1"/>
    <col min="4" max="14" width="8.7265625" customWidth="1"/>
    <col min="15" max="15" width="4.81640625" customWidth="1"/>
    <col min="16" max="16" width="6.81640625" customWidth="1"/>
  </cols>
  <sheetData>
    <row r="1" spans="1:16" ht="19.5" customHeight="1" thickBot="1" x14ac:dyDescent="0.4">
      <c r="A1" s="12"/>
      <c r="B1" s="39"/>
      <c r="C1" s="40"/>
      <c r="D1" s="41"/>
      <c r="E1" s="42"/>
      <c r="F1" s="42"/>
      <c r="G1" s="43"/>
      <c r="H1" s="43" t="s">
        <v>0</v>
      </c>
      <c r="I1" s="42"/>
      <c r="J1" s="42"/>
      <c r="K1" s="42"/>
      <c r="L1" s="42"/>
      <c r="M1" s="42"/>
      <c r="N1" s="42"/>
      <c r="O1" s="44"/>
      <c r="P1" s="12"/>
    </row>
    <row r="2" spans="1:16" ht="19.5" customHeight="1" x14ac:dyDescent="0.35">
      <c r="A2" s="12"/>
      <c r="B2" s="12"/>
      <c r="D2" s="12"/>
      <c r="E2" s="12"/>
      <c r="F2" s="12"/>
      <c r="G2" s="12"/>
      <c r="H2" s="12"/>
      <c r="I2" s="12"/>
      <c r="J2" s="12"/>
      <c r="K2" s="12"/>
      <c r="L2" s="12"/>
      <c r="M2" s="38"/>
      <c r="N2" s="51"/>
      <c r="P2" s="12"/>
    </row>
    <row r="3" spans="1:16" ht="19.5" customHeight="1" thickBot="1" x14ac:dyDescent="0.4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9.5" customHeight="1" x14ac:dyDescent="0.35">
      <c r="A4" s="12"/>
      <c r="B4" s="23"/>
      <c r="C4" s="24" t="s">
        <v>1</v>
      </c>
      <c r="D4" s="103"/>
      <c r="E4" s="104"/>
      <c r="F4" s="104"/>
      <c r="G4" s="104"/>
      <c r="H4" s="104"/>
      <c r="I4" s="104"/>
      <c r="J4" s="105"/>
      <c r="K4" s="110" t="s">
        <v>2</v>
      </c>
      <c r="L4" s="111"/>
      <c r="M4" s="2"/>
      <c r="N4" s="3"/>
      <c r="O4" s="4"/>
      <c r="P4" s="12"/>
    </row>
    <row r="5" spans="1:16" ht="19.5" customHeight="1" x14ac:dyDescent="0.35">
      <c r="A5" s="12"/>
      <c r="B5" s="25"/>
      <c r="C5" s="26" t="s">
        <v>3</v>
      </c>
      <c r="D5" s="97"/>
      <c r="E5" s="98"/>
      <c r="F5" s="98"/>
      <c r="G5" s="98"/>
      <c r="H5" s="98"/>
      <c r="I5" s="98"/>
      <c r="J5" s="99"/>
      <c r="K5" s="106" t="s">
        <v>4</v>
      </c>
      <c r="L5" s="107"/>
      <c r="M5" s="5"/>
      <c r="N5" s="6"/>
      <c r="O5" s="7"/>
      <c r="P5" s="12"/>
    </row>
    <row r="6" spans="1:16" ht="19.5" customHeight="1" x14ac:dyDescent="0.35">
      <c r="A6" s="12"/>
      <c r="B6" s="25"/>
      <c r="C6" s="26" t="s">
        <v>5</v>
      </c>
      <c r="D6" s="97"/>
      <c r="E6" s="98"/>
      <c r="F6" s="98"/>
      <c r="G6" s="98"/>
      <c r="H6" s="98"/>
      <c r="I6" s="98"/>
      <c r="J6" s="99"/>
      <c r="K6" s="106" t="s">
        <v>6</v>
      </c>
      <c r="L6" s="107"/>
      <c r="M6" s="14"/>
      <c r="N6" s="18" t="s">
        <v>7</v>
      </c>
      <c r="O6" s="16"/>
      <c r="P6" s="12"/>
    </row>
    <row r="7" spans="1:16" ht="19.5" customHeight="1" x14ac:dyDescent="0.35">
      <c r="A7" s="12"/>
      <c r="B7" s="25"/>
      <c r="C7" s="26" t="s">
        <v>8</v>
      </c>
      <c r="D7" s="97"/>
      <c r="E7" s="98"/>
      <c r="F7" s="98"/>
      <c r="G7" s="98"/>
      <c r="H7" s="98"/>
      <c r="I7" s="98"/>
      <c r="J7" s="99"/>
      <c r="K7" s="106" t="s">
        <v>9</v>
      </c>
      <c r="L7" s="107"/>
      <c r="M7" s="5"/>
      <c r="N7" s="19" t="s">
        <v>10</v>
      </c>
      <c r="O7" s="13"/>
      <c r="P7" s="12"/>
    </row>
    <row r="8" spans="1:16" ht="19.5" customHeight="1" x14ac:dyDescent="0.35">
      <c r="A8" s="12"/>
      <c r="B8" s="25"/>
      <c r="C8" s="26" t="s">
        <v>11</v>
      </c>
      <c r="D8" s="97"/>
      <c r="E8" s="98"/>
      <c r="F8" s="98"/>
      <c r="G8" s="98"/>
      <c r="H8" s="98"/>
      <c r="I8" s="98"/>
      <c r="J8" s="99"/>
      <c r="K8" s="106" t="s">
        <v>12</v>
      </c>
      <c r="L8" s="107"/>
      <c r="M8" s="5"/>
      <c r="N8" s="19" t="s">
        <v>13</v>
      </c>
      <c r="O8" s="13"/>
      <c r="P8" s="12"/>
    </row>
    <row r="9" spans="1:16" ht="19.5" customHeight="1" x14ac:dyDescent="0.35">
      <c r="A9" s="12"/>
      <c r="B9" s="25"/>
      <c r="C9" s="26" t="s">
        <v>14</v>
      </c>
      <c r="D9" s="97"/>
      <c r="E9" s="98"/>
      <c r="F9" s="98"/>
      <c r="G9" s="98"/>
      <c r="H9" s="98"/>
      <c r="I9" s="98"/>
      <c r="J9" s="99"/>
      <c r="K9" s="106" t="s">
        <v>15</v>
      </c>
      <c r="L9" s="107"/>
      <c r="M9" s="5"/>
      <c r="N9" s="19" t="s">
        <v>7</v>
      </c>
      <c r="O9" s="13"/>
      <c r="P9" s="12"/>
    </row>
    <row r="10" spans="1:16" ht="19.5" customHeight="1" x14ac:dyDescent="0.35">
      <c r="A10" s="12"/>
      <c r="B10" s="25"/>
      <c r="C10" s="26" t="s">
        <v>16</v>
      </c>
      <c r="D10" s="97"/>
      <c r="E10" s="98"/>
      <c r="F10" s="98"/>
      <c r="G10" s="98"/>
      <c r="H10" s="98"/>
      <c r="I10" s="98"/>
      <c r="J10" s="99"/>
      <c r="K10" s="106" t="s">
        <v>17</v>
      </c>
      <c r="L10" s="107"/>
      <c r="M10" s="5"/>
      <c r="N10" s="19" t="s">
        <v>13</v>
      </c>
      <c r="O10" s="13"/>
      <c r="P10" s="12"/>
    </row>
    <row r="11" spans="1:16" ht="19.5" customHeight="1" x14ac:dyDescent="0.35">
      <c r="A11" s="12"/>
      <c r="B11" s="25"/>
      <c r="C11" s="26" t="s">
        <v>18</v>
      </c>
      <c r="D11" s="97">
        <v>87.5</v>
      </c>
      <c r="E11" s="98"/>
      <c r="F11" s="98"/>
      <c r="G11" s="98"/>
      <c r="H11" s="98"/>
      <c r="I11" s="98"/>
      <c r="J11" s="99"/>
      <c r="K11" s="106" t="s">
        <v>19</v>
      </c>
      <c r="L11" s="107"/>
      <c r="M11" s="15">
        <v>83.1</v>
      </c>
      <c r="N11" s="20" t="s">
        <v>20</v>
      </c>
      <c r="O11" s="17"/>
      <c r="P11" s="12"/>
    </row>
    <row r="12" spans="1:16" ht="19.5" customHeight="1" thickBot="1" x14ac:dyDescent="0.4">
      <c r="A12" s="12"/>
      <c r="B12" s="27"/>
      <c r="C12" s="28" t="s">
        <v>21</v>
      </c>
      <c r="D12" s="100"/>
      <c r="E12" s="101"/>
      <c r="F12" s="101"/>
      <c r="G12" s="101"/>
      <c r="H12" s="101"/>
      <c r="I12" s="101"/>
      <c r="J12" s="102"/>
      <c r="K12" s="108" t="s">
        <v>22</v>
      </c>
      <c r="L12" s="109"/>
      <c r="M12" s="8"/>
      <c r="N12" s="9"/>
      <c r="O12" s="10"/>
      <c r="P12" s="12"/>
    </row>
    <row r="13" spans="1:16" ht="19.5" customHeight="1" thickBot="1" x14ac:dyDescent="0.4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9.5" customHeight="1" x14ac:dyDescent="0.35">
      <c r="A14" s="12"/>
      <c r="B14" s="30"/>
      <c r="C14" s="31"/>
      <c r="D14" s="34"/>
      <c r="E14" s="31"/>
      <c r="F14" s="31"/>
      <c r="G14" s="31"/>
      <c r="H14" s="32" t="s">
        <v>23</v>
      </c>
      <c r="I14" s="31"/>
      <c r="J14" s="31"/>
      <c r="K14" s="31"/>
      <c r="L14" s="31"/>
      <c r="M14" s="31"/>
      <c r="N14" s="31"/>
      <c r="O14" s="33"/>
      <c r="P14" s="12"/>
    </row>
    <row r="15" spans="1:16" ht="19.5" customHeight="1" x14ac:dyDescent="0.35">
      <c r="A15" s="12"/>
      <c r="B15" s="1"/>
      <c r="C15" s="12"/>
      <c r="D15" s="11" t="s">
        <v>24</v>
      </c>
      <c r="E15" s="12"/>
      <c r="F15" s="11" t="s">
        <v>25</v>
      </c>
      <c r="G15" s="12"/>
      <c r="H15" s="11" t="s">
        <v>26</v>
      </c>
      <c r="I15" s="12"/>
      <c r="J15" s="11" t="s">
        <v>27</v>
      </c>
      <c r="K15" s="12"/>
      <c r="L15" s="11" t="s">
        <v>28</v>
      </c>
      <c r="M15" s="12"/>
      <c r="N15" s="11" t="s">
        <v>29</v>
      </c>
      <c r="O15" s="13"/>
      <c r="P15" s="12"/>
    </row>
    <row r="16" spans="1:16" ht="19.5" customHeight="1" x14ac:dyDescent="0.35">
      <c r="A16" s="12"/>
      <c r="B16" s="25"/>
      <c r="C16" s="26" t="s">
        <v>30</v>
      </c>
      <c r="D16" s="29">
        <v>35</v>
      </c>
      <c r="E16" s="21" t="s">
        <v>20</v>
      </c>
      <c r="F16" s="29">
        <v>5.5</v>
      </c>
      <c r="G16" s="21" t="s">
        <v>20</v>
      </c>
      <c r="H16" s="29">
        <v>1.75</v>
      </c>
      <c r="I16" s="21" t="s">
        <v>20</v>
      </c>
      <c r="J16" s="29">
        <v>18.77</v>
      </c>
      <c r="K16" s="21" t="s">
        <v>31</v>
      </c>
      <c r="L16" s="29">
        <v>0</v>
      </c>
      <c r="M16" s="21" t="s">
        <v>32</v>
      </c>
      <c r="N16" s="29"/>
      <c r="O16" s="35" t="s">
        <v>20</v>
      </c>
      <c r="P16" s="12"/>
    </row>
    <row r="17" spans="1:16" ht="19.5" customHeight="1" thickBot="1" x14ac:dyDescent="0.4">
      <c r="A17" s="12"/>
      <c r="B17" s="27"/>
      <c r="C17" s="28" t="s">
        <v>33</v>
      </c>
      <c r="D17" s="36">
        <v>30</v>
      </c>
      <c r="E17" s="22" t="s">
        <v>20</v>
      </c>
      <c r="F17" s="36">
        <v>5.5</v>
      </c>
      <c r="G17" s="22" t="s">
        <v>20</v>
      </c>
      <c r="H17" s="36">
        <v>1.5</v>
      </c>
      <c r="I17" s="22" t="s">
        <v>20</v>
      </c>
      <c r="J17" s="36">
        <v>13.74</v>
      </c>
      <c r="K17" s="22" t="s">
        <v>31</v>
      </c>
      <c r="L17" s="36">
        <v>0</v>
      </c>
      <c r="M17" s="22" t="s">
        <v>32</v>
      </c>
      <c r="N17" s="36"/>
      <c r="O17" s="37" t="s">
        <v>20</v>
      </c>
      <c r="P17" s="12"/>
    </row>
    <row r="18" spans="1:16" ht="19.5" customHeight="1" thickBot="1" x14ac:dyDescent="0.4">
      <c r="A18" s="12"/>
      <c r="B18" s="12"/>
      <c r="C18" s="48"/>
      <c r="D18" s="12"/>
      <c r="E18" s="11"/>
      <c r="F18" s="12"/>
      <c r="G18" s="11"/>
      <c r="H18" s="12"/>
      <c r="I18" s="11"/>
      <c r="J18" s="12"/>
      <c r="K18" s="11"/>
      <c r="L18" s="12"/>
      <c r="M18" s="11"/>
      <c r="N18" s="12"/>
      <c r="O18" s="11"/>
      <c r="P18" s="12"/>
    </row>
    <row r="19" spans="1:16" ht="19.5" customHeight="1" x14ac:dyDescent="0.35">
      <c r="A19" s="12"/>
      <c r="B19" s="23"/>
      <c r="C19" s="52" t="s">
        <v>34</v>
      </c>
      <c r="D19" s="77">
        <f>D20/$D16</f>
        <v>0.05</v>
      </c>
      <c r="E19" s="77">
        <f t="shared" ref="E19:M19" si="0">E20/$D16</f>
        <v>0.1</v>
      </c>
      <c r="F19" s="77">
        <f t="shared" si="0"/>
        <v>0.15</v>
      </c>
      <c r="G19" s="77">
        <f t="shared" si="0"/>
        <v>0.2</v>
      </c>
      <c r="H19" s="77">
        <f t="shared" si="0"/>
        <v>0.25</v>
      </c>
      <c r="I19" s="77">
        <f t="shared" si="0"/>
        <v>0.3</v>
      </c>
      <c r="J19" s="77">
        <f t="shared" si="0"/>
        <v>0.35</v>
      </c>
      <c r="K19" s="77">
        <f t="shared" si="0"/>
        <v>0.4</v>
      </c>
      <c r="L19" s="77">
        <f t="shared" si="0"/>
        <v>0.45</v>
      </c>
      <c r="M19" s="77">
        <f t="shared" si="0"/>
        <v>0.5</v>
      </c>
      <c r="N19" s="60"/>
      <c r="O19" s="61"/>
      <c r="P19" s="12"/>
    </row>
    <row r="20" spans="1:16" ht="19.5" customHeight="1" x14ac:dyDescent="0.35">
      <c r="A20" s="12"/>
      <c r="B20" s="25"/>
      <c r="C20" s="26" t="s">
        <v>35</v>
      </c>
      <c r="D20" s="78">
        <f>H16</f>
        <v>1.75</v>
      </c>
      <c r="E20" s="78">
        <f>D20+$H16</f>
        <v>3.5</v>
      </c>
      <c r="F20" s="78">
        <f t="shared" ref="F20:M20" si="1">E20+$H16</f>
        <v>5.25</v>
      </c>
      <c r="G20" s="78">
        <f t="shared" si="1"/>
        <v>7</v>
      </c>
      <c r="H20" s="78">
        <f t="shared" si="1"/>
        <v>8.75</v>
      </c>
      <c r="I20" s="78">
        <f t="shared" si="1"/>
        <v>10.5</v>
      </c>
      <c r="J20" s="78">
        <f t="shared" si="1"/>
        <v>12.25</v>
      </c>
      <c r="K20" s="78">
        <f t="shared" si="1"/>
        <v>14</v>
      </c>
      <c r="L20" s="78">
        <f t="shared" si="1"/>
        <v>15.75</v>
      </c>
      <c r="M20" s="78">
        <f t="shared" si="1"/>
        <v>17.5</v>
      </c>
      <c r="N20" s="66"/>
      <c r="O20" s="67"/>
      <c r="P20" s="12"/>
    </row>
    <row r="21" spans="1:16" ht="19.5" customHeight="1" thickBot="1" x14ac:dyDescent="0.4">
      <c r="A21" s="12"/>
      <c r="B21" s="27"/>
      <c r="C21" s="28" t="s">
        <v>36</v>
      </c>
      <c r="D21" s="79">
        <f>$D17*D19</f>
        <v>1.5</v>
      </c>
      <c r="E21" s="79">
        <f t="shared" ref="E21:M21" si="2">$D17*E19</f>
        <v>3</v>
      </c>
      <c r="F21" s="79">
        <f t="shared" si="2"/>
        <v>4.5</v>
      </c>
      <c r="G21" s="79">
        <f t="shared" si="2"/>
        <v>6</v>
      </c>
      <c r="H21" s="79">
        <f t="shared" si="2"/>
        <v>7.5</v>
      </c>
      <c r="I21" s="79">
        <f t="shared" si="2"/>
        <v>9</v>
      </c>
      <c r="J21" s="79">
        <f t="shared" si="2"/>
        <v>10.5</v>
      </c>
      <c r="K21" s="79">
        <f t="shared" si="2"/>
        <v>12</v>
      </c>
      <c r="L21" s="79">
        <f t="shared" si="2"/>
        <v>13.5</v>
      </c>
      <c r="M21" s="79">
        <f t="shared" si="2"/>
        <v>15</v>
      </c>
      <c r="N21" s="36"/>
      <c r="O21" s="65"/>
      <c r="P21" s="12"/>
    </row>
    <row r="22" spans="1:16" ht="19.5" customHeight="1" thickBot="1" x14ac:dyDescent="0.4">
      <c r="A22" s="12"/>
      <c r="C22" s="12"/>
      <c r="D22" s="12"/>
      <c r="E22" s="12"/>
      <c r="F22" s="12"/>
      <c r="G22" s="12"/>
      <c r="H22" s="12"/>
      <c r="I22" s="12"/>
      <c r="J22" s="12"/>
      <c r="K22" s="12"/>
      <c r="M22" s="12"/>
      <c r="N22" s="12"/>
      <c r="O22" s="12"/>
      <c r="P22" s="12"/>
    </row>
    <row r="23" spans="1:16" ht="19.5" customHeight="1" x14ac:dyDescent="0.35">
      <c r="A23" s="12"/>
      <c r="B23" s="23"/>
      <c r="C23" s="70" t="s">
        <v>37</v>
      </c>
      <c r="D23" s="71">
        <v>1</v>
      </c>
      <c r="E23" s="72">
        <v>2</v>
      </c>
      <c r="F23" s="72">
        <v>3</v>
      </c>
      <c r="G23" s="72">
        <v>4</v>
      </c>
      <c r="H23" s="72">
        <v>5</v>
      </c>
      <c r="I23" s="73">
        <v>6</v>
      </c>
      <c r="J23" s="1"/>
      <c r="K23" s="12" t="s">
        <v>82</v>
      </c>
      <c r="L23" s="12" t="s">
        <v>83</v>
      </c>
      <c r="M23" s="12"/>
      <c r="N23" s="12"/>
      <c r="O23" s="12"/>
      <c r="P23" s="12"/>
    </row>
    <row r="24" spans="1:16" ht="19.5" customHeight="1" x14ac:dyDescent="0.35">
      <c r="A24" s="12"/>
      <c r="B24" s="25"/>
      <c r="C24" s="68" t="s">
        <v>38</v>
      </c>
      <c r="D24" s="62">
        <v>16.5</v>
      </c>
      <c r="E24" s="59">
        <v>33.200000000000003</v>
      </c>
      <c r="F24" s="59">
        <v>69.7</v>
      </c>
      <c r="G24" s="59">
        <v>138.19999999999999</v>
      </c>
      <c r="H24" s="59">
        <v>207.8</v>
      </c>
      <c r="I24" s="74">
        <v>279.5</v>
      </c>
      <c r="J24" s="1"/>
      <c r="K24" s="12" t="s">
        <v>84</v>
      </c>
      <c r="L24" s="12">
        <v>420.2</v>
      </c>
      <c r="M24" s="12" t="s">
        <v>85</v>
      </c>
      <c r="N24" s="12"/>
      <c r="O24" s="12"/>
      <c r="P24" s="12"/>
    </row>
    <row r="25" spans="1:16" ht="19.5" customHeight="1" thickBot="1" x14ac:dyDescent="0.4">
      <c r="A25" s="12"/>
      <c r="B25" s="27"/>
      <c r="C25" s="69" t="s">
        <v>39</v>
      </c>
      <c r="D25" s="63">
        <v>19.5</v>
      </c>
      <c r="E25" s="64">
        <v>37.1</v>
      </c>
      <c r="F25" s="64">
        <v>75</v>
      </c>
      <c r="G25" s="64">
        <v>148.5</v>
      </c>
      <c r="H25" s="64">
        <v>219.6</v>
      </c>
      <c r="I25" s="75">
        <v>284.60000000000002</v>
      </c>
      <c r="J25" s="1"/>
      <c r="K25" s="12"/>
      <c r="L25" s="12"/>
      <c r="M25" s="12"/>
      <c r="N25" s="12"/>
      <c r="O25" s="12"/>
      <c r="P25" s="12"/>
    </row>
    <row r="26" spans="1:16" ht="19.5" customHeight="1" thickBot="1" x14ac:dyDescent="0.4">
      <c r="A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ht="19.5" customHeight="1" x14ac:dyDescent="0.35">
      <c r="A27" s="12"/>
      <c r="B27" s="30"/>
      <c r="C27" s="31"/>
      <c r="D27" s="31"/>
      <c r="E27" s="31"/>
      <c r="F27" s="31"/>
      <c r="G27" s="31"/>
      <c r="H27" s="32" t="s">
        <v>40</v>
      </c>
      <c r="I27" s="31"/>
      <c r="J27" s="31"/>
      <c r="K27" s="31"/>
      <c r="L27" s="31"/>
      <c r="M27" s="31"/>
      <c r="N27" s="31"/>
      <c r="O27" s="33"/>
      <c r="P27" s="12"/>
    </row>
    <row r="28" spans="1:16" ht="19.5" customHeight="1" x14ac:dyDescent="0.35">
      <c r="A28" s="12"/>
      <c r="B28" s="53">
        <v>1</v>
      </c>
      <c r="C28" s="54" t="s">
        <v>2</v>
      </c>
      <c r="D28" s="54">
        <v>1</v>
      </c>
      <c r="E28" s="54">
        <v>2</v>
      </c>
      <c r="F28" s="54">
        <v>3</v>
      </c>
      <c r="G28" s="54">
        <v>4</v>
      </c>
      <c r="H28" s="54">
        <v>5</v>
      </c>
      <c r="I28" s="54">
        <v>6</v>
      </c>
      <c r="J28" s="54">
        <v>7</v>
      </c>
      <c r="K28" s="54">
        <v>8</v>
      </c>
      <c r="L28" s="54">
        <v>9</v>
      </c>
      <c r="M28" s="54">
        <v>10</v>
      </c>
      <c r="N28" s="54">
        <v>11</v>
      </c>
      <c r="O28" s="58"/>
      <c r="P28" s="12"/>
    </row>
    <row r="29" spans="1:16" ht="19.5" customHeight="1" x14ac:dyDescent="0.35">
      <c r="A29" s="12"/>
      <c r="B29" s="55">
        <v>2</v>
      </c>
      <c r="C29" s="56" t="s">
        <v>41</v>
      </c>
      <c r="E29" s="29">
        <v>25</v>
      </c>
      <c r="F29" s="29">
        <v>25</v>
      </c>
      <c r="G29" s="29">
        <v>25</v>
      </c>
      <c r="H29" s="29">
        <v>25</v>
      </c>
      <c r="I29" s="29">
        <v>25</v>
      </c>
      <c r="J29" s="29">
        <v>25</v>
      </c>
      <c r="K29" s="29">
        <v>25</v>
      </c>
      <c r="L29" s="29">
        <v>25</v>
      </c>
      <c r="M29" s="29">
        <v>25</v>
      </c>
      <c r="N29" s="29"/>
      <c r="O29" s="45"/>
      <c r="P29" s="12"/>
    </row>
    <row r="30" spans="1:16" ht="19.5" customHeight="1" x14ac:dyDescent="0.35">
      <c r="A30" s="12"/>
      <c r="B30" s="55">
        <v>3</v>
      </c>
      <c r="C30" s="56" t="s">
        <v>42</v>
      </c>
      <c r="D30">
        <v>0</v>
      </c>
      <c r="E30" s="29">
        <f t="shared" ref="E30:L30" si="3">D20</f>
        <v>1.75</v>
      </c>
      <c r="F30" s="29">
        <f t="shared" si="3"/>
        <v>3.5</v>
      </c>
      <c r="G30" s="29">
        <f t="shared" si="3"/>
        <v>5.25</v>
      </c>
      <c r="H30" s="29">
        <f t="shared" si="3"/>
        <v>7</v>
      </c>
      <c r="I30" s="29">
        <f t="shared" si="3"/>
        <v>8.75</v>
      </c>
      <c r="J30" s="29">
        <f t="shared" si="3"/>
        <v>10.5</v>
      </c>
      <c r="K30" s="29">
        <f t="shared" si="3"/>
        <v>12.25</v>
      </c>
      <c r="L30" s="29">
        <f t="shared" si="3"/>
        <v>14</v>
      </c>
      <c r="M30" s="29">
        <v>15.2</v>
      </c>
      <c r="N30" s="29"/>
      <c r="O30" s="45"/>
      <c r="P30" s="12"/>
    </row>
    <row r="31" spans="1:16" ht="19.5" customHeight="1" x14ac:dyDescent="0.35">
      <c r="A31" s="12"/>
      <c r="B31" s="55">
        <v>4</v>
      </c>
      <c r="C31" s="56" t="s">
        <v>43</v>
      </c>
      <c r="E31" s="29">
        <v>2</v>
      </c>
      <c r="F31" s="29">
        <v>3</v>
      </c>
      <c r="G31" s="29">
        <v>4</v>
      </c>
      <c r="H31" s="29">
        <v>4</v>
      </c>
      <c r="I31" s="29">
        <v>4</v>
      </c>
      <c r="J31" s="29">
        <v>4</v>
      </c>
      <c r="K31" s="29">
        <v>4</v>
      </c>
      <c r="L31" s="29">
        <v>4</v>
      </c>
      <c r="M31" s="29">
        <v>4</v>
      </c>
      <c r="N31" s="29"/>
      <c r="O31" s="45"/>
      <c r="P31" s="12"/>
    </row>
    <row r="32" spans="1:16" ht="19.5" customHeight="1" x14ac:dyDescent="0.35">
      <c r="A32" s="12"/>
      <c r="B32" s="55">
        <v>5</v>
      </c>
      <c r="C32" s="56" t="s">
        <v>44</v>
      </c>
      <c r="E32" s="29">
        <v>82</v>
      </c>
      <c r="F32" s="29">
        <v>75</v>
      </c>
      <c r="G32" s="29">
        <v>51</v>
      </c>
      <c r="H32" s="29">
        <v>62</v>
      </c>
      <c r="I32" s="29">
        <v>68</v>
      </c>
      <c r="J32" s="29">
        <v>73</v>
      </c>
      <c r="K32" s="29">
        <v>76</v>
      </c>
      <c r="L32" s="29">
        <v>77</v>
      </c>
      <c r="M32" s="29">
        <v>78.5</v>
      </c>
      <c r="N32" s="29"/>
      <c r="O32" s="45"/>
      <c r="P32" s="12"/>
    </row>
    <row r="33" spans="1:16" ht="19.5" customHeight="1" x14ac:dyDescent="0.35">
      <c r="A33" s="12"/>
      <c r="B33" s="55">
        <v>6</v>
      </c>
      <c r="C33" s="56" t="s">
        <v>45</v>
      </c>
      <c r="E33" s="29">
        <f>E32/100</f>
        <v>0.82</v>
      </c>
      <c r="F33" s="29">
        <f t="shared" ref="F33:M33" si="4">F32/100</f>
        <v>0.75</v>
      </c>
      <c r="G33" s="29">
        <f t="shared" si="4"/>
        <v>0.51</v>
      </c>
      <c r="H33" s="29">
        <f t="shared" si="4"/>
        <v>0.62</v>
      </c>
      <c r="I33" s="29">
        <f t="shared" si="4"/>
        <v>0.68</v>
      </c>
      <c r="J33" s="29">
        <f t="shared" si="4"/>
        <v>0.73</v>
      </c>
      <c r="K33" s="29">
        <f t="shared" si="4"/>
        <v>0.76</v>
      </c>
      <c r="L33" s="29">
        <f t="shared" si="4"/>
        <v>0.77</v>
      </c>
      <c r="M33" s="29">
        <f t="shared" si="4"/>
        <v>0.78500000000000003</v>
      </c>
      <c r="N33" s="29"/>
      <c r="O33" s="45"/>
      <c r="P33" s="12"/>
    </row>
    <row r="34" spans="1:16" ht="19.5" customHeight="1" x14ac:dyDescent="0.35">
      <c r="A34" s="12"/>
      <c r="B34" s="55">
        <v>7</v>
      </c>
      <c r="C34" s="76" t="s">
        <v>46</v>
      </c>
      <c r="E34" s="29">
        <f>E33*E24</f>
        <v>27.224</v>
      </c>
      <c r="F34" s="29">
        <f>F33*F24</f>
        <v>52.275000000000006</v>
      </c>
      <c r="G34" s="29">
        <f t="shared" ref="G34:M34" si="5">G33*$G24</f>
        <v>70.481999999999999</v>
      </c>
      <c r="H34" s="29">
        <f t="shared" si="5"/>
        <v>85.683999999999997</v>
      </c>
      <c r="I34" s="29">
        <f t="shared" si="5"/>
        <v>93.975999999999999</v>
      </c>
      <c r="J34" s="29">
        <f t="shared" si="5"/>
        <v>100.886</v>
      </c>
      <c r="K34" s="29">
        <f t="shared" si="5"/>
        <v>105.032</v>
      </c>
      <c r="L34" s="29">
        <f t="shared" si="5"/>
        <v>106.41399999999999</v>
      </c>
      <c r="M34" s="29">
        <f t="shared" si="5"/>
        <v>108.48699999999999</v>
      </c>
      <c r="N34" s="29"/>
      <c r="O34" s="45"/>
      <c r="P34" s="12"/>
    </row>
    <row r="35" spans="1:16" ht="19.5" customHeight="1" x14ac:dyDescent="0.35">
      <c r="A35" s="12"/>
      <c r="B35" s="55">
        <v>8</v>
      </c>
      <c r="C35" s="56" t="s">
        <v>47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/>
      <c r="O35" s="45"/>
      <c r="P35" s="12"/>
    </row>
    <row r="36" spans="1:16" ht="19.5" customHeight="1" x14ac:dyDescent="0.35">
      <c r="A36" s="12"/>
      <c r="B36" s="55">
        <v>9</v>
      </c>
      <c r="C36" s="56" t="s">
        <v>48</v>
      </c>
      <c r="D36">
        <v>0</v>
      </c>
      <c r="E36" s="29">
        <f>E34-E35</f>
        <v>27.224</v>
      </c>
      <c r="F36" s="29">
        <f t="shared" ref="F36:M36" si="6">F34-F35</f>
        <v>52.275000000000006</v>
      </c>
      <c r="G36" s="29">
        <f t="shared" si="6"/>
        <v>70.481999999999999</v>
      </c>
      <c r="H36" s="29">
        <f t="shared" si="6"/>
        <v>85.683999999999997</v>
      </c>
      <c r="I36" s="29">
        <f t="shared" si="6"/>
        <v>93.975999999999999</v>
      </c>
      <c r="J36" s="29">
        <f t="shared" si="6"/>
        <v>100.886</v>
      </c>
      <c r="K36" s="29">
        <f t="shared" si="6"/>
        <v>105.032</v>
      </c>
      <c r="L36" s="29">
        <f t="shared" si="6"/>
        <v>106.41399999999999</v>
      </c>
      <c r="M36" s="29">
        <f t="shared" si="6"/>
        <v>108.48699999999999</v>
      </c>
      <c r="N36" s="29"/>
      <c r="O36" s="45"/>
      <c r="P36" s="12"/>
    </row>
    <row r="37" spans="1:16" ht="19.5" customHeight="1" thickBot="1" x14ac:dyDescent="0.4">
      <c r="A37" s="12"/>
      <c r="B37" s="80">
        <v>10</v>
      </c>
      <c r="C37" s="57" t="s">
        <v>49</v>
      </c>
      <c r="D37">
        <v>0</v>
      </c>
      <c r="E37" s="36">
        <f t="shared" ref="E37:M37" si="7">E36/$J16</f>
        <v>1.4503995737879596</v>
      </c>
      <c r="F37" s="36">
        <f t="shared" si="7"/>
        <v>2.7850293020777839</v>
      </c>
      <c r="G37" s="36">
        <f t="shared" si="7"/>
        <v>3.7550346297282897</v>
      </c>
      <c r="H37" s="36">
        <f t="shared" si="7"/>
        <v>4.5649440596696857</v>
      </c>
      <c r="I37" s="36">
        <f t="shared" si="7"/>
        <v>5.0067128396377196</v>
      </c>
      <c r="J37" s="36">
        <f t="shared" si="7"/>
        <v>5.3748534896110813</v>
      </c>
      <c r="K37" s="36">
        <f t="shared" si="7"/>
        <v>5.5957378795950987</v>
      </c>
      <c r="L37" s="36">
        <f t="shared" si="7"/>
        <v>5.66936600958977</v>
      </c>
      <c r="M37" s="36">
        <f t="shared" si="7"/>
        <v>5.7798082045817791</v>
      </c>
      <c r="N37" s="90"/>
      <c r="O37" s="91"/>
      <c r="P37" s="12"/>
    </row>
    <row r="38" spans="1:16" ht="19.5" customHeight="1" thickBot="1" x14ac:dyDescent="0.4">
      <c r="A38" s="12"/>
      <c r="B38" s="92">
        <v>11</v>
      </c>
      <c r="C38" s="76" t="s">
        <v>86</v>
      </c>
      <c r="D38">
        <v>0</v>
      </c>
      <c r="E38">
        <f t="shared" ref="E38:M38" si="8">E37/$L24</f>
        <v>3.451688657277391E-3</v>
      </c>
      <c r="F38">
        <f t="shared" si="8"/>
        <v>6.6278660211275204E-3</v>
      </c>
      <c r="G38">
        <f t="shared" si="8"/>
        <v>8.9363032597055917E-3</v>
      </c>
      <c r="H38">
        <f t="shared" si="8"/>
        <v>1.0863741217681308E-2</v>
      </c>
      <c r="I38">
        <f t="shared" si="8"/>
        <v>1.191507101294079E-2</v>
      </c>
      <c r="J38">
        <f t="shared" si="8"/>
        <v>1.2791179175657023E-2</v>
      </c>
      <c r="K38">
        <f t="shared" si="8"/>
        <v>1.3316844073286765E-2</v>
      </c>
      <c r="L38">
        <f t="shared" si="8"/>
        <v>1.349206570583001E-2</v>
      </c>
      <c r="M38">
        <f t="shared" si="8"/>
        <v>1.3754898154644882E-2</v>
      </c>
      <c r="N38" s="36"/>
      <c r="O38" s="46"/>
      <c r="P38" s="12"/>
    </row>
    <row r="39" spans="1:16" ht="19.5" customHeight="1" x14ac:dyDescent="0.35">
      <c r="A39" s="12"/>
      <c r="B39" s="12"/>
      <c r="C39" s="12"/>
      <c r="D39" s="12"/>
      <c r="E39" s="47" t="s">
        <v>50</v>
      </c>
      <c r="F39" s="49"/>
      <c r="G39" s="11" t="s">
        <v>51</v>
      </c>
      <c r="H39" s="12"/>
      <c r="I39" s="12"/>
      <c r="J39" s="12"/>
      <c r="K39" s="47" t="s">
        <v>52</v>
      </c>
      <c r="L39" s="49">
        <f>MAX(E36:M36)</f>
        <v>108.48699999999999</v>
      </c>
      <c r="M39" s="11" t="s">
        <v>51</v>
      </c>
      <c r="N39" s="12"/>
      <c r="O39" s="12"/>
      <c r="P39" s="12"/>
    </row>
    <row r="40" spans="1:16" ht="19.5" customHeight="1" thickBot="1" x14ac:dyDescent="0.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 spans="1:16" ht="19.5" customHeight="1" x14ac:dyDescent="0.35">
      <c r="A41" s="12"/>
      <c r="B41" s="30"/>
      <c r="C41" s="31"/>
      <c r="D41" s="31"/>
      <c r="E41" s="31"/>
      <c r="F41" s="31"/>
      <c r="G41" s="31"/>
      <c r="H41" s="32" t="s">
        <v>53</v>
      </c>
      <c r="I41" s="31"/>
      <c r="J41" s="31"/>
      <c r="K41" s="31"/>
      <c r="L41" s="31"/>
      <c r="M41" s="31"/>
      <c r="N41" s="31"/>
      <c r="O41" s="33"/>
      <c r="P41" s="12"/>
    </row>
    <row r="42" spans="1:16" ht="19.5" customHeight="1" x14ac:dyDescent="0.35">
      <c r="A42" s="12"/>
      <c r="B42" s="53">
        <v>1</v>
      </c>
      <c r="C42" s="54" t="s">
        <v>2</v>
      </c>
      <c r="D42" s="54">
        <v>1</v>
      </c>
      <c r="E42" s="54">
        <v>2</v>
      </c>
      <c r="F42" s="54">
        <v>3</v>
      </c>
      <c r="G42" s="54">
        <v>4</v>
      </c>
      <c r="H42" s="54">
        <v>5</v>
      </c>
      <c r="I42" s="54">
        <v>6</v>
      </c>
      <c r="J42" s="54">
        <v>7</v>
      </c>
      <c r="K42" s="54">
        <v>8</v>
      </c>
      <c r="L42" s="54">
        <v>9</v>
      </c>
      <c r="M42" s="54">
        <v>10</v>
      </c>
      <c r="N42" s="54">
        <v>11</v>
      </c>
      <c r="O42" s="58"/>
      <c r="P42" s="12"/>
    </row>
    <row r="43" spans="1:16" ht="19.5" customHeight="1" x14ac:dyDescent="0.35">
      <c r="A43" s="12"/>
      <c r="B43" s="55">
        <v>2</v>
      </c>
      <c r="C43" s="56" t="s">
        <v>41</v>
      </c>
      <c r="E43" s="29">
        <v>25</v>
      </c>
      <c r="F43" s="29">
        <v>25</v>
      </c>
      <c r="G43" s="29">
        <v>25</v>
      </c>
      <c r="H43" s="29">
        <v>25</v>
      </c>
      <c r="I43" s="29">
        <v>25</v>
      </c>
      <c r="J43" s="29">
        <v>25</v>
      </c>
      <c r="K43" s="29">
        <v>25</v>
      </c>
      <c r="L43" s="29">
        <v>25</v>
      </c>
      <c r="M43" s="29">
        <v>25</v>
      </c>
      <c r="N43" s="29">
        <v>25</v>
      </c>
      <c r="O43" s="45"/>
      <c r="P43" s="12"/>
    </row>
    <row r="44" spans="1:16" ht="19.5" customHeight="1" x14ac:dyDescent="0.35">
      <c r="A44" s="12"/>
      <c r="B44" s="55">
        <v>3</v>
      </c>
      <c r="C44" s="56" t="s">
        <v>42</v>
      </c>
      <c r="D44">
        <v>0</v>
      </c>
      <c r="E44" s="29">
        <f t="shared" ref="E44:K44" si="9">D21</f>
        <v>1.5</v>
      </c>
      <c r="F44" s="29">
        <f t="shared" si="9"/>
        <v>3</v>
      </c>
      <c r="G44" s="29">
        <f t="shared" si="9"/>
        <v>4.5</v>
      </c>
      <c r="H44" s="29">
        <f t="shared" si="9"/>
        <v>6</v>
      </c>
      <c r="I44" s="29">
        <f t="shared" si="9"/>
        <v>7.5</v>
      </c>
      <c r="J44" s="29">
        <f t="shared" si="9"/>
        <v>9</v>
      </c>
      <c r="K44" s="29">
        <f t="shared" si="9"/>
        <v>10.5</v>
      </c>
      <c r="L44" s="29">
        <v>10.9</v>
      </c>
      <c r="M44" s="29">
        <f t="shared" ref="M44" si="10">M21</f>
        <v>15</v>
      </c>
      <c r="N44" s="29"/>
      <c r="O44" s="45"/>
      <c r="P44" s="12"/>
    </row>
    <row r="45" spans="1:16" ht="19.5" customHeight="1" x14ac:dyDescent="0.35">
      <c r="A45" s="12"/>
      <c r="B45" s="55">
        <v>4</v>
      </c>
      <c r="C45" s="56" t="s">
        <v>43</v>
      </c>
      <c r="E45" s="29">
        <v>1</v>
      </c>
      <c r="F45" s="29">
        <v>3</v>
      </c>
      <c r="G45" s="29">
        <v>3</v>
      </c>
      <c r="H45" s="29">
        <v>3</v>
      </c>
      <c r="I45" s="29">
        <v>3</v>
      </c>
      <c r="J45" s="29">
        <v>3</v>
      </c>
      <c r="K45" s="29">
        <v>4</v>
      </c>
      <c r="L45" s="29">
        <v>4</v>
      </c>
      <c r="M45" s="29"/>
      <c r="N45" s="29"/>
      <c r="O45" s="45"/>
      <c r="P45" s="12"/>
    </row>
    <row r="46" spans="1:16" ht="19.5" customHeight="1" x14ac:dyDescent="0.35">
      <c r="A46" s="12"/>
      <c r="B46" s="55">
        <v>5</v>
      </c>
      <c r="C46" s="56" t="s">
        <v>44</v>
      </c>
      <c r="E46" s="29">
        <v>93</v>
      </c>
      <c r="F46" s="29">
        <v>51</v>
      </c>
      <c r="G46">
        <v>73</v>
      </c>
      <c r="H46" s="29">
        <v>83</v>
      </c>
      <c r="I46" s="29">
        <v>89</v>
      </c>
      <c r="J46" s="29">
        <v>92.5</v>
      </c>
      <c r="K46" s="29">
        <v>49</v>
      </c>
      <c r="L46" s="29">
        <v>49</v>
      </c>
      <c r="M46" s="29"/>
      <c r="N46" s="29"/>
      <c r="O46" s="45"/>
      <c r="P46" s="12"/>
    </row>
    <row r="47" spans="1:16" ht="19.5" customHeight="1" x14ac:dyDescent="0.35">
      <c r="A47" s="12"/>
      <c r="B47" s="55">
        <v>6</v>
      </c>
      <c r="C47" s="56" t="s">
        <v>45</v>
      </c>
      <c r="E47" s="29">
        <f>E46/100</f>
        <v>0.93</v>
      </c>
      <c r="F47" s="29">
        <f t="shared" ref="F47:L47" si="11">F46/100</f>
        <v>0.51</v>
      </c>
      <c r="G47" s="29">
        <f t="shared" si="11"/>
        <v>0.73</v>
      </c>
      <c r="H47" s="29">
        <f t="shared" si="11"/>
        <v>0.83</v>
      </c>
      <c r="I47" s="29">
        <f t="shared" si="11"/>
        <v>0.89</v>
      </c>
      <c r="J47" s="29">
        <f t="shared" si="11"/>
        <v>0.92500000000000004</v>
      </c>
      <c r="K47" s="29">
        <f t="shared" si="11"/>
        <v>0.49</v>
      </c>
      <c r="L47" s="29">
        <f t="shared" si="11"/>
        <v>0.49</v>
      </c>
      <c r="M47" s="29"/>
      <c r="N47" s="29"/>
      <c r="O47" s="45"/>
      <c r="P47" s="12"/>
    </row>
    <row r="48" spans="1:16" ht="19.5" customHeight="1" x14ac:dyDescent="0.35">
      <c r="A48" s="12"/>
      <c r="B48" s="55">
        <v>7</v>
      </c>
      <c r="C48" s="76" t="s">
        <v>54</v>
      </c>
      <c r="E48" s="29">
        <f>E47*D25</f>
        <v>18.135000000000002</v>
      </c>
      <c r="F48" s="29">
        <f>F47*$F25</f>
        <v>38.25</v>
      </c>
      <c r="G48" s="29">
        <f>G47*$F25</f>
        <v>54.75</v>
      </c>
      <c r="H48" s="29">
        <f>H47*$F25</f>
        <v>62.25</v>
      </c>
      <c r="I48" s="29">
        <f>I47*$F25</f>
        <v>66.75</v>
      </c>
      <c r="J48" s="29">
        <f>J47*$F25</f>
        <v>69.375</v>
      </c>
      <c r="K48" s="29">
        <f>K47*$G25</f>
        <v>72.765000000000001</v>
      </c>
      <c r="L48" s="29">
        <f>L47*$G25</f>
        <v>72.765000000000001</v>
      </c>
      <c r="M48" s="29"/>
      <c r="N48" s="29"/>
      <c r="O48" s="45"/>
      <c r="P48" s="12"/>
    </row>
    <row r="49" spans="1:16" ht="19.5" customHeight="1" x14ac:dyDescent="0.35">
      <c r="A49" s="12"/>
      <c r="B49" s="55">
        <v>8</v>
      </c>
      <c r="C49" s="56" t="s">
        <v>47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45"/>
      <c r="P49" s="12"/>
    </row>
    <row r="50" spans="1:16" ht="19.5" customHeight="1" x14ac:dyDescent="0.35">
      <c r="A50" s="12"/>
      <c r="B50" s="55">
        <v>9</v>
      </c>
      <c r="C50" s="56" t="s">
        <v>48</v>
      </c>
      <c r="D50">
        <v>0</v>
      </c>
      <c r="E50" s="29">
        <f>E48-E49</f>
        <v>18.135000000000002</v>
      </c>
      <c r="F50" s="29">
        <f t="shared" ref="F50:L50" si="12">F48-F49</f>
        <v>38.25</v>
      </c>
      <c r="G50" s="29">
        <f t="shared" si="12"/>
        <v>54.75</v>
      </c>
      <c r="H50" s="29">
        <f t="shared" si="12"/>
        <v>62.25</v>
      </c>
      <c r="I50" s="29">
        <f t="shared" si="12"/>
        <v>66.75</v>
      </c>
      <c r="J50" s="29">
        <f t="shared" si="12"/>
        <v>69.375</v>
      </c>
      <c r="K50" s="29">
        <f t="shared" si="12"/>
        <v>72.765000000000001</v>
      </c>
      <c r="L50" s="29">
        <f t="shared" si="12"/>
        <v>72.765000000000001</v>
      </c>
      <c r="M50" s="29"/>
      <c r="N50" s="29"/>
      <c r="O50" s="45"/>
      <c r="P50" s="12"/>
    </row>
    <row r="51" spans="1:16" ht="19.5" customHeight="1" thickBot="1" x14ac:dyDescent="0.4">
      <c r="A51" s="12"/>
      <c r="B51" s="80">
        <v>10</v>
      </c>
      <c r="C51" s="57" t="s">
        <v>49</v>
      </c>
      <c r="D51">
        <v>0</v>
      </c>
      <c r="E51" s="36">
        <f t="shared" ref="E51:L51" si="13">E50/$J17</f>
        <v>1.3198689956331879</v>
      </c>
      <c r="F51" s="36">
        <f t="shared" si="13"/>
        <v>2.7838427947598254</v>
      </c>
      <c r="G51" s="36">
        <f t="shared" si="13"/>
        <v>3.9847161572052401</v>
      </c>
      <c r="H51" s="36">
        <f t="shared" si="13"/>
        <v>4.5305676855895198</v>
      </c>
      <c r="I51" s="36">
        <f t="shared" si="13"/>
        <v>4.8580786026200871</v>
      </c>
      <c r="J51" s="36">
        <f t="shared" si="13"/>
        <v>5.0491266375545854</v>
      </c>
      <c r="K51" s="36">
        <f t="shared" si="13"/>
        <v>5.2958515283842793</v>
      </c>
      <c r="L51" s="36">
        <f t="shared" si="13"/>
        <v>5.2958515283842793</v>
      </c>
      <c r="M51" s="36"/>
      <c r="N51" s="36"/>
      <c r="O51" s="46"/>
      <c r="P51" s="12"/>
    </row>
    <row r="52" spans="1:16" ht="19.5" customHeight="1" thickBot="1" x14ac:dyDescent="0.4">
      <c r="A52" s="12"/>
      <c r="B52" s="80">
        <v>11</v>
      </c>
      <c r="C52" s="76" t="s">
        <v>86</v>
      </c>
      <c r="D52">
        <v>0</v>
      </c>
      <c r="E52">
        <f t="shared" ref="E52:L52" si="14">E51/$L24</f>
        <v>3.1410494898457589E-3</v>
      </c>
      <c r="F52">
        <f t="shared" si="14"/>
        <v>6.6250423483099133E-3</v>
      </c>
      <c r="G52">
        <f t="shared" si="14"/>
        <v>9.4829037534632076E-3</v>
      </c>
      <c r="H52">
        <f t="shared" si="14"/>
        <v>1.0781931664896525E-2</v>
      </c>
      <c r="I52">
        <f t="shared" si="14"/>
        <v>1.1561348411756513E-2</v>
      </c>
      <c r="J52">
        <f t="shared" si="14"/>
        <v>1.2016008180758176E-2</v>
      </c>
      <c r="K52">
        <f t="shared" si="14"/>
        <v>1.2603168796726034E-2</v>
      </c>
      <c r="L52">
        <f t="shared" si="14"/>
        <v>1.2603168796726034E-2</v>
      </c>
      <c r="P52" s="12"/>
    </row>
    <row r="53" spans="1:16" ht="19.5" customHeight="1" x14ac:dyDescent="0.35">
      <c r="A53" s="12"/>
      <c r="B53" s="12"/>
      <c r="C53" s="12"/>
      <c r="D53" s="12"/>
      <c r="E53" s="47" t="s">
        <v>50</v>
      </c>
      <c r="F53" s="49"/>
      <c r="G53" s="11" t="s">
        <v>51</v>
      </c>
      <c r="H53" s="12"/>
      <c r="I53" s="12"/>
      <c r="J53" s="12"/>
      <c r="K53" s="47" t="s">
        <v>52</v>
      </c>
      <c r="L53" s="49"/>
      <c r="M53" s="11" t="s">
        <v>51</v>
      </c>
      <c r="N53" s="12"/>
      <c r="O53" s="12"/>
      <c r="P53" s="12"/>
    </row>
    <row r="54" spans="1:16" ht="19.5" customHeight="1" x14ac:dyDescent="0.3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 spans="1:16" ht="19.5" customHeight="1" x14ac:dyDescent="0.35">
      <c r="A55" s="12"/>
      <c r="B55" s="12"/>
      <c r="C55" s="12"/>
      <c r="D55" s="11"/>
      <c r="E55" s="48" t="s">
        <v>55</v>
      </c>
      <c r="F55" s="49"/>
      <c r="G55" s="11"/>
      <c r="H55" s="11"/>
      <c r="I55" s="11"/>
      <c r="J55" s="48" t="s">
        <v>56</v>
      </c>
      <c r="K55" s="49"/>
      <c r="L55" s="11"/>
      <c r="M55" s="11"/>
      <c r="N55" s="11"/>
      <c r="O55" s="11"/>
      <c r="P55" s="12"/>
    </row>
    <row r="56" spans="1:16" ht="19.5" customHeight="1" x14ac:dyDescent="0.35">
      <c r="A56" s="12"/>
      <c r="B56" s="12"/>
      <c r="C56" s="12"/>
      <c r="D56" s="11"/>
      <c r="E56" s="48" t="s">
        <v>57</v>
      </c>
      <c r="F56" s="49"/>
      <c r="G56" s="11"/>
      <c r="H56" s="11"/>
      <c r="I56" s="11"/>
      <c r="J56" s="48" t="s">
        <v>58</v>
      </c>
      <c r="K56" s="50"/>
      <c r="L56" s="11" t="s">
        <v>59</v>
      </c>
      <c r="M56" s="11"/>
      <c r="N56" s="11"/>
      <c r="O56" s="11"/>
      <c r="P56" s="12"/>
    </row>
    <row r="57" spans="1:16" ht="19.5" customHeight="1" x14ac:dyDescent="0.35">
      <c r="A57" s="12"/>
      <c r="B57" s="12"/>
      <c r="C57" s="12"/>
      <c r="D57" s="11"/>
      <c r="E57" s="48" t="s">
        <v>60</v>
      </c>
      <c r="F57" s="49"/>
      <c r="G57" s="11"/>
      <c r="H57" s="11"/>
      <c r="I57" s="11"/>
      <c r="J57" s="48" t="s">
        <v>61</v>
      </c>
      <c r="K57" s="49"/>
      <c r="L57" s="49"/>
      <c r="M57" s="49"/>
      <c r="N57" s="49"/>
      <c r="O57" s="11" t="s">
        <v>62</v>
      </c>
      <c r="P57" s="12"/>
    </row>
    <row r="58" spans="1:16" x14ac:dyDescent="0.3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 spans="1:16" x14ac:dyDescent="0.3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spans="1:16" x14ac:dyDescent="0.3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 spans="1:16" x14ac:dyDescent="0.3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 spans="1:16" x14ac:dyDescent="0.3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9773-BA2A-43D6-B0C9-20E90CCA11B3}">
  <dimension ref="B1:T364"/>
  <sheetViews>
    <sheetView topLeftCell="J1" zoomScale="65" zoomScaleNormal="65" workbookViewId="0">
      <selection activeCell="AJ24" sqref="AJ24"/>
    </sheetView>
  </sheetViews>
  <sheetFormatPr defaultRowHeight="14.5" x14ac:dyDescent="0.35"/>
  <cols>
    <col min="2" max="2" width="11.7265625" customWidth="1"/>
    <col min="3" max="3" width="14.6328125" customWidth="1"/>
    <col min="4" max="4" width="11.1796875" customWidth="1"/>
    <col min="5" max="18" width="11.26953125" customWidth="1"/>
    <col min="19" max="19" width="12.36328125" customWidth="1"/>
    <col min="20" max="20" width="11.7265625" customWidth="1"/>
    <col min="27" max="27" width="16.453125" customWidth="1"/>
    <col min="28" max="28" width="10.26953125" customWidth="1"/>
  </cols>
  <sheetData>
    <row r="1" spans="2:20" ht="23.5" customHeight="1" x14ac:dyDescent="0.35"/>
    <row r="2" spans="2:20" ht="29" x14ac:dyDescent="0.35">
      <c r="K2" s="85" t="s">
        <v>125</v>
      </c>
      <c r="M2" t="s">
        <v>79</v>
      </c>
    </row>
    <row r="3" spans="2:20" ht="58" x14ac:dyDescent="0.35">
      <c r="B3" s="85" t="s">
        <v>66</v>
      </c>
      <c r="C3" s="85" t="s">
        <v>76</v>
      </c>
      <c r="D3" s="85" t="s">
        <v>77</v>
      </c>
      <c r="E3" s="85" t="s">
        <v>123</v>
      </c>
      <c r="F3" s="85" t="s">
        <v>87</v>
      </c>
      <c r="G3" s="85" t="s">
        <v>122</v>
      </c>
      <c r="H3" s="85"/>
      <c r="I3" s="85">
        <v>2000</v>
      </c>
      <c r="J3" s="85">
        <v>3000</v>
      </c>
      <c r="K3" s="85">
        <v>4000</v>
      </c>
      <c r="L3" s="85">
        <v>5000</v>
      </c>
      <c r="M3" s="85">
        <v>6000</v>
      </c>
      <c r="N3" s="85">
        <f>M3+1000</f>
        <v>7000</v>
      </c>
      <c r="O3" s="85">
        <f t="shared" ref="O3:P3" si="0">N3+1000</f>
        <v>8000</v>
      </c>
      <c r="P3" s="85">
        <f t="shared" si="0"/>
        <v>9000</v>
      </c>
      <c r="Q3" s="85"/>
      <c r="R3" s="85"/>
      <c r="S3" s="85" t="s">
        <v>124</v>
      </c>
      <c r="T3" s="85"/>
    </row>
    <row r="4" spans="2:20" x14ac:dyDescent="0.35">
      <c r="B4">
        <v>0</v>
      </c>
      <c r="C4">
        <f>data!E$10*(1-COS(RADIANS(B4))) + data!E$11 - SQRT(data!E$11^2 - (data!E$10*SIN(RADIANS(B4)))^2)</f>
        <v>0</v>
      </c>
      <c r="D4">
        <v>0</v>
      </c>
      <c r="E4">
        <v>0</v>
      </c>
      <c r="F4" cm="1">
        <f t="array" ref="F4">AVERAGE(ABS(H4:H364))</f>
        <v>0</v>
      </c>
      <c r="G4" cm="1">
        <f t="array" ref="G4">MAX(ABS(H4:H364))</f>
        <v>0</v>
      </c>
      <c r="S4" s="89">
        <f>E4*(7000*6)^2/10000</f>
        <v>0</v>
      </c>
      <c r="T4" s="89">
        <f>ABS(S4)</f>
        <v>0</v>
      </c>
    </row>
    <row r="5" spans="2:20" x14ac:dyDescent="0.35">
      <c r="B5">
        <f>B4+2</f>
        <v>2</v>
      </c>
      <c r="C5" s="88">
        <f>data!E$10*(1-COS(RADIANS(B5))) + data!E$11 - SQRT(data!E$11^2 - (data!E$10*SIN(RADIANS(B5)))^2)</f>
        <v>3.2452332220771041E-2</v>
      </c>
      <c r="D5" s="88">
        <f>(C5-C4)/2</f>
        <v>1.622616611038552E-2</v>
      </c>
      <c r="E5" s="89">
        <f>(D5-D4)/(C5-C4)</f>
        <v>0.5</v>
      </c>
      <c r="F5" s="89"/>
      <c r="G5" s="89"/>
      <c r="H5" s="88"/>
      <c r="I5" s="88">
        <f>($D5)*(I$3*6)/1000</f>
        <v>0.19471399332462624</v>
      </c>
      <c r="J5" s="88">
        <f t="shared" ref="J5:P20" si="1">($D5)*(J$3*6)/1000</f>
        <v>0.29207098998693937</v>
      </c>
      <c r="K5" s="88">
        <f t="shared" si="1"/>
        <v>0.38942798664925249</v>
      </c>
      <c r="L5" s="88">
        <f t="shared" si="1"/>
        <v>0.48678498331156561</v>
      </c>
      <c r="M5" s="88">
        <f t="shared" si="1"/>
        <v>0.58414197997387873</v>
      </c>
      <c r="N5" s="88">
        <f t="shared" si="1"/>
        <v>0.68149897663619186</v>
      </c>
      <c r="O5" s="88">
        <f t="shared" si="1"/>
        <v>0.77885597329850498</v>
      </c>
      <c r="P5" s="88">
        <f t="shared" si="1"/>
        <v>0.8762129699608181</v>
      </c>
      <c r="Q5" s="88"/>
      <c r="R5" s="88"/>
      <c r="S5" s="89">
        <f t="shared" ref="S5:S68" si="2">E5*(7000*6)^2/10000</f>
        <v>88200</v>
      </c>
      <c r="T5" s="89">
        <f t="shared" ref="T5:T68" si="3">ABS(S5)</f>
        <v>88200</v>
      </c>
    </row>
    <row r="6" spans="2:20" x14ac:dyDescent="0.35">
      <c r="B6">
        <f t="shared" ref="B6:B69" si="4">B5+2</f>
        <v>4</v>
      </c>
      <c r="C6" s="88">
        <f>data!E$10*(1-COS(RADIANS(B6))) + data!E$11 - SQRT(data!E$11^2 - (data!E$10*SIN(RADIANS(B6)))^2)</f>
        <v>0.12974569317103146</v>
      </c>
      <c r="D6" s="88">
        <f t="shared" ref="D6:D69" si="5">(C6-C5)/2</f>
        <v>4.8646680475130211E-2</v>
      </c>
      <c r="E6" s="88">
        <f t="shared" ref="E6:E69" si="6">(D6-D5)/(C6-C5)</f>
        <v>0.33322432330525747</v>
      </c>
      <c r="F6" s="88"/>
      <c r="G6" s="88"/>
      <c r="H6" s="88"/>
      <c r="I6" s="88">
        <f t="shared" ref="I6:P37" si="7">($D6)*(I$3*6)/1000</f>
        <v>0.58376016570156253</v>
      </c>
      <c r="J6" s="88">
        <f t="shared" si="1"/>
        <v>0.87564024855234379</v>
      </c>
      <c r="K6" s="88">
        <f t="shared" si="1"/>
        <v>1.1675203314031251</v>
      </c>
      <c r="L6" s="88">
        <f t="shared" si="1"/>
        <v>1.4594004142539063</v>
      </c>
      <c r="M6" s="88">
        <f t="shared" si="1"/>
        <v>1.7512804971046876</v>
      </c>
      <c r="N6" s="88">
        <f t="shared" si="1"/>
        <v>2.0431605799554688</v>
      </c>
      <c r="O6" s="88">
        <f t="shared" si="1"/>
        <v>2.3350406628062501</v>
      </c>
      <c r="P6" s="88">
        <f t="shared" si="1"/>
        <v>2.6269207456570309</v>
      </c>
      <c r="Q6" s="88"/>
      <c r="R6" s="88"/>
      <c r="S6" s="89">
        <f t="shared" si="2"/>
        <v>58780.770631047417</v>
      </c>
      <c r="T6" s="89">
        <f t="shared" si="3"/>
        <v>58780.770631047417</v>
      </c>
    </row>
    <row r="7" spans="2:20" x14ac:dyDescent="0.35">
      <c r="B7">
        <f t="shared" si="4"/>
        <v>6</v>
      </c>
      <c r="C7" s="88">
        <f>data!E$10*(1-COS(RADIANS(B7))) + data!E$11 - SQRT(data!E$11^2 - (data!E$10*SIN(RADIANS(B7)))^2)</f>
        <v>0.29168933531857988</v>
      </c>
      <c r="D7" s="88">
        <f t="shared" si="5"/>
        <v>8.0971821073774208E-2</v>
      </c>
      <c r="E7" s="88">
        <f t="shared" si="6"/>
        <v>0.19960734592588852</v>
      </c>
      <c r="F7" s="88"/>
      <c r="G7" s="88"/>
      <c r="H7" s="88"/>
      <c r="I7" s="88">
        <f t="shared" si="7"/>
        <v>0.9716618528852905</v>
      </c>
      <c r="J7" s="88">
        <f t="shared" si="1"/>
        <v>1.4574927793279358</v>
      </c>
      <c r="K7" s="88">
        <f t="shared" si="1"/>
        <v>1.943323705770581</v>
      </c>
      <c r="L7" s="88">
        <f t="shared" si="1"/>
        <v>2.4291546322132263</v>
      </c>
      <c r="M7" s="88">
        <f t="shared" si="1"/>
        <v>2.9149855586558715</v>
      </c>
      <c r="N7" s="88">
        <f t="shared" si="1"/>
        <v>3.4008164850985168</v>
      </c>
      <c r="O7" s="88">
        <f t="shared" si="1"/>
        <v>3.886647411541162</v>
      </c>
      <c r="P7" s="88">
        <f t="shared" si="1"/>
        <v>4.3724783379838073</v>
      </c>
      <c r="Q7" s="88"/>
      <c r="R7" s="88"/>
      <c r="S7" s="89">
        <f t="shared" si="2"/>
        <v>35210.735821326736</v>
      </c>
      <c r="T7" s="89">
        <f t="shared" si="3"/>
        <v>35210.735821326736</v>
      </c>
    </row>
    <row r="8" spans="2:20" x14ac:dyDescent="0.35">
      <c r="B8">
        <f t="shared" si="4"/>
        <v>8</v>
      </c>
      <c r="C8" s="88">
        <f>data!E$10*(1-COS(RADIANS(B8))) + data!E$11 - SQRT(data!E$11^2 - (data!E$10*SIN(RADIANS(B8)))^2)</f>
        <v>0.51796587809656103</v>
      </c>
      <c r="D8" s="88">
        <f t="shared" si="5"/>
        <v>0.11313827138899057</v>
      </c>
      <c r="E8" s="88">
        <f t="shared" si="6"/>
        <v>0.14215547895646241</v>
      </c>
      <c r="F8" s="88"/>
      <c r="G8" s="88"/>
      <c r="H8" s="88"/>
      <c r="I8" s="88">
        <f t="shared" si="7"/>
        <v>1.3576592566678869</v>
      </c>
      <c r="J8" s="88">
        <f t="shared" si="1"/>
        <v>2.0364888850018303</v>
      </c>
      <c r="K8" s="88">
        <f t="shared" si="1"/>
        <v>2.7153185133357738</v>
      </c>
      <c r="L8" s="88">
        <f t="shared" si="1"/>
        <v>3.3941481416697168</v>
      </c>
      <c r="M8" s="88">
        <f t="shared" si="1"/>
        <v>4.0729777700036607</v>
      </c>
      <c r="N8" s="88">
        <f t="shared" si="1"/>
        <v>4.7518073983376041</v>
      </c>
      <c r="O8" s="88">
        <f t="shared" si="1"/>
        <v>5.4306370266715476</v>
      </c>
      <c r="P8" s="88">
        <f t="shared" si="1"/>
        <v>6.109466655005491</v>
      </c>
      <c r="Q8" s="88"/>
      <c r="R8" s="88"/>
      <c r="S8" s="89">
        <f t="shared" si="2"/>
        <v>25076.226487919968</v>
      </c>
      <c r="T8" s="89">
        <f t="shared" si="3"/>
        <v>25076.226487919968</v>
      </c>
    </row>
    <row r="9" spans="2:20" x14ac:dyDescent="0.35">
      <c r="B9">
        <f t="shared" si="4"/>
        <v>10</v>
      </c>
      <c r="C9" s="88">
        <f>data!E$10*(1-COS(RADIANS(B9))) + data!E$11 - SQRT(data!E$11^2 - (data!E$10*SIN(RADIANS(B9)))^2)</f>
        <v>0.80813210578210715</v>
      </c>
      <c r="D9" s="88">
        <f t="shared" si="5"/>
        <v>0.14508311384277306</v>
      </c>
      <c r="E9" s="88">
        <f t="shared" si="6"/>
        <v>0.1100915248083288</v>
      </c>
      <c r="F9" s="88"/>
      <c r="G9" s="88"/>
      <c r="I9" s="88">
        <f t="shared" si="7"/>
        <v>1.7409973661132767</v>
      </c>
      <c r="J9" s="88">
        <f t="shared" si="1"/>
        <v>2.6114960491699146</v>
      </c>
      <c r="K9" s="88">
        <f t="shared" si="1"/>
        <v>3.4819947322265534</v>
      </c>
      <c r="L9" s="88">
        <f t="shared" si="1"/>
        <v>4.3524934152831918</v>
      </c>
      <c r="M9" s="88">
        <f t="shared" si="1"/>
        <v>5.2229920983398292</v>
      </c>
      <c r="N9" s="88">
        <f t="shared" si="1"/>
        <v>6.0934907813964685</v>
      </c>
      <c r="O9" s="88">
        <f t="shared" si="1"/>
        <v>6.9639894644531068</v>
      </c>
      <c r="P9" s="88">
        <f t="shared" si="1"/>
        <v>7.8344881475097452</v>
      </c>
      <c r="Q9" s="88"/>
      <c r="R9" s="88"/>
      <c r="S9" s="89">
        <f t="shared" si="2"/>
        <v>19420.144976189204</v>
      </c>
      <c r="T9" s="89">
        <f t="shared" si="3"/>
        <v>19420.144976189204</v>
      </c>
    </row>
    <row r="10" spans="2:20" x14ac:dyDescent="0.35">
      <c r="B10">
        <f t="shared" si="4"/>
        <v>12</v>
      </c>
      <c r="C10" s="88">
        <f>data!E$10*(1-COS(RADIANS(B10))) + data!E$11 - SQRT(data!E$11^2 - (data!E$10*SIN(RADIANS(B10)))^2)</f>
        <v>1.1616200842985052</v>
      </c>
      <c r="D10" s="88">
        <f t="shared" si="5"/>
        <v>0.17674398925819901</v>
      </c>
      <c r="E10" s="88">
        <f t="shared" si="6"/>
        <v>8.9567049913006389E-2</v>
      </c>
      <c r="F10" s="88"/>
      <c r="G10" s="88"/>
      <c r="H10" s="88"/>
      <c r="I10" s="88">
        <f t="shared" si="7"/>
        <v>2.1209278710983881</v>
      </c>
      <c r="J10" s="88">
        <f t="shared" si="1"/>
        <v>3.1813918066475821</v>
      </c>
      <c r="K10" s="88">
        <f t="shared" si="1"/>
        <v>4.2418557421967762</v>
      </c>
      <c r="L10" s="88">
        <f t="shared" si="1"/>
        <v>5.3023196777459711</v>
      </c>
      <c r="M10" s="88">
        <f t="shared" si="1"/>
        <v>6.3627836132951643</v>
      </c>
      <c r="N10" s="88">
        <f t="shared" si="1"/>
        <v>7.4232475488443574</v>
      </c>
      <c r="O10" s="88">
        <f t="shared" si="1"/>
        <v>8.4837114843935524</v>
      </c>
      <c r="P10" s="88">
        <f t="shared" si="1"/>
        <v>9.5441754199427464</v>
      </c>
      <c r="Q10" s="88"/>
      <c r="R10" s="88"/>
      <c r="S10" s="89">
        <f t="shared" si="2"/>
        <v>15799.627604654326</v>
      </c>
      <c r="T10" s="89">
        <f t="shared" si="3"/>
        <v>15799.627604654326</v>
      </c>
    </row>
    <row r="11" spans="2:20" x14ac:dyDescent="0.35">
      <c r="B11">
        <f t="shared" si="4"/>
        <v>14</v>
      </c>
      <c r="C11" s="88">
        <f>data!E$10*(1-COS(RADIANS(B11))) + data!E$11 - SQRT(data!E$11^2 - (data!E$10*SIN(RADIANS(B11)))^2)</f>
        <v>1.577738596650704</v>
      </c>
      <c r="D11" s="88">
        <f t="shared" si="5"/>
        <v>0.20805925617609944</v>
      </c>
      <c r="E11" s="88">
        <f t="shared" si="6"/>
        <v>7.5255644698151464E-2</v>
      </c>
      <c r="F11" s="88"/>
      <c r="G11" s="88"/>
      <c r="H11" s="88"/>
      <c r="I11" s="88">
        <f t="shared" si="7"/>
        <v>2.4967110741131933</v>
      </c>
      <c r="J11" s="88">
        <f t="shared" si="1"/>
        <v>3.7450666111697903</v>
      </c>
      <c r="K11" s="88">
        <f t="shared" si="1"/>
        <v>4.9934221482263865</v>
      </c>
      <c r="L11" s="88">
        <f t="shared" si="1"/>
        <v>6.2417776852829832</v>
      </c>
      <c r="M11" s="88">
        <f t="shared" si="1"/>
        <v>7.4901332223395807</v>
      </c>
      <c r="N11" s="88">
        <f t="shared" si="1"/>
        <v>8.7384887593961764</v>
      </c>
      <c r="O11" s="88">
        <f t="shared" si="1"/>
        <v>9.9868442964527731</v>
      </c>
      <c r="P11" s="88">
        <f t="shared" si="1"/>
        <v>11.23519983350937</v>
      </c>
      <c r="Q11" s="88"/>
      <c r="R11" s="88"/>
      <c r="S11" s="89">
        <f t="shared" si="2"/>
        <v>13275.095724753917</v>
      </c>
      <c r="T11" s="89">
        <f t="shared" si="3"/>
        <v>13275.095724753917</v>
      </c>
    </row>
    <row r="12" spans="2:20" x14ac:dyDescent="0.35">
      <c r="B12">
        <f t="shared" si="4"/>
        <v>16</v>
      </c>
      <c r="C12" s="88">
        <f>data!E$10*(1-COS(RADIANS(B12))) + data!E$11 - SQRT(data!E$11^2 - (data!E$10*SIN(RADIANS(B12)))^2)</f>
        <v>2.055674896534498</v>
      </c>
      <c r="D12" s="88">
        <f t="shared" si="5"/>
        <v>0.23896814994189697</v>
      </c>
      <c r="E12" s="88">
        <f t="shared" si="6"/>
        <v>6.4671576051688814E-2</v>
      </c>
      <c r="F12" s="88"/>
      <c r="G12" s="88"/>
      <c r="H12" s="88"/>
      <c r="I12" s="88">
        <f t="shared" si="7"/>
        <v>2.8676177993027636</v>
      </c>
      <c r="J12" s="88">
        <f t="shared" si="1"/>
        <v>4.3014266989541454</v>
      </c>
      <c r="K12" s="88">
        <f t="shared" si="1"/>
        <v>5.7352355986055272</v>
      </c>
      <c r="L12" s="88">
        <f t="shared" si="1"/>
        <v>7.169044498256909</v>
      </c>
      <c r="M12" s="88">
        <f t="shared" si="1"/>
        <v>8.6028533979082908</v>
      </c>
      <c r="N12" s="88">
        <f t="shared" si="1"/>
        <v>10.036662297559673</v>
      </c>
      <c r="O12" s="88">
        <f t="shared" si="1"/>
        <v>11.470471197211054</v>
      </c>
      <c r="P12" s="88">
        <f t="shared" si="1"/>
        <v>12.904280096862436</v>
      </c>
      <c r="Q12" s="88"/>
      <c r="R12" s="88"/>
      <c r="S12" s="89">
        <f t="shared" si="2"/>
        <v>11408.066015517907</v>
      </c>
      <c r="T12" s="89">
        <f t="shared" si="3"/>
        <v>11408.066015517907</v>
      </c>
    </row>
    <row r="13" spans="2:20" x14ac:dyDescent="0.35">
      <c r="B13">
        <f t="shared" si="4"/>
        <v>18</v>
      </c>
      <c r="C13" s="88">
        <f>data!E$10*(1-COS(RADIANS(B13))) + data!E$11 - SQRT(data!E$11^2 - (data!E$10*SIN(RADIANS(B13)))^2)</f>
        <v>2.5944967794248726</v>
      </c>
      <c r="D13" s="88">
        <f t="shared" si="5"/>
        <v>0.26941094144518729</v>
      </c>
      <c r="E13" s="88">
        <f t="shared" si="6"/>
        <v>5.6498803166619031E-2</v>
      </c>
      <c r="F13" s="88"/>
      <c r="G13" s="88"/>
      <c r="H13" s="88"/>
      <c r="I13" s="88">
        <f t="shared" si="7"/>
        <v>3.2329312973422475</v>
      </c>
      <c r="J13" s="88">
        <f t="shared" si="1"/>
        <v>4.8493969460133712</v>
      </c>
      <c r="K13" s="88">
        <f t="shared" si="1"/>
        <v>6.465862594684495</v>
      </c>
      <c r="L13" s="88">
        <f t="shared" si="1"/>
        <v>8.0823282433556187</v>
      </c>
      <c r="M13" s="88">
        <f t="shared" si="1"/>
        <v>9.6987938920267425</v>
      </c>
      <c r="N13" s="88">
        <f t="shared" si="1"/>
        <v>11.315259540697864</v>
      </c>
      <c r="O13" s="88">
        <f t="shared" si="1"/>
        <v>12.93172518936899</v>
      </c>
      <c r="P13" s="88">
        <f t="shared" si="1"/>
        <v>14.548190838040115</v>
      </c>
      <c r="Q13" s="88"/>
      <c r="R13" s="88"/>
      <c r="S13" s="89">
        <f t="shared" si="2"/>
        <v>9966.3888785915969</v>
      </c>
      <c r="T13" s="89">
        <f t="shared" si="3"/>
        <v>9966.3888785915969</v>
      </c>
    </row>
    <row r="14" spans="2:20" x14ac:dyDescent="0.35">
      <c r="B14">
        <f t="shared" si="4"/>
        <v>20</v>
      </c>
      <c r="C14" s="88">
        <f>data!E$10*(1-COS(RADIANS(B14))) + data!E$11 - SQRT(data!E$11^2 - (data!E$10*SIN(RADIANS(B14)))^2)</f>
        <v>3.1931549701347421</v>
      </c>
      <c r="D14" s="88">
        <f t="shared" si="5"/>
        <v>0.29932909535493479</v>
      </c>
      <c r="E14" s="88">
        <f t="shared" si="6"/>
        <v>4.9975352169276295E-2</v>
      </c>
      <c r="F14" s="88"/>
      <c r="G14" s="88"/>
      <c r="H14" s="88"/>
      <c r="I14" s="88">
        <f t="shared" si="7"/>
        <v>3.5919491442592175</v>
      </c>
      <c r="J14" s="88">
        <f t="shared" si="1"/>
        <v>5.3879237163888263</v>
      </c>
      <c r="K14" s="88">
        <f t="shared" si="1"/>
        <v>7.183898288518435</v>
      </c>
      <c r="L14" s="88">
        <f t="shared" si="1"/>
        <v>8.9798728606480438</v>
      </c>
      <c r="M14" s="88">
        <f t="shared" si="1"/>
        <v>10.775847432777653</v>
      </c>
      <c r="N14" s="88">
        <f t="shared" si="1"/>
        <v>12.571822004907261</v>
      </c>
      <c r="O14" s="88">
        <f t="shared" si="1"/>
        <v>14.36779657703687</v>
      </c>
      <c r="P14" s="88">
        <f t="shared" si="1"/>
        <v>16.163771149166479</v>
      </c>
      <c r="Q14" s="88"/>
      <c r="R14" s="88"/>
      <c r="S14" s="89">
        <f t="shared" si="2"/>
        <v>8815.6521226603381</v>
      </c>
      <c r="T14" s="89">
        <f t="shared" si="3"/>
        <v>8815.6521226603381</v>
      </c>
    </row>
    <row r="15" spans="2:20" x14ac:dyDescent="0.35">
      <c r="B15">
        <f t="shared" si="4"/>
        <v>22</v>
      </c>
      <c r="C15" s="88">
        <f>data!E$10*(1-COS(RADIANS(B15))) + data!E$11 - SQRT(data!E$11^2 - (data!E$10*SIN(RADIANS(B15)))^2)</f>
        <v>3.8504858254295584</v>
      </c>
      <c r="D15" s="88">
        <f t="shared" si="5"/>
        <v>0.32866542764740814</v>
      </c>
      <c r="E15" s="88">
        <f t="shared" si="6"/>
        <v>4.4629477007154715E-2</v>
      </c>
      <c r="F15" s="88"/>
      <c r="G15" s="88"/>
      <c r="H15" s="88"/>
      <c r="I15" s="88">
        <f t="shared" si="7"/>
        <v>3.9439851317688976</v>
      </c>
      <c r="J15" s="88">
        <f t="shared" si="1"/>
        <v>5.9159776976533465</v>
      </c>
      <c r="K15" s="88">
        <f t="shared" si="1"/>
        <v>7.8879702635377953</v>
      </c>
      <c r="L15" s="88">
        <f t="shared" si="1"/>
        <v>9.8599628294222441</v>
      </c>
      <c r="M15" s="88">
        <f t="shared" si="1"/>
        <v>11.831955395306693</v>
      </c>
      <c r="N15" s="88">
        <f t="shared" si="1"/>
        <v>13.803947961191142</v>
      </c>
      <c r="O15" s="88">
        <f t="shared" si="1"/>
        <v>15.775940527075591</v>
      </c>
      <c r="P15" s="88">
        <f t="shared" si="1"/>
        <v>17.747933092960039</v>
      </c>
      <c r="Q15" s="88"/>
      <c r="R15" s="88"/>
      <c r="S15" s="89">
        <f t="shared" si="2"/>
        <v>7872.6397440620913</v>
      </c>
      <c r="T15" s="89">
        <f t="shared" si="3"/>
        <v>7872.6397440620913</v>
      </c>
    </row>
    <row r="16" spans="2:20" x14ac:dyDescent="0.35">
      <c r="B16">
        <f t="shared" si="4"/>
        <v>24</v>
      </c>
      <c r="C16" s="88">
        <f>data!E$10*(1-COS(RADIANS(B16))) + data!E$11 - SQRT(data!E$11^2 - (data!E$10*SIN(RADIANS(B16)))^2)</f>
        <v>4.565214349772134</v>
      </c>
      <c r="D16" s="88">
        <f t="shared" si="5"/>
        <v>0.35736426217128781</v>
      </c>
      <c r="E16" s="88">
        <f t="shared" si="6"/>
        <v>4.0153475825352766E-2</v>
      </c>
      <c r="F16" s="88"/>
      <c r="G16" s="88"/>
      <c r="H16" s="88"/>
      <c r="I16" s="88">
        <f t="shared" si="7"/>
        <v>4.2883711460554528</v>
      </c>
      <c r="J16" s="88">
        <f t="shared" si="1"/>
        <v>6.4325567190831805</v>
      </c>
      <c r="K16" s="88">
        <f t="shared" si="1"/>
        <v>8.5767422921109056</v>
      </c>
      <c r="L16" s="88">
        <f t="shared" si="1"/>
        <v>10.720927865138634</v>
      </c>
      <c r="M16" s="88">
        <f t="shared" si="1"/>
        <v>12.865113438166361</v>
      </c>
      <c r="N16" s="88">
        <f t="shared" si="1"/>
        <v>15.009299011194088</v>
      </c>
      <c r="O16" s="88">
        <f t="shared" si="1"/>
        <v>17.153484584221811</v>
      </c>
      <c r="P16" s="88">
        <f t="shared" si="1"/>
        <v>19.297670157249541</v>
      </c>
      <c r="Q16" s="88"/>
      <c r="R16" s="88"/>
      <c r="S16" s="89">
        <f t="shared" si="2"/>
        <v>7083.073135592228</v>
      </c>
      <c r="T16" s="89">
        <f t="shared" si="3"/>
        <v>7083.073135592228</v>
      </c>
    </row>
    <row r="17" spans="2:20" x14ac:dyDescent="0.35">
      <c r="B17">
        <f t="shared" si="4"/>
        <v>26</v>
      </c>
      <c r="C17" s="88">
        <f>data!E$10*(1-COS(RADIANS(B17))) + data!E$11 - SQRT(data!E$11^2 - (data!E$10*SIN(RADIANS(B17)))^2)</f>
        <v>5.3359575216438486</v>
      </c>
      <c r="D17" s="88">
        <f t="shared" si="5"/>
        <v>0.3853715859358573</v>
      </c>
      <c r="E17" s="88">
        <f t="shared" si="6"/>
        <v>3.6338075751686502E-2</v>
      </c>
      <c r="F17" s="88"/>
      <c r="G17" s="88"/>
      <c r="H17" s="88"/>
      <c r="I17" s="88">
        <f t="shared" si="7"/>
        <v>4.6244590312302885</v>
      </c>
      <c r="J17" s="88">
        <f t="shared" si="1"/>
        <v>6.9366885468454313</v>
      </c>
      <c r="K17" s="88">
        <f t="shared" si="1"/>
        <v>9.2489180624605769</v>
      </c>
      <c r="L17" s="88">
        <f t="shared" si="1"/>
        <v>11.561147578075719</v>
      </c>
      <c r="M17" s="88">
        <f t="shared" si="1"/>
        <v>13.873377093690863</v>
      </c>
      <c r="N17" s="88">
        <f t="shared" si="1"/>
        <v>16.185606609306006</v>
      </c>
      <c r="O17" s="88">
        <f t="shared" si="1"/>
        <v>18.497836124921154</v>
      </c>
      <c r="P17" s="88">
        <f t="shared" si="1"/>
        <v>20.810065640536294</v>
      </c>
      <c r="Q17" s="88"/>
      <c r="R17" s="88"/>
      <c r="S17" s="89">
        <f t="shared" si="2"/>
        <v>6410.0365625974991</v>
      </c>
      <c r="T17" s="89">
        <f t="shared" si="3"/>
        <v>6410.0365625974991</v>
      </c>
    </row>
    <row r="18" spans="2:20" x14ac:dyDescent="0.35">
      <c r="B18">
        <f t="shared" si="4"/>
        <v>28</v>
      </c>
      <c r="C18" s="88">
        <f>data!E$10*(1-COS(RADIANS(B18))) + data!E$11 - SQRT(data!E$11^2 - (data!E$10*SIN(RADIANS(B18)))^2)</f>
        <v>6.1612279271333534</v>
      </c>
      <c r="D18" s="88">
        <f t="shared" si="5"/>
        <v>0.41263520274475241</v>
      </c>
      <c r="E18" s="88">
        <f t="shared" si="6"/>
        <v>3.3035980240590158E-2</v>
      </c>
      <c r="F18" s="88"/>
      <c r="G18" s="88"/>
      <c r="H18" s="88"/>
      <c r="I18" s="88">
        <f t="shared" si="7"/>
        <v>4.9516224329370289</v>
      </c>
      <c r="J18" s="88">
        <f t="shared" si="1"/>
        <v>7.4274336494055433</v>
      </c>
      <c r="K18" s="88">
        <f t="shared" si="1"/>
        <v>9.9032448658740577</v>
      </c>
      <c r="L18" s="88">
        <f t="shared" si="1"/>
        <v>12.379056082342574</v>
      </c>
      <c r="M18" s="88">
        <f t="shared" si="1"/>
        <v>14.854867298811087</v>
      </c>
      <c r="N18" s="88">
        <f t="shared" si="1"/>
        <v>17.330678515279601</v>
      </c>
      <c r="O18" s="88">
        <f t="shared" si="1"/>
        <v>19.806489731748115</v>
      </c>
      <c r="P18" s="88">
        <f t="shared" si="1"/>
        <v>22.28230094821663</v>
      </c>
      <c r="Q18" s="88"/>
      <c r="R18" s="88"/>
      <c r="S18" s="89">
        <f t="shared" si="2"/>
        <v>5827.546914440104</v>
      </c>
      <c r="T18" s="89">
        <f t="shared" si="3"/>
        <v>5827.546914440104</v>
      </c>
    </row>
    <row r="19" spans="2:20" x14ac:dyDescent="0.35">
      <c r="B19">
        <f t="shared" si="4"/>
        <v>30</v>
      </c>
      <c r="C19" s="88">
        <f>data!E$10*(1-COS(RADIANS(B19))) + data!E$11 - SQRT(data!E$11^2 - (data!E$10*SIN(RADIANS(B19)))^2)</f>
        <v>7.0394376965898857</v>
      </c>
      <c r="D19" s="88">
        <f t="shared" si="5"/>
        <v>0.43910488472826614</v>
      </c>
      <c r="E19" s="88">
        <f t="shared" si="6"/>
        <v>3.0140500486454537E-2</v>
      </c>
      <c r="F19" s="88"/>
      <c r="G19" s="88"/>
      <c r="H19" s="88"/>
      <c r="I19" s="88">
        <f t="shared" si="7"/>
        <v>5.2692586167391937</v>
      </c>
      <c r="J19" s="88">
        <f t="shared" si="1"/>
        <v>7.9038879251087915</v>
      </c>
      <c r="K19" s="88">
        <f t="shared" si="1"/>
        <v>10.538517233478387</v>
      </c>
      <c r="L19" s="88">
        <f t="shared" si="1"/>
        <v>13.173146541847984</v>
      </c>
      <c r="M19" s="88">
        <f t="shared" si="1"/>
        <v>15.807775850217583</v>
      </c>
      <c r="N19" s="88">
        <f t="shared" si="1"/>
        <v>18.442405158587178</v>
      </c>
      <c r="O19" s="88">
        <f t="shared" si="1"/>
        <v>21.077034466956775</v>
      </c>
      <c r="P19" s="88">
        <f t="shared" si="1"/>
        <v>23.711663775326372</v>
      </c>
      <c r="Q19" s="88"/>
      <c r="R19" s="88"/>
      <c r="S19" s="89">
        <f t="shared" si="2"/>
        <v>5316.7842858105805</v>
      </c>
      <c r="T19" s="89">
        <f t="shared" si="3"/>
        <v>5316.7842858105805</v>
      </c>
    </row>
    <row r="20" spans="2:20" x14ac:dyDescent="0.35">
      <c r="B20">
        <f t="shared" si="4"/>
        <v>32</v>
      </c>
      <c r="C20" s="88">
        <f>data!E$10*(1-COS(RADIANS(B20))) + data!E$11 - SQRT(data!E$11^2 - (data!E$10*SIN(RADIANS(B20)))^2)</f>
        <v>7.9689027391019636</v>
      </c>
      <c r="D20" s="88">
        <f t="shared" si="5"/>
        <v>0.46473252125603892</v>
      </c>
      <c r="E20" s="88">
        <f t="shared" si="6"/>
        <v>2.7572458732292519E-2</v>
      </c>
      <c r="F20" s="88"/>
      <c r="G20" s="88"/>
      <c r="H20" s="88"/>
      <c r="I20" s="88">
        <f t="shared" si="7"/>
        <v>5.5767902550724662</v>
      </c>
      <c r="J20" s="88">
        <f t="shared" si="1"/>
        <v>8.3651853826087006</v>
      </c>
      <c r="K20" s="88">
        <f t="shared" si="1"/>
        <v>11.153580510144932</v>
      </c>
      <c r="L20" s="88">
        <f t="shared" si="1"/>
        <v>13.941975637681168</v>
      </c>
      <c r="M20" s="88">
        <f t="shared" si="1"/>
        <v>16.730370765217401</v>
      </c>
      <c r="N20" s="88">
        <f t="shared" si="1"/>
        <v>19.518765892753635</v>
      </c>
      <c r="O20" s="88">
        <f t="shared" si="1"/>
        <v>22.307161020289865</v>
      </c>
      <c r="P20" s="88">
        <f t="shared" si="1"/>
        <v>25.095556147826102</v>
      </c>
      <c r="Q20" s="88"/>
      <c r="R20" s="88"/>
      <c r="S20" s="89">
        <f t="shared" si="2"/>
        <v>4863.7817203764007</v>
      </c>
      <c r="T20" s="89">
        <f t="shared" si="3"/>
        <v>4863.7817203764007</v>
      </c>
    </row>
    <row r="21" spans="2:20" x14ac:dyDescent="0.35">
      <c r="B21">
        <f t="shared" si="4"/>
        <v>34</v>
      </c>
      <c r="C21" s="88">
        <f>data!E$10*(1-COS(RADIANS(B21))) + data!E$11 - SQRT(data!E$11^2 - (data!E$10*SIN(RADIANS(B21)))^2)</f>
        <v>8.9478472683723851</v>
      </c>
      <c r="D21" s="88">
        <f t="shared" si="5"/>
        <v>0.48947226463521076</v>
      </c>
      <c r="E21" s="88">
        <f t="shared" si="6"/>
        <v>2.5271854164821413E-2</v>
      </c>
      <c r="F21" s="88"/>
      <c r="G21" s="88"/>
      <c r="H21" s="88"/>
      <c r="I21" s="88">
        <f t="shared" si="7"/>
        <v>5.87366717562253</v>
      </c>
      <c r="J21" s="88">
        <f t="shared" si="7"/>
        <v>8.8105007634337937</v>
      </c>
      <c r="K21" s="88">
        <f t="shared" si="7"/>
        <v>11.74733435124506</v>
      </c>
      <c r="L21" s="88">
        <f t="shared" si="7"/>
        <v>14.684167939056323</v>
      </c>
      <c r="M21" s="88">
        <f t="shared" si="7"/>
        <v>17.621001526867587</v>
      </c>
      <c r="N21" s="88">
        <f t="shared" si="7"/>
        <v>20.557835114678852</v>
      </c>
      <c r="O21" s="88">
        <f t="shared" si="7"/>
        <v>23.49466870249012</v>
      </c>
      <c r="P21" s="88">
        <f t="shared" si="7"/>
        <v>26.431502290301381</v>
      </c>
      <c r="Q21" s="88"/>
      <c r="R21" s="88"/>
      <c r="S21" s="89">
        <f t="shared" si="2"/>
        <v>4457.9550746744972</v>
      </c>
      <c r="T21" s="89">
        <f t="shared" si="3"/>
        <v>4457.9550746744972</v>
      </c>
    </row>
    <row r="22" spans="2:20" x14ac:dyDescent="0.35">
      <c r="B22">
        <f t="shared" si="4"/>
        <v>36</v>
      </c>
      <c r="C22" s="88">
        <f>data!E$10*(1-COS(RADIANS(B22))) + data!E$11 - SQRT(data!E$11^2 - (data!E$10*SIN(RADIANS(B22)))^2)</f>
        <v>9.974408612219861</v>
      </c>
      <c r="D22" s="88">
        <f t="shared" si="5"/>
        <v>0.51328067192373794</v>
      </c>
      <c r="E22" s="88">
        <f t="shared" si="6"/>
        <v>2.3192386340298993E-2</v>
      </c>
      <c r="F22" s="88"/>
      <c r="G22" s="88"/>
      <c r="H22" s="88"/>
      <c r="I22" s="88">
        <f t="shared" si="7"/>
        <v>6.1593680630848562</v>
      </c>
      <c r="J22" s="88">
        <f t="shared" si="7"/>
        <v>9.2390520946272829</v>
      </c>
      <c r="K22" s="88">
        <f t="shared" si="7"/>
        <v>12.318736126169712</v>
      </c>
      <c r="L22" s="88">
        <f t="shared" si="7"/>
        <v>15.398420157712138</v>
      </c>
      <c r="M22" s="88">
        <f t="shared" si="7"/>
        <v>18.478104189254566</v>
      </c>
      <c r="N22" s="88">
        <f t="shared" si="7"/>
        <v>21.557788220796994</v>
      </c>
      <c r="O22" s="88">
        <f t="shared" si="7"/>
        <v>24.637472252339425</v>
      </c>
      <c r="P22" s="88">
        <f t="shared" si="7"/>
        <v>27.717156283881849</v>
      </c>
      <c r="Q22" s="88"/>
      <c r="R22" s="88"/>
      <c r="S22" s="89">
        <f t="shared" si="2"/>
        <v>4091.1369504287422</v>
      </c>
      <c r="T22" s="89">
        <f t="shared" si="3"/>
        <v>4091.1369504287422</v>
      </c>
    </row>
    <row r="23" spans="2:20" x14ac:dyDescent="0.35">
      <c r="B23">
        <f t="shared" si="4"/>
        <v>38</v>
      </c>
      <c r="C23" s="88">
        <f>data!E$10*(1-COS(RADIANS(B23))) + data!E$11 - SQRT(data!E$11^2 - (data!E$10*SIN(RADIANS(B23)))^2)</f>
        <v>11.046642296440638</v>
      </c>
      <c r="D23" s="88">
        <f t="shared" si="5"/>
        <v>0.53611684211038835</v>
      </c>
      <c r="E23" s="88">
        <f t="shared" si="6"/>
        <v>2.1297754885630283E-2</v>
      </c>
      <c r="F23" s="88"/>
      <c r="G23" s="88"/>
      <c r="H23" s="88"/>
      <c r="I23" s="88">
        <f t="shared" si="7"/>
        <v>6.4334021053246593</v>
      </c>
      <c r="J23" s="88">
        <f t="shared" si="7"/>
        <v>9.6501031579869903</v>
      </c>
      <c r="K23" s="88">
        <f t="shared" si="7"/>
        <v>12.866804210649319</v>
      </c>
      <c r="L23" s="88">
        <f t="shared" si="7"/>
        <v>16.08350526331165</v>
      </c>
      <c r="M23" s="88">
        <f t="shared" si="7"/>
        <v>19.300206315973981</v>
      </c>
      <c r="N23" s="88">
        <f t="shared" si="7"/>
        <v>22.516907368636311</v>
      </c>
      <c r="O23" s="88">
        <f t="shared" si="7"/>
        <v>25.733608421298637</v>
      </c>
      <c r="P23" s="88">
        <f t="shared" si="7"/>
        <v>28.950309473960971</v>
      </c>
      <c r="Q23" s="88"/>
      <c r="R23" s="88"/>
      <c r="S23" s="89">
        <f t="shared" si="2"/>
        <v>3756.9239618251822</v>
      </c>
      <c r="T23" s="89">
        <f t="shared" si="3"/>
        <v>3756.9239618251822</v>
      </c>
    </row>
    <row r="24" spans="2:20" x14ac:dyDescent="0.35">
      <c r="B24">
        <f t="shared" si="4"/>
        <v>40</v>
      </c>
      <c r="C24" s="88">
        <f>data!E$10*(1-COS(RADIANS(B24))) + data!E$11 - SQRT(data!E$11^2 - (data!E$10*SIN(RADIANS(B24)))^2)</f>
        <v>12.162527392118307</v>
      </c>
      <c r="D24" s="88">
        <f t="shared" si="5"/>
        <v>0.55794254783883446</v>
      </c>
      <c r="E24" s="88">
        <f t="shared" si="6"/>
        <v>1.9559097807638981E-2</v>
      </c>
      <c r="F24" s="88"/>
      <c r="G24" s="88"/>
      <c r="H24" s="88"/>
      <c r="I24" s="88">
        <f t="shared" si="7"/>
        <v>6.6953105740660144</v>
      </c>
      <c r="J24" s="88">
        <f t="shared" si="7"/>
        <v>10.04296586109902</v>
      </c>
      <c r="K24" s="88">
        <f t="shared" si="7"/>
        <v>13.390621148132029</v>
      </c>
      <c r="L24" s="88">
        <f t="shared" si="7"/>
        <v>16.738276435165034</v>
      </c>
      <c r="M24" s="88">
        <f t="shared" si="7"/>
        <v>20.08593172219804</v>
      </c>
      <c r="N24" s="88">
        <f t="shared" si="7"/>
        <v>23.433587009231047</v>
      </c>
      <c r="O24" s="88">
        <f t="shared" si="7"/>
        <v>26.781242296264058</v>
      </c>
      <c r="P24" s="88">
        <f t="shared" si="7"/>
        <v>30.128897583297061</v>
      </c>
      <c r="Q24" s="88"/>
      <c r="R24" s="88"/>
      <c r="S24" s="89">
        <f t="shared" si="2"/>
        <v>3450.2248532675162</v>
      </c>
      <c r="T24" s="89">
        <f t="shared" si="3"/>
        <v>3450.2248532675162</v>
      </c>
    </row>
    <row r="25" spans="2:20" x14ac:dyDescent="0.35">
      <c r="B25">
        <f t="shared" si="4"/>
        <v>42</v>
      </c>
      <c r="C25" s="88">
        <f>data!E$10*(1-COS(RADIANS(B25))) + data!E$11 - SQRT(data!E$11^2 - (data!E$10*SIN(RADIANS(B25)))^2)</f>
        <v>13.319972113679597</v>
      </c>
      <c r="D25" s="88">
        <f t="shared" si="5"/>
        <v>0.57872236078064532</v>
      </c>
      <c r="E25" s="88">
        <f t="shared" si="6"/>
        <v>1.7953179581466947E-2</v>
      </c>
      <c r="F25" s="88"/>
      <c r="G25" s="88"/>
      <c r="H25" s="88"/>
      <c r="I25" s="88">
        <f t="shared" si="7"/>
        <v>6.9446683293677429</v>
      </c>
      <c r="J25" s="88">
        <f t="shared" si="7"/>
        <v>10.417002494051616</v>
      </c>
      <c r="K25" s="88">
        <f t="shared" si="7"/>
        <v>13.889336658735486</v>
      </c>
      <c r="L25" s="88">
        <f t="shared" si="7"/>
        <v>17.36167082341936</v>
      </c>
      <c r="M25" s="88">
        <f t="shared" si="7"/>
        <v>20.834004988103231</v>
      </c>
      <c r="N25" s="88">
        <f t="shared" si="7"/>
        <v>24.306339152787103</v>
      </c>
      <c r="O25" s="88">
        <f t="shared" si="7"/>
        <v>27.778673317470972</v>
      </c>
      <c r="P25" s="88">
        <f t="shared" si="7"/>
        <v>31.251007482154847</v>
      </c>
      <c r="Q25" s="88"/>
      <c r="R25" s="88"/>
      <c r="S25" s="89">
        <f t="shared" si="2"/>
        <v>3166.9408781707698</v>
      </c>
      <c r="T25" s="89">
        <f t="shared" si="3"/>
        <v>3166.9408781707698</v>
      </c>
    </row>
    <row r="26" spans="2:20" x14ac:dyDescent="0.35">
      <c r="B26">
        <f t="shared" si="4"/>
        <v>44</v>
      </c>
      <c r="C26" s="88">
        <f>data!E$10*(1-COS(RADIANS(B26))) + data!E$11 - SQRT(data!E$11^2 - (data!E$10*SIN(RADIANS(B26)))^2)</f>
        <v>14.516819653071337</v>
      </c>
      <c r="D26" s="88">
        <f t="shared" si="5"/>
        <v>0.59842376969587008</v>
      </c>
      <c r="E26" s="88">
        <f t="shared" si="6"/>
        <v>1.646108486402318E-2</v>
      </c>
      <c r="F26" s="88"/>
      <c r="G26" s="88"/>
      <c r="H26" s="88"/>
      <c r="I26" s="88">
        <f t="shared" si="7"/>
        <v>7.1810852363504409</v>
      </c>
      <c r="J26" s="88">
        <f t="shared" si="7"/>
        <v>10.771627854525661</v>
      </c>
      <c r="K26" s="88">
        <f t="shared" si="7"/>
        <v>14.362170472700882</v>
      </c>
      <c r="L26" s="88">
        <f t="shared" si="7"/>
        <v>17.952713090876102</v>
      </c>
      <c r="M26" s="88">
        <f t="shared" si="7"/>
        <v>21.543255709051323</v>
      </c>
      <c r="N26" s="88">
        <f t="shared" si="7"/>
        <v>25.133798327226543</v>
      </c>
      <c r="O26" s="88">
        <f t="shared" si="7"/>
        <v>28.724340945401764</v>
      </c>
      <c r="P26" s="88">
        <f t="shared" si="7"/>
        <v>32.314883563576984</v>
      </c>
      <c r="Q26" s="88"/>
      <c r="R26" s="88"/>
      <c r="S26" s="89">
        <f t="shared" si="2"/>
        <v>2903.7353700136887</v>
      </c>
      <c r="T26" s="89">
        <f t="shared" si="3"/>
        <v>2903.7353700136887</v>
      </c>
    </row>
    <row r="27" spans="2:20" x14ac:dyDescent="0.35">
      <c r="B27">
        <f t="shared" si="4"/>
        <v>46</v>
      </c>
      <c r="C27" s="88">
        <f>data!E$10*(1-COS(RADIANS(B27))) + data!E$11 - SQRT(data!E$11^2 - (data!E$10*SIN(RADIANS(B27)))^2)</f>
        <v>15.750854233397035</v>
      </c>
      <c r="D27" s="88">
        <f t="shared" si="5"/>
        <v>0.61701729016284901</v>
      </c>
      <c r="E27" s="88">
        <f t="shared" si="6"/>
        <v>1.5067260483147524E-2</v>
      </c>
      <c r="F27" s="88"/>
      <c r="G27" s="88"/>
      <c r="H27" s="88"/>
      <c r="I27" s="88">
        <f t="shared" si="7"/>
        <v>7.404207481954189</v>
      </c>
      <c r="J27" s="88">
        <f t="shared" si="7"/>
        <v>11.106311222931282</v>
      </c>
      <c r="K27" s="88">
        <f t="shared" si="7"/>
        <v>14.808414963908378</v>
      </c>
      <c r="L27" s="88">
        <f t="shared" si="7"/>
        <v>18.51051870488547</v>
      </c>
      <c r="M27" s="88">
        <f t="shared" si="7"/>
        <v>22.212622445862564</v>
      </c>
      <c r="N27" s="88">
        <f t="shared" si="7"/>
        <v>25.914726186839658</v>
      </c>
      <c r="O27" s="88">
        <f t="shared" si="7"/>
        <v>29.616829927816756</v>
      </c>
      <c r="P27" s="88">
        <f t="shared" si="7"/>
        <v>33.318933668793846</v>
      </c>
      <c r="Q27" s="88"/>
      <c r="R27" s="88"/>
      <c r="S27" s="89">
        <f t="shared" si="2"/>
        <v>2657.864749227223</v>
      </c>
      <c r="T27" s="89">
        <f t="shared" si="3"/>
        <v>2657.864749227223</v>
      </c>
    </row>
    <row r="28" spans="2:20" x14ac:dyDescent="0.35">
      <c r="B28">
        <f t="shared" si="4"/>
        <v>48</v>
      </c>
      <c r="C28" s="88">
        <f>data!E$10*(1-COS(RADIANS(B28))) + data!E$11 - SQRT(data!E$11^2 - (data!E$10*SIN(RADIANS(B28)))^2)</f>
        <v>17.019807363214767</v>
      </c>
      <c r="D28" s="88">
        <f t="shared" si="5"/>
        <v>0.63447656490886573</v>
      </c>
      <c r="E28" s="88">
        <f t="shared" si="6"/>
        <v>1.3758801909826658E-2</v>
      </c>
      <c r="F28" s="88"/>
      <c r="G28" s="88"/>
      <c r="H28" s="88"/>
      <c r="I28" s="88">
        <f t="shared" si="7"/>
        <v>7.6137187789063878</v>
      </c>
      <c r="J28" s="88">
        <f t="shared" si="7"/>
        <v>11.420578168359583</v>
      </c>
      <c r="K28" s="88">
        <f t="shared" si="7"/>
        <v>15.227437557812776</v>
      </c>
      <c r="L28" s="88">
        <f t="shared" si="7"/>
        <v>19.034296947265972</v>
      </c>
      <c r="M28" s="88">
        <f t="shared" si="7"/>
        <v>22.841156336719166</v>
      </c>
      <c r="N28" s="88">
        <f t="shared" si="7"/>
        <v>26.64801572617236</v>
      </c>
      <c r="O28" s="88">
        <f t="shared" si="7"/>
        <v>30.454875115625551</v>
      </c>
      <c r="P28" s="88">
        <f t="shared" si="7"/>
        <v>34.261734505078749</v>
      </c>
      <c r="Q28" s="88"/>
      <c r="R28" s="88"/>
      <c r="S28" s="89">
        <f t="shared" si="2"/>
        <v>2427.0526568934224</v>
      </c>
      <c r="T28" s="89">
        <f t="shared" si="3"/>
        <v>2427.0526568934224</v>
      </c>
    </row>
    <row r="29" spans="2:20" x14ac:dyDescent="0.35">
      <c r="B29">
        <f t="shared" si="4"/>
        <v>50</v>
      </c>
      <c r="C29" s="88">
        <f>data!E$10*(1-COS(RADIANS(B29))) + data!E$11 - SQRT(data!E$11^2 - (data!E$10*SIN(RADIANS(B29)))^2)</f>
        <v>18.321364270497241</v>
      </c>
      <c r="D29" s="88">
        <f t="shared" si="5"/>
        <v>0.65077845364123732</v>
      </c>
      <c r="E29" s="88">
        <f t="shared" si="6"/>
        <v>1.252491430928546E-2</v>
      </c>
      <c r="F29" s="88"/>
      <c r="G29" s="88"/>
      <c r="H29" s="88"/>
      <c r="I29" s="88">
        <f t="shared" si="7"/>
        <v>7.8093414436948478</v>
      </c>
      <c r="J29" s="88">
        <f t="shared" si="7"/>
        <v>11.714012165542272</v>
      </c>
      <c r="K29" s="88">
        <f t="shared" si="7"/>
        <v>15.618682887389696</v>
      </c>
      <c r="L29" s="88">
        <f t="shared" si="7"/>
        <v>19.523353609237123</v>
      </c>
      <c r="M29" s="88">
        <f t="shared" si="7"/>
        <v>23.428024331084544</v>
      </c>
      <c r="N29" s="88">
        <f t="shared" si="7"/>
        <v>27.332695052931964</v>
      </c>
      <c r="O29" s="88">
        <f t="shared" si="7"/>
        <v>31.237365774779391</v>
      </c>
      <c r="P29" s="88">
        <f t="shared" si="7"/>
        <v>35.142036496626815</v>
      </c>
      <c r="Q29" s="88"/>
      <c r="R29" s="88"/>
      <c r="S29" s="89">
        <f t="shared" si="2"/>
        <v>2209.3948841579554</v>
      </c>
      <c r="T29" s="89">
        <f t="shared" si="3"/>
        <v>2209.3948841579554</v>
      </c>
    </row>
    <row r="30" spans="2:20" x14ac:dyDescent="0.35">
      <c r="B30">
        <f t="shared" si="4"/>
        <v>52</v>
      </c>
      <c r="C30" s="88">
        <f>data!E$10*(1-COS(RADIANS(B30))) + data!E$11 - SQRT(data!E$11^2 - (data!E$10*SIN(RADIANS(B30)))^2)</f>
        <v>19.653170493007963</v>
      </c>
      <c r="D30" s="88">
        <f t="shared" si="5"/>
        <v>0.66590311125536061</v>
      </c>
      <c r="E30" s="88">
        <f t="shared" si="6"/>
        <v>1.1356500186348647E-2</v>
      </c>
      <c r="F30" s="88"/>
      <c r="G30" s="88"/>
      <c r="H30" s="88"/>
      <c r="I30" s="88">
        <f t="shared" si="7"/>
        <v>7.9908373350643265</v>
      </c>
      <c r="J30" s="88">
        <f t="shared" si="7"/>
        <v>11.986256002596491</v>
      </c>
      <c r="K30" s="88">
        <f t="shared" si="7"/>
        <v>15.981674670128653</v>
      </c>
      <c r="L30" s="88">
        <f t="shared" si="7"/>
        <v>19.977093337660818</v>
      </c>
      <c r="M30" s="88">
        <f t="shared" si="7"/>
        <v>23.972512005192982</v>
      </c>
      <c r="N30" s="88">
        <f t="shared" si="7"/>
        <v>27.967930672725146</v>
      </c>
      <c r="O30" s="88">
        <f t="shared" si="7"/>
        <v>31.963349340257306</v>
      </c>
      <c r="P30" s="88">
        <f t="shared" si="7"/>
        <v>35.958768007789473</v>
      </c>
      <c r="Q30" s="88"/>
      <c r="R30" s="88"/>
      <c r="S30" s="89">
        <f t="shared" si="2"/>
        <v>2003.2866328719012</v>
      </c>
      <c r="T30" s="89">
        <f t="shared" si="3"/>
        <v>2003.2866328719012</v>
      </c>
    </row>
    <row r="31" spans="2:20" x14ac:dyDescent="0.35">
      <c r="B31">
        <f t="shared" si="4"/>
        <v>54</v>
      </c>
      <c r="C31" s="88">
        <f>data!E$10*(1-COS(RADIANS(B31))) + data!E$11 - SQRT(data!E$11^2 - (data!E$10*SIN(RADIANS(B31)))^2)</f>
        <v>21.012838599603697</v>
      </c>
      <c r="D31" s="88">
        <f t="shared" si="5"/>
        <v>0.67983405329786706</v>
      </c>
      <c r="E31" s="88">
        <f t="shared" si="6"/>
        <v>1.0245840124459497E-2</v>
      </c>
      <c r="F31" s="88"/>
      <c r="G31" s="88"/>
      <c r="H31" s="88"/>
      <c r="I31" s="88">
        <f t="shared" si="7"/>
        <v>8.1580086395744047</v>
      </c>
      <c r="J31" s="88">
        <f t="shared" si="7"/>
        <v>12.237012959361607</v>
      </c>
      <c r="K31" s="88">
        <f t="shared" si="7"/>
        <v>16.316017279148809</v>
      </c>
      <c r="L31" s="88">
        <f t="shared" si="7"/>
        <v>20.395021598936012</v>
      </c>
      <c r="M31" s="88">
        <f t="shared" si="7"/>
        <v>24.474025918723214</v>
      </c>
      <c r="N31" s="88">
        <f t="shared" si="7"/>
        <v>28.553030238510416</v>
      </c>
      <c r="O31" s="88">
        <f t="shared" si="7"/>
        <v>32.632034558297619</v>
      </c>
      <c r="P31" s="88">
        <f t="shared" si="7"/>
        <v>36.711038878084821</v>
      </c>
      <c r="Q31" s="88"/>
      <c r="R31" s="88"/>
      <c r="S31" s="89">
        <f t="shared" si="2"/>
        <v>1807.3661979546555</v>
      </c>
      <c r="T31" s="89">
        <f t="shared" si="3"/>
        <v>1807.3661979546555</v>
      </c>
    </row>
    <row r="32" spans="2:20" x14ac:dyDescent="0.35">
      <c r="B32">
        <f t="shared" si="4"/>
        <v>56</v>
      </c>
      <c r="C32" s="88">
        <f>data!E$10*(1-COS(RADIANS(B32))) + data!E$11 - SQRT(data!E$11^2 - (data!E$10*SIN(RADIANS(B32)))^2)</f>
        <v>22.397955014762516</v>
      </c>
      <c r="D32" s="88">
        <f t="shared" si="5"/>
        <v>0.69255820757940967</v>
      </c>
      <c r="E32" s="88">
        <f t="shared" si="6"/>
        <v>9.1863428534154235E-3</v>
      </c>
      <c r="F32" s="88"/>
      <c r="G32" s="88"/>
      <c r="H32" s="88"/>
      <c r="I32" s="88">
        <f t="shared" si="7"/>
        <v>8.310698490952916</v>
      </c>
      <c r="J32" s="88">
        <f t="shared" si="7"/>
        <v>12.466047736429374</v>
      </c>
      <c r="K32" s="88">
        <f t="shared" si="7"/>
        <v>16.621396981905832</v>
      </c>
      <c r="L32" s="88">
        <f t="shared" si="7"/>
        <v>20.77674622738229</v>
      </c>
      <c r="M32" s="88">
        <f t="shared" si="7"/>
        <v>24.932095472858748</v>
      </c>
      <c r="N32" s="88">
        <f t="shared" si="7"/>
        <v>29.087444718335206</v>
      </c>
      <c r="O32" s="88">
        <f t="shared" si="7"/>
        <v>33.242793963811664</v>
      </c>
      <c r="P32" s="88">
        <f t="shared" si="7"/>
        <v>37.398143209288122</v>
      </c>
      <c r="Q32" s="88"/>
      <c r="R32" s="88"/>
      <c r="S32" s="89">
        <f t="shared" si="2"/>
        <v>1620.4708793424807</v>
      </c>
      <c r="T32" s="89">
        <f t="shared" si="3"/>
        <v>1620.4708793424807</v>
      </c>
    </row>
    <row r="33" spans="2:20" x14ac:dyDescent="0.35">
      <c r="B33">
        <f t="shared" si="4"/>
        <v>58</v>
      </c>
      <c r="C33" s="88">
        <f>data!E$10*(1-COS(RADIANS(B33))) + data!E$11 - SQRT(data!E$11^2 - (data!E$10*SIN(RADIANS(B33)))^2)</f>
        <v>23.806086916508377</v>
      </c>
      <c r="D33" s="88">
        <f t="shared" si="5"/>
        <v>0.70406595087293056</v>
      </c>
      <c r="E33" s="88">
        <f t="shared" si="6"/>
        <v>8.1723475473093853E-3</v>
      </c>
      <c r="F33" s="88"/>
      <c r="G33" s="88"/>
      <c r="H33" s="88"/>
      <c r="I33" s="88">
        <f t="shared" si="7"/>
        <v>8.4487914104751667</v>
      </c>
      <c r="J33" s="88">
        <f t="shared" si="7"/>
        <v>12.67318711571275</v>
      </c>
      <c r="K33" s="88">
        <f t="shared" si="7"/>
        <v>16.897582820950333</v>
      </c>
      <c r="L33" s="88">
        <f t="shared" si="7"/>
        <v>21.121978526187917</v>
      </c>
      <c r="M33" s="88">
        <f t="shared" si="7"/>
        <v>25.3463742314255</v>
      </c>
      <c r="N33" s="88">
        <f t="shared" si="7"/>
        <v>29.570769936663083</v>
      </c>
      <c r="O33" s="88">
        <f t="shared" si="7"/>
        <v>33.795165641900667</v>
      </c>
      <c r="P33" s="88">
        <f t="shared" si="7"/>
        <v>38.01956134713825</v>
      </c>
      <c r="Q33" s="88"/>
      <c r="R33" s="88"/>
      <c r="S33" s="89">
        <f t="shared" si="2"/>
        <v>1441.6021073453755</v>
      </c>
      <c r="T33" s="89">
        <f t="shared" si="3"/>
        <v>1441.6021073453755</v>
      </c>
    </row>
    <row r="34" spans="2:20" x14ac:dyDescent="0.35">
      <c r="B34">
        <f t="shared" si="4"/>
        <v>60</v>
      </c>
      <c r="C34" s="88">
        <f>data!E$10*(1-COS(RADIANS(B34))) + data!E$11 - SQRT(data!E$11^2 - (data!E$10*SIN(RADIANS(B34)))^2)</f>
        <v>25.234789175905348</v>
      </c>
      <c r="D34" s="88">
        <f t="shared" si="5"/>
        <v>0.71435112969848547</v>
      </c>
      <c r="E34" s="88">
        <f t="shared" si="6"/>
        <v>7.1989658852335643E-3</v>
      </c>
      <c r="F34" s="88"/>
      <c r="G34" s="88"/>
      <c r="H34" s="88"/>
      <c r="I34" s="88">
        <f t="shared" si="7"/>
        <v>8.5722135563818274</v>
      </c>
      <c r="J34" s="88">
        <f t="shared" si="7"/>
        <v>12.858320334572738</v>
      </c>
      <c r="K34" s="88">
        <f t="shared" si="7"/>
        <v>17.144427112763655</v>
      </c>
      <c r="L34" s="88">
        <f t="shared" si="7"/>
        <v>21.430533890954564</v>
      </c>
      <c r="M34" s="88">
        <f t="shared" si="7"/>
        <v>25.716640669145477</v>
      </c>
      <c r="N34" s="88">
        <f t="shared" si="7"/>
        <v>30.00274744733639</v>
      </c>
      <c r="O34" s="88">
        <f t="shared" si="7"/>
        <v>34.288854225527309</v>
      </c>
      <c r="P34" s="88">
        <f t="shared" si="7"/>
        <v>38.574961003718215</v>
      </c>
      <c r="Q34" s="88"/>
      <c r="R34" s="88"/>
      <c r="S34" s="89">
        <f t="shared" si="2"/>
        <v>1269.8975821552006</v>
      </c>
      <c r="T34" s="89">
        <f t="shared" si="3"/>
        <v>1269.8975821552006</v>
      </c>
    </row>
    <row r="35" spans="2:20" x14ac:dyDescent="0.35">
      <c r="B35">
        <f t="shared" si="4"/>
        <v>62</v>
      </c>
      <c r="C35" s="88">
        <f>data!E$10*(1-COS(RADIANS(B35))) + data!E$11 - SQRT(data!E$11^2 - (data!E$10*SIN(RADIANS(B35)))^2)</f>
        <v>26.68161130447632</v>
      </c>
      <c r="D35" s="88">
        <f t="shared" si="5"/>
        <v>0.72341106428548585</v>
      </c>
      <c r="E35" s="88">
        <f t="shared" si="6"/>
        <v>6.2619546716146061E-3</v>
      </c>
      <c r="F35" s="88"/>
      <c r="G35" s="88"/>
      <c r="H35" s="88"/>
      <c r="I35" s="88">
        <f t="shared" si="7"/>
        <v>8.6809327714258302</v>
      </c>
      <c r="J35" s="88">
        <f t="shared" si="7"/>
        <v>13.021399157138745</v>
      </c>
      <c r="K35" s="88">
        <f t="shared" si="7"/>
        <v>17.36186554285166</v>
      </c>
      <c r="L35" s="88">
        <f t="shared" si="7"/>
        <v>21.702331928564575</v>
      </c>
      <c r="M35" s="88">
        <f t="shared" si="7"/>
        <v>26.042798314277491</v>
      </c>
      <c r="N35" s="88">
        <f t="shared" si="7"/>
        <v>30.383264699990406</v>
      </c>
      <c r="O35" s="88">
        <f t="shared" si="7"/>
        <v>34.723731085703321</v>
      </c>
      <c r="P35" s="88">
        <f t="shared" si="7"/>
        <v>39.064197471416236</v>
      </c>
      <c r="Q35" s="88"/>
      <c r="R35" s="88"/>
      <c r="S35" s="89">
        <f t="shared" si="2"/>
        <v>1104.6088040728164</v>
      </c>
      <c r="T35" s="89">
        <f t="shared" si="3"/>
        <v>1104.6088040728164</v>
      </c>
    </row>
    <row r="36" spans="2:20" x14ac:dyDescent="0.35">
      <c r="B36">
        <f t="shared" si="4"/>
        <v>64</v>
      </c>
      <c r="C36" s="88">
        <f>data!E$10*(1-COS(RADIANS(B36))) + data!E$11 - SQRT(data!E$11^2 - (data!E$10*SIN(RADIANS(B36)))^2)</f>
        <v>28.144104374313315</v>
      </c>
      <c r="D36" s="88">
        <f t="shared" si="5"/>
        <v>0.73124653491849756</v>
      </c>
      <c r="E36" s="88">
        <f t="shared" si="6"/>
        <v>5.3576121450510713E-3</v>
      </c>
      <c r="F36" s="88"/>
      <c r="G36" s="88"/>
      <c r="H36" s="88"/>
      <c r="I36" s="88">
        <f t="shared" si="7"/>
        <v>8.7749584190219707</v>
      </c>
      <c r="J36" s="88">
        <f t="shared" si="7"/>
        <v>13.162437628532956</v>
      </c>
      <c r="K36" s="88">
        <f t="shared" si="7"/>
        <v>17.549916838043941</v>
      </c>
      <c r="L36" s="88">
        <f t="shared" si="7"/>
        <v>21.937396047554927</v>
      </c>
      <c r="M36" s="88">
        <f t="shared" si="7"/>
        <v>26.324875257065912</v>
      </c>
      <c r="N36" s="88">
        <f t="shared" si="7"/>
        <v>30.712354466576897</v>
      </c>
      <c r="O36" s="88">
        <f t="shared" si="7"/>
        <v>35.099833676087883</v>
      </c>
      <c r="P36" s="88">
        <f t="shared" si="7"/>
        <v>39.487312885598868</v>
      </c>
      <c r="Q36" s="88"/>
      <c r="R36" s="88"/>
      <c r="S36" s="89">
        <f t="shared" si="2"/>
        <v>945.08278238700893</v>
      </c>
      <c r="T36" s="89">
        <f t="shared" si="3"/>
        <v>945.08278238700893</v>
      </c>
    </row>
    <row r="37" spans="2:20" x14ac:dyDescent="0.35">
      <c r="B37">
        <f t="shared" si="4"/>
        <v>66</v>
      </c>
      <c r="C37" s="88">
        <f>data!E$10*(1-COS(RADIANS(B37))) + data!E$11 - SQRT(data!E$11^2 - (data!E$10*SIN(RADIANS(B37)))^2)</f>
        <v>29.619827874345447</v>
      </c>
      <c r="D37" s="88">
        <f t="shared" si="5"/>
        <v>0.7378617500160658</v>
      </c>
      <c r="E37" s="88">
        <f t="shared" si="6"/>
        <v>4.4826927926703087E-3</v>
      </c>
      <c r="F37" s="88"/>
      <c r="G37" s="88"/>
      <c r="H37" s="88"/>
      <c r="I37" s="88">
        <f t="shared" si="7"/>
        <v>8.8543410001927896</v>
      </c>
      <c r="J37" s="88">
        <f t="shared" si="7"/>
        <v>13.281511500289183</v>
      </c>
      <c r="K37" s="88">
        <f t="shared" si="7"/>
        <v>17.708682000385579</v>
      </c>
      <c r="L37" s="88">
        <f t="shared" si="7"/>
        <v>22.135852500481974</v>
      </c>
      <c r="M37" s="88">
        <f t="shared" si="7"/>
        <v>26.563023000578365</v>
      </c>
      <c r="N37" s="88">
        <f t="shared" si="7"/>
        <v>30.990193500674764</v>
      </c>
      <c r="O37" s="88">
        <f t="shared" si="7"/>
        <v>35.417364000771158</v>
      </c>
      <c r="P37" s="88">
        <f t="shared" si="7"/>
        <v>39.844534500867553</v>
      </c>
      <c r="Q37" s="88"/>
      <c r="R37" s="88"/>
      <c r="S37" s="89">
        <f t="shared" si="2"/>
        <v>790.74700862704242</v>
      </c>
      <c r="T37" s="89">
        <f t="shared" si="3"/>
        <v>790.74700862704242</v>
      </c>
    </row>
    <row r="38" spans="2:20" x14ac:dyDescent="0.35">
      <c r="B38">
        <f t="shared" si="4"/>
        <v>68</v>
      </c>
      <c r="C38" s="88">
        <f>data!E$10*(1-COS(RADIANS(B38))) + data!E$11 - SQRT(data!E$11^2 - (data!E$10*SIN(RADIANS(B38)))^2)</f>
        <v>31.106356465259438</v>
      </c>
      <c r="D38" s="88">
        <f t="shared" si="5"/>
        <v>0.74326429545699568</v>
      </c>
      <c r="E38" s="88">
        <f t="shared" si="6"/>
        <v>3.6343367184132882E-3</v>
      </c>
      <c r="F38" s="88"/>
      <c r="G38" s="88"/>
      <c r="H38" s="88"/>
      <c r="I38" s="88">
        <f t="shared" ref="I38:P69" si="8">($D38)*(I$3*6)/1000</f>
        <v>8.9191715454839482</v>
      </c>
      <c r="J38" s="88">
        <f t="shared" si="8"/>
        <v>13.378757318225922</v>
      </c>
      <c r="K38" s="88">
        <f t="shared" si="8"/>
        <v>17.838343090967896</v>
      </c>
      <c r="L38" s="88">
        <f t="shared" si="8"/>
        <v>22.29792886370987</v>
      </c>
      <c r="M38" s="88">
        <f t="shared" si="8"/>
        <v>26.757514636451845</v>
      </c>
      <c r="N38" s="88">
        <f t="shared" si="8"/>
        <v>31.217100409193819</v>
      </c>
      <c r="O38" s="88">
        <f t="shared" si="8"/>
        <v>35.676686181935793</v>
      </c>
      <c r="P38" s="88">
        <f t="shared" si="8"/>
        <v>40.136271954677767</v>
      </c>
      <c r="Q38" s="88"/>
      <c r="R38" s="88"/>
      <c r="S38" s="89">
        <f t="shared" si="2"/>
        <v>641.09699712810402</v>
      </c>
      <c r="T38" s="89">
        <f t="shared" si="3"/>
        <v>641.09699712810402</v>
      </c>
    </row>
    <row r="39" spans="2:20" x14ac:dyDescent="0.35">
      <c r="B39">
        <f t="shared" si="4"/>
        <v>70</v>
      </c>
      <c r="C39" s="88">
        <f>data!E$10*(1-COS(RADIANS(B39))) + data!E$11 - SQRT(data!E$11^2 - (data!E$10*SIN(RADIANS(B39)))^2)</f>
        <v>32.601286594980195</v>
      </c>
      <c r="D39" s="88">
        <f t="shared" si="5"/>
        <v>0.74746506486037845</v>
      </c>
      <c r="E39" s="88">
        <f t="shared" si="6"/>
        <v>2.8100105281625709E-3</v>
      </c>
      <c r="F39" s="88"/>
      <c r="G39" s="88"/>
      <c r="H39" s="88"/>
      <c r="I39" s="88">
        <f t="shared" si="8"/>
        <v>8.9695807783245414</v>
      </c>
      <c r="J39" s="88">
        <f t="shared" si="8"/>
        <v>13.454371167486812</v>
      </c>
      <c r="K39" s="88">
        <f t="shared" si="8"/>
        <v>17.939161556649083</v>
      </c>
      <c r="L39" s="88">
        <f t="shared" si="8"/>
        <v>22.423951945811353</v>
      </c>
      <c r="M39" s="88">
        <f t="shared" si="8"/>
        <v>26.908742334973624</v>
      </c>
      <c r="N39" s="88">
        <f t="shared" si="8"/>
        <v>31.393532724135895</v>
      </c>
      <c r="O39" s="88">
        <f t="shared" si="8"/>
        <v>35.878323113298165</v>
      </c>
      <c r="P39" s="88">
        <f t="shared" si="8"/>
        <v>40.363113502460436</v>
      </c>
      <c r="Q39" s="88"/>
      <c r="R39" s="88"/>
      <c r="S39" s="89">
        <f t="shared" si="2"/>
        <v>495.68585716787754</v>
      </c>
      <c r="T39" s="89">
        <f t="shared" si="3"/>
        <v>495.68585716787754</v>
      </c>
    </row>
    <row r="40" spans="2:20" x14ac:dyDescent="0.35">
      <c r="B40">
        <f t="shared" si="4"/>
        <v>72</v>
      </c>
      <c r="C40" s="88">
        <f>data!E$10*(1-COS(RADIANS(B40))) + data!E$11 - SQRT(data!E$11^2 - (data!E$10*SIN(RADIANS(B40)))^2)</f>
        <v>34.102242936452001</v>
      </c>
      <c r="D40" s="88">
        <f t="shared" si="5"/>
        <v>0.75047817073590295</v>
      </c>
      <c r="E40" s="88">
        <f t="shared" si="6"/>
        <v>2.0074573738566668E-3</v>
      </c>
      <c r="F40" s="88"/>
      <c r="G40" s="88"/>
      <c r="H40" s="88"/>
      <c r="I40" s="88">
        <f t="shared" si="8"/>
        <v>9.0057380488308354</v>
      </c>
      <c r="J40" s="88">
        <f t="shared" si="8"/>
        <v>13.508607073246255</v>
      </c>
      <c r="K40" s="88">
        <f t="shared" si="8"/>
        <v>18.011476097661671</v>
      </c>
      <c r="L40" s="88">
        <f t="shared" si="8"/>
        <v>22.514345122077088</v>
      </c>
      <c r="M40" s="88">
        <f t="shared" si="8"/>
        <v>27.01721414649251</v>
      </c>
      <c r="N40" s="88">
        <f t="shared" si="8"/>
        <v>31.520083170907924</v>
      </c>
      <c r="O40" s="88">
        <f t="shared" si="8"/>
        <v>36.022952195323342</v>
      </c>
      <c r="P40" s="88">
        <f t="shared" si="8"/>
        <v>40.525821219738759</v>
      </c>
      <c r="Q40" s="88"/>
      <c r="R40" s="88"/>
      <c r="S40" s="89">
        <f t="shared" si="2"/>
        <v>354.11548074831603</v>
      </c>
      <c r="T40" s="89">
        <f t="shared" si="3"/>
        <v>354.11548074831603</v>
      </c>
    </row>
    <row r="41" spans="2:20" x14ac:dyDescent="0.35">
      <c r="B41">
        <f t="shared" si="4"/>
        <v>74</v>
      </c>
      <c r="C41" s="88">
        <f>data!E$10*(1-COS(RADIANS(B41))) + data!E$11 - SQRT(data!E$11^2 - (data!E$10*SIN(RADIANS(B41)))^2)</f>
        <v>35.606884609752882</v>
      </c>
      <c r="D41" s="88">
        <f t="shared" si="5"/>
        <v>0.75232083665044058</v>
      </c>
      <c r="E41" s="88">
        <f t="shared" si="6"/>
        <v>1.2246543128738385E-3</v>
      </c>
      <c r="F41" s="88"/>
      <c r="G41" s="88"/>
      <c r="H41" s="88"/>
      <c r="I41" s="88">
        <f t="shared" si="8"/>
        <v>9.027850039805287</v>
      </c>
      <c r="J41" s="88">
        <f t="shared" si="8"/>
        <v>13.54177505970793</v>
      </c>
      <c r="K41" s="88">
        <f t="shared" si="8"/>
        <v>18.055700079610574</v>
      </c>
      <c r="L41" s="88">
        <f t="shared" si="8"/>
        <v>22.569625099513217</v>
      </c>
      <c r="M41" s="88">
        <f t="shared" si="8"/>
        <v>27.083550119415861</v>
      </c>
      <c r="N41" s="88">
        <f t="shared" si="8"/>
        <v>31.597475139318504</v>
      </c>
      <c r="O41" s="88">
        <f t="shared" si="8"/>
        <v>36.111400159221148</v>
      </c>
      <c r="P41" s="88">
        <f t="shared" si="8"/>
        <v>40.625325179123791</v>
      </c>
      <c r="Q41" s="88"/>
      <c r="R41" s="88"/>
      <c r="S41" s="89">
        <f t="shared" si="2"/>
        <v>216.02902079094514</v>
      </c>
      <c r="T41" s="89">
        <f t="shared" si="3"/>
        <v>216.02902079094514</v>
      </c>
    </row>
    <row r="42" spans="2:20" x14ac:dyDescent="0.35">
      <c r="B42">
        <f t="shared" si="4"/>
        <v>76</v>
      </c>
      <c r="C42" s="88">
        <f>data!E$10*(1-COS(RADIANS(B42))) + data!E$11 - SQRT(data!E$11^2 - (data!E$10*SIN(RADIANS(B42)))^2)</f>
        <v>37.112911151349863</v>
      </c>
      <c r="D42" s="88">
        <f t="shared" si="5"/>
        <v>0.75301327079849045</v>
      </c>
      <c r="E42" s="88">
        <f t="shared" si="6"/>
        <v>4.5977552780418924E-4</v>
      </c>
      <c r="F42" s="88"/>
      <c r="G42" s="88"/>
      <c r="H42" s="88"/>
      <c r="I42" s="88">
        <f t="shared" si="8"/>
        <v>9.0361592495818854</v>
      </c>
      <c r="J42" s="88">
        <f t="shared" si="8"/>
        <v>13.554238874372828</v>
      </c>
      <c r="K42" s="88">
        <f t="shared" si="8"/>
        <v>18.072318499163771</v>
      </c>
      <c r="L42" s="88">
        <f t="shared" si="8"/>
        <v>22.590398123954714</v>
      </c>
      <c r="M42" s="88">
        <f t="shared" si="8"/>
        <v>27.108477748745656</v>
      </c>
      <c r="N42" s="88">
        <f t="shared" si="8"/>
        <v>31.626557373536599</v>
      </c>
      <c r="O42" s="88">
        <f t="shared" si="8"/>
        <v>36.144636998327542</v>
      </c>
      <c r="P42" s="88">
        <f t="shared" si="8"/>
        <v>40.662716623118484</v>
      </c>
      <c r="Q42" s="88"/>
      <c r="R42" s="88"/>
      <c r="S42" s="89">
        <f t="shared" si="2"/>
        <v>81.104403104658985</v>
      </c>
      <c r="T42" s="89">
        <f t="shared" si="3"/>
        <v>81.104403104658985</v>
      </c>
    </row>
    <row r="43" spans="2:20" x14ac:dyDescent="0.35">
      <c r="B43">
        <f t="shared" si="4"/>
        <v>78</v>
      </c>
      <c r="C43" s="88">
        <f>data!E$10*(1-COS(RADIANS(B43))) + data!E$11 - SQRT(data!E$11^2 - (data!E$10*SIN(RADIANS(B43)))^2)</f>
        <v>38.61806819457999</v>
      </c>
      <c r="D43" s="88">
        <f t="shared" si="5"/>
        <v>0.75257852161506378</v>
      </c>
      <c r="E43" s="88">
        <f t="shared" si="6"/>
        <v>-2.8883974956771659E-4</v>
      </c>
      <c r="F43" s="88"/>
      <c r="G43" s="88"/>
      <c r="H43" s="88"/>
      <c r="I43" s="88">
        <f t="shared" si="8"/>
        <v>9.0309422593807653</v>
      </c>
      <c r="J43" s="88">
        <f t="shared" si="8"/>
        <v>13.546413389071148</v>
      </c>
      <c r="K43" s="88">
        <f t="shared" si="8"/>
        <v>18.061884518761531</v>
      </c>
      <c r="L43" s="88">
        <f t="shared" si="8"/>
        <v>22.577355648451913</v>
      </c>
      <c r="M43" s="88">
        <f t="shared" si="8"/>
        <v>27.092826778142296</v>
      </c>
      <c r="N43" s="88">
        <f t="shared" si="8"/>
        <v>31.608297907832679</v>
      </c>
      <c r="O43" s="88">
        <f t="shared" si="8"/>
        <v>36.123769037523061</v>
      </c>
      <c r="P43" s="88">
        <f t="shared" si="8"/>
        <v>40.639240167213444</v>
      </c>
      <c r="Q43" s="88"/>
      <c r="R43" s="88"/>
      <c r="S43" s="89">
        <f t="shared" si="2"/>
        <v>-50.951331823745207</v>
      </c>
      <c r="T43" s="89">
        <f t="shared" si="3"/>
        <v>50.951331823745207</v>
      </c>
    </row>
    <row r="44" spans="2:20" x14ac:dyDescent="0.35">
      <c r="B44">
        <f t="shared" si="4"/>
        <v>80</v>
      </c>
      <c r="C44" s="88">
        <f>data!E$10*(1-COS(RADIANS(B44))) + data!E$11 - SQRT(data!E$11^2 - (data!E$10*SIN(RADIANS(B44)))^2)</f>
        <v>40.120152827226832</v>
      </c>
      <c r="D44" s="88">
        <f t="shared" si="5"/>
        <v>0.75104231632342078</v>
      </c>
      <c r="E44" s="88">
        <f t="shared" si="6"/>
        <v>-1.0227155369641418E-3</v>
      </c>
      <c r="F44" s="88"/>
      <c r="G44" s="88"/>
      <c r="H44" s="88"/>
      <c r="I44" s="88">
        <f t="shared" si="8"/>
        <v>9.0125077958810493</v>
      </c>
      <c r="J44" s="88">
        <f t="shared" si="8"/>
        <v>13.518761693821574</v>
      </c>
      <c r="K44" s="88">
        <f t="shared" si="8"/>
        <v>18.025015591762099</v>
      </c>
      <c r="L44" s="88">
        <f t="shared" si="8"/>
        <v>22.531269489702623</v>
      </c>
      <c r="M44" s="88">
        <f t="shared" si="8"/>
        <v>27.037523387643148</v>
      </c>
      <c r="N44" s="88">
        <f t="shared" si="8"/>
        <v>31.543777285583673</v>
      </c>
      <c r="O44" s="88">
        <f t="shared" si="8"/>
        <v>36.050031183524197</v>
      </c>
      <c r="P44" s="88">
        <f t="shared" si="8"/>
        <v>40.556285081464722</v>
      </c>
      <c r="Q44" s="88"/>
      <c r="R44" s="88"/>
      <c r="S44" s="89">
        <f t="shared" si="2"/>
        <v>-180.40702072047461</v>
      </c>
      <c r="T44" s="89">
        <f t="shared" si="3"/>
        <v>180.40702072047461</v>
      </c>
    </row>
    <row r="45" spans="2:20" x14ac:dyDescent="0.35">
      <c r="B45">
        <f t="shared" si="4"/>
        <v>82</v>
      </c>
      <c r="C45" s="88">
        <f>data!E$10*(1-COS(RADIANS(B45))) + data!E$11 - SQRT(data!E$11^2 - (data!E$10*SIN(RADIANS(B45)))^2)</f>
        <v>41.617018594345183</v>
      </c>
      <c r="D45" s="88">
        <f t="shared" si="5"/>
        <v>0.74843288355917537</v>
      </c>
      <c r="E45" s="88">
        <f t="shared" si="6"/>
        <v>-1.7432643738448828E-3</v>
      </c>
      <c r="F45" s="88"/>
      <c r="G45" s="88"/>
      <c r="H45" s="88"/>
      <c r="I45" s="88">
        <f t="shared" si="8"/>
        <v>8.9811946027101044</v>
      </c>
      <c r="J45" s="88">
        <f t="shared" si="8"/>
        <v>13.471791904065157</v>
      </c>
      <c r="K45" s="88">
        <f t="shared" si="8"/>
        <v>17.962389205420209</v>
      </c>
      <c r="L45" s="88">
        <f t="shared" si="8"/>
        <v>22.452986506775261</v>
      </c>
      <c r="M45" s="88">
        <f t="shared" si="8"/>
        <v>26.943583808130313</v>
      </c>
      <c r="N45" s="88">
        <f t="shared" si="8"/>
        <v>31.434181109485365</v>
      </c>
      <c r="O45" s="88">
        <f t="shared" si="8"/>
        <v>35.924778410840418</v>
      </c>
      <c r="P45" s="88">
        <f t="shared" si="8"/>
        <v>40.41537571219547</v>
      </c>
      <c r="Q45" s="88"/>
      <c r="R45" s="88"/>
      <c r="S45" s="89">
        <f t="shared" si="2"/>
        <v>-307.51183554623731</v>
      </c>
      <c r="T45" s="89">
        <f t="shared" si="3"/>
        <v>307.51183554623731</v>
      </c>
    </row>
    <row r="46" spans="2:20" x14ac:dyDescent="0.35">
      <c r="B46">
        <f t="shared" si="4"/>
        <v>84</v>
      </c>
      <c r="C46" s="88">
        <f>data!E$10*(1-COS(RADIANS(B46))) + data!E$11 - SQRT(data!E$11^2 - (data!E$10*SIN(RADIANS(B46)))^2)</f>
        <v>43.106580117254993</v>
      </c>
      <c r="D46" s="88">
        <f t="shared" si="5"/>
        <v>0.7447807614549049</v>
      </c>
      <c r="E46" s="88">
        <f t="shared" si="6"/>
        <v>-2.4518101791030154E-3</v>
      </c>
      <c r="F46" s="88"/>
      <c r="G46" s="88"/>
      <c r="H46" s="88"/>
      <c r="I46" s="88">
        <f t="shared" si="8"/>
        <v>8.9373691374588606</v>
      </c>
      <c r="J46" s="88">
        <f t="shared" si="8"/>
        <v>13.406053706188288</v>
      </c>
      <c r="K46" s="88">
        <f t="shared" si="8"/>
        <v>17.874738274917721</v>
      </c>
      <c r="L46" s="88">
        <f t="shared" si="8"/>
        <v>22.343422843647147</v>
      </c>
      <c r="M46" s="88">
        <f t="shared" si="8"/>
        <v>26.812107412376577</v>
      </c>
      <c r="N46" s="88">
        <f t="shared" si="8"/>
        <v>31.280791981106006</v>
      </c>
      <c r="O46" s="88">
        <f t="shared" si="8"/>
        <v>35.749476549835443</v>
      </c>
      <c r="P46" s="88">
        <f t="shared" si="8"/>
        <v>40.218161118564865</v>
      </c>
      <c r="Q46" s="88"/>
      <c r="R46" s="88"/>
      <c r="S46" s="89">
        <f t="shared" si="2"/>
        <v>-432.49931559377194</v>
      </c>
      <c r="T46" s="89">
        <f t="shared" si="3"/>
        <v>432.49931559377194</v>
      </c>
    </row>
    <row r="47" spans="2:20" x14ac:dyDescent="0.35">
      <c r="B47">
        <f t="shared" si="4"/>
        <v>86</v>
      </c>
      <c r="C47" s="88">
        <f>data!E$10*(1-COS(RADIANS(B47))) + data!E$11 - SQRT(data!E$11^2 - (data!E$10*SIN(RADIANS(B47)))^2)</f>
        <v>44.586817302841439</v>
      </c>
      <c r="D47" s="88">
        <f t="shared" si="5"/>
        <v>0.74011859279322323</v>
      </c>
      <c r="E47" s="88">
        <f t="shared" si="6"/>
        <v>-3.1496092025512781E-3</v>
      </c>
      <c r="F47" s="88"/>
      <c r="G47" s="88"/>
      <c r="H47" s="88"/>
      <c r="I47" s="88">
        <f t="shared" si="8"/>
        <v>8.8814231135186787</v>
      </c>
      <c r="J47" s="88">
        <f t="shared" si="8"/>
        <v>13.322134670278018</v>
      </c>
      <c r="K47" s="88">
        <f t="shared" si="8"/>
        <v>17.762846227037357</v>
      </c>
      <c r="L47" s="88">
        <f t="shared" si="8"/>
        <v>22.203557783796697</v>
      </c>
      <c r="M47" s="88">
        <f t="shared" si="8"/>
        <v>26.644269340556036</v>
      </c>
      <c r="N47" s="88">
        <f t="shared" si="8"/>
        <v>31.084980897315376</v>
      </c>
      <c r="O47" s="88">
        <f t="shared" si="8"/>
        <v>35.525692454074715</v>
      </c>
      <c r="P47" s="88">
        <f t="shared" si="8"/>
        <v>39.966404010834054</v>
      </c>
      <c r="Q47" s="88"/>
      <c r="R47" s="88"/>
      <c r="S47" s="89">
        <f t="shared" si="2"/>
        <v>-555.59106333004547</v>
      </c>
      <c r="T47" s="89">
        <f t="shared" si="3"/>
        <v>555.59106333004547</v>
      </c>
    </row>
    <row r="48" spans="2:20" x14ac:dyDescent="0.35">
      <c r="B48">
        <f t="shared" si="4"/>
        <v>88</v>
      </c>
      <c r="C48" s="88">
        <f>data!E$10*(1-COS(RADIANS(B48))) + data!E$11 - SQRT(data!E$11^2 - (data!E$10*SIN(RADIANS(B48)))^2)</f>
        <v>46.055779120919567</v>
      </c>
      <c r="D48" s="88">
        <f t="shared" si="5"/>
        <v>0.73448090903906404</v>
      </c>
      <c r="E48" s="88">
        <f t="shared" si="6"/>
        <v>-3.8378694972038673E-3</v>
      </c>
      <c r="F48" s="88"/>
      <c r="G48" s="88"/>
      <c r="H48" s="88"/>
      <c r="I48" s="88">
        <f t="shared" si="8"/>
        <v>8.8137709084687685</v>
      </c>
      <c r="J48" s="88">
        <f t="shared" si="8"/>
        <v>13.220656362703155</v>
      </c>
      <c r="K48" s="88">
        <f t="shared" si="8"/>
        <v>17.627541816937537</v>
      </c>
      <c r="L48" s="88">
        <f t="shared" si="8"/>
        <v>22.034427271171921</v>
      </c>
      <c r="M48" s="88">
        <f t="shared" si="8"/>
        <v>26.441312725406309</v>
      </c>
      <c r="N48" s="88">
        <f t="shared" si="8"/>
        <v>30.84819817964069</v>
      </c>
      <c r="O48" s="88">
        <f t="shared" si="8"/>
        <v>35.255083633875074</v>
      </c>
      <c r="P48" s="88">
        <f t="shared" si="8"/>
        <v>39.661969088109458</v>
      </c>
      <c r="Q48" s="88"/>
      <c r="R48" s="88"/>
      <c r="S48" s="89">
        <f t="shared" si="2"/>
        <v>-677.00017930676222</v>
      </c>
      <c r="T48" s="89">
        <f t="shared" si="3"/>
        <v>677.00017930676222</v>
      </c>
    </row>
    <row r="49" spans="2:20" x14ac:dyDescent="0.35">
      <c r="B49">
        <f t="shared" si="4"/>
        <v>90</v>
      </c>
      <c r="C49" s="88">
        <f>data!E$10*(1-COS(RADIANS(B49))) + data!E$11 - SQRT(data!E$11^2 - (data!E$10*SIN(RADIANS(B49)))^2)</f>
        <v>47.511586931397431</v>
      </c>
      <c r="D49" s="88">
        <f t="shared" si="5"/>
        <v>0.72790390523893223</v>
      </c>
      <c r="E49" s="88">
        <f t="shared" si="6"/>
        <v>-4.5177692775071306E-3</v>
      </c>
      <c r="F49" s="88"/>
      <c r="G49" s="88"/>
      <c r="H49" s="88"/>
      <c r="I49" s="88">
        <f t="shared" si="8"/>
        <v>8.7348468628671867</v>
      </c>
      <c r="J49" s="88">
        <f t="shared" si="8"/>
        <v>13.10227029430078</v>
      </c>
      <c r="K49" s="88">
        <f t="shared" si="8"/>
        <v>17.469693725734373</v>
      </c>
      <c r="L49" s="88">
        <f t="shared" si="8"/>
        <v>21.837117157167967</v>
      </c>
      <c r="M49" s="88">
        <f t="shared" si="8"/>
        <v>26.20454058860156</v>
      </c>
      <c r="N49" s="88">
        <f t="shared" si="8"/>
        <v>30.571964020035153</v>
      </c>
      <c r="O49" s="88">
        <f t="shared" si="8"/>
        <v>34.939387451468747</v>
      </c>
      <c r="P49" s="88">
        <f t="shared" si="8"/>
        <v>39.30681088290234</v>
      </c>
      <c r="Q49" s="88"/>
      <c r="R49" s="88"/>
      <c r="S49" s="89">
        <f t="shared" si="2"/>
        <v>-796.93450055225776</v>
      </c>
      <c r="T49" s="89">
        <f t="shared" si="3"/>
        <v>796.93450055225776</v>
      </c>
    </row>
    <row r="50" spans="2:20" x14ac:dyDescent="0.35">
      <c r="B50">
        <f t="shared" si="4"/>
        <v>92</v>
      </c>
      <c r="C50" s="88">
        <f>data!E$10*(1-COS(RADIANS(B50))) + data!E$11 - SQRT(data!E$11^2 - (data!E$10*SIN(RADIANS(B50)))^2)</f>
        <v>48.952437347227146</v>
      </c>
      <c r="D50" s="88">
        <f t="shared" si="5"/>
        <v>0.72042520791485742</v>
      </c>
      <c r="E50" s="88">
        <f t="shared" si="6"/>
        <v>-5.1904744877824026E-3</v>
      </c>
      <c r="F50" s="88"/>
      <c r="G50" s="88"/>
      <c r="H50" s="88"/>
      <c r="I50" s="88">
        <f t="shared" si="8"/>
        <v>8.6451024949782891</v>
      </c>
      <c r="J50" s="88">
        <f t="shared" si="8"/>
        <v>12.967653742467434</v>
      </c>
      <c r="K50" s="88">
        <f t="shared" si="8"/>
        <v>17.290204989956578</v>
      </c>
      <c r="L50" s="88">
        <f t="shared" si="8"/>
        <v>21.612756237445723</v>
      </c>
      <c r="M50" s="88">
        <f t="shared" si="8"/>
        <v>25.935307484934867</v>
      </c>
      <c r="N50" s="88">
        <f t="shared" si="8"/>
        <v>30.257858732424012</v>
      </c>
      <c r="O50" s="88">
        <f t="shared" si="8"/>
        <v>34.580409979913156</v>
      </c>
      <c r="P50" s="88">
        <f t="shared" si="8"/>
        <v>38.902961227402301</v>
      </c>
      <c r="Q50" s="88"/>
      <c r="R50" s="88"/>
      <c r="S50" s="89">
        <f t="shared" si="2"/>
        <v>-915.5996996448157</v>
      </c>
      <c r="T50" s="89">
        <f t="shared" si="3"/>
        <v>915.5996996448157</v>
      </c>
    </row>
    <row r="51" spans="2:20" x14ac:dyDescent="0.35">
      <c r="B51">
        <f t="shared" si="4"/>
        <v>94</v>
      </c>
      <c r="C51" s="88">
        <f>data!E$10*(1-COS(RADIANS(B51))) + data!E$11 - SQRT(data!E$11^2 - (data!E$10*SIN(RADIANS(B51)))^2)</f>
        <v>50.376604623603839</v>
      </c>
      <c r="D51" s="88">
        <f t="shared" si="5"/>
        <v>0.71208363818834641</v>
      </c>
      <c r="E51" s="88">
        <f t="shared" si="6"/>
        <v>-5.8571558726818141E-3</v>
      </c>
      <c r="F51" s="88"/>
      <c r="G51" s="88"/>
      <c r="H51" s="88"/>
      <c r="I51" s="88">
        <f t="shared" si="8"/>
        <v>8.545003658260157</v>
      </c>
      <c r="J51" s="88">
        <f t="shared" si="8"/>
        <v>12.817505487390235</v>
      </c>
      <c r="K51" s="88">
        <f t="shared" si="8"/>
        <v>17.090007316520314</v>
      </c>
      <c r="L51" s="88">
        <f t="shared" si="8"/>
        <v>21.362509145650396</v>
      </c>
      <c r="M51" s="88">
        <f t="shared" si="8"/>
        <v>25.635010974780471</v>
      </c>
      <c r="N51" s="88">
        <f t="shared" si="8"/>
        <v>29.907512803910546</v>
      </c>
      <c r="O51" s="88">
        <f t="shared" si="8"/>
        <v>34.180014633040628</v>
      </c>
      <c r="P51" s="88">
        <f t="shared" si="8"/>
        <v>38.452516462170706</v>
      </c>
      <c r="Q51" s="88"/>
      <c r="R51" s="88"/>
      <c r="S51" s="89">
        <f t="shared" si="2"/>
        <v>-1033.202295941072</v>
      </c>
      <c r="T51" s="89">
        <f t="shared" si="3"/>
        <v>1033.202295941072</v>
      </c>
    </row>
    <row r="52" spans="2:20" x14ac:dyDescent="0.35">
      <c r="B52">
        <f t="shared" si="4"/>
        <v>96</v>
      </c>
      <c r="C52" s="88">
        <f>data!E$10*(1-COS(RADIANS(B52))) + data!E$11 - SQRT(data!E$11^2 - (data!E$10*SIN(RADIANS(B52)))^2)</f>
        <v>51.782442568470259</v>
      </c>
      <c r="D52" s="88">
        <f t="shared" si="5"/>
        <v>0.70291897243320989</v>
      </c>
      <c r="E52" s="88">
        <f t="shared" si="6"/>
        <v>-6.519005827522557E-3</v>
      </c>
      <c r="F52" s="88"/>
      <c r="G52" s="88"/>
      <c r="H52" s="88"/>
      <c r="I52" s="88">
        <f t="shared" si="8"/>
        <v>8.4350276691985187</v>
      </c>
      <c r="J52" s="88">
        <f t="shared" si="8"/>
        <v>12.652541503797778</v>
      </c>
      <c r="K52" s="88">
        <f t="shared" si="8"/>
        <v>16.870055338397037</v>
      </c>
      <c r="L52" s="88">
        <f t="shared" si="8"/>
        <v>21.087569172996297</v>
      </c>
      <c r="M52" s="88">
        <f t="shared" si="8"/>
        <v>25.305083007595556</v>
      </c>
      <c r="N52" s="88">
        <f t="shared" si="8"/>
        <v>29.522596842194815</v>
      </c>
      <c r="O52" s="88">
        <f t="shared" si="8"/>
        <v>33.740110676794075</v>
      </c>
      <c r="P52" s="88">
        <f t="shared" si="8"/>
        <v>37.957624511393334</v>
      </c>
      <c r="Q52" s="88"/>
      <c r="R52" s="88"/>
      <c r="S52" s="89">
        <f t="shared" si="2"/>
        <v>-1149.9526279749791</v>
      </c>
      <c r="T52" s="89">
        <f t="shared" si="3"/>
        <v>1149.9526279749791</v>
      </c>
    </row>
    <row r="53" spans="2:20" x14ac:dyDescent="0.35">
      <c r="B53">
        <f t="shared" si="4"/>
        <v>98</v>
      </c>
      <c r="C53" s="88">
        <f>data!E$10*(1-COS(RADIANS(B53))) + data!E$11 - SQRT(data!E$11^2 - (data!E$10*SIN(RADIANS(B53)))^2)</f>
        <v>53.168385974030599</v>
      </c>
      <c r="D53" s="88">
        <f t="shared" si="5"/>
        <v>0.69297170278017006</v>
      </c>
      <c r="E53" s="88">
        <f t="shared" si="6"/>
        <v>-7.1772552999868856E-3</v>
      </c>
      <c r="F53" s="88"/>
      <c r="G53" s="88"/>
      <c r="H53" s="88"/>
      <c r="I53" s="88">
        <f t="shared" si="8"/>
        <v>8.3156604333620425</v>
      </c>
      <c r="J53" s="88">
        <f t="shared" si="8"/>
        <v>12.473490650043061</v>
      </c>
      <c r="K53" s="88">
        <f t="shared" si="8"/>
        <v>16.631320866724085</v>
      </c>
      <c r="L53" s="88">
        <f t="shared" si="8"/>
        <v>20.789151083405102</v>
      </c>
      <c r="M53" s="88">
        <f t="shared" si="8"/>
        <v>24.946981300086122</v>
      </c>
      <c r="N53" s="88">
        <f t="shared" si="8"/>
        <v>29.104811516767143</v>
      </c>
      <c r="O53" s="88">
        <f t="shared" si="8"/>
        <v>33.26264173344817</v>
      </c>
      <c r="P53" s="88">
        <f t="shared" si="8"/>
        <v>37.420471950129183</v>
      </c>
      <c r="Q53" s="88"/>
      <c r="R53" s="88"/>
      <c r="S53" s="89">
        <f t="shared" si="2"/>
        <v>-1266.0678349176867</v>
      </c>
      <c r="T53" s="89">
        <f t="shared" si="3"/>
        <v>1266.0678349176867</v>
      </c>
    </row>
    <row r="54" spans="2:20" x14ac:dyDescent="0.35">
      <c r="B54">
        <f t="shared" si="4"/>
        <v>100</v>
      </c>
      <c r="C54" s="88">
        <f>data!E$10*(1-COS(RADIANS(B54))) + data!E$11 - SQRT(data!E$11^2 - (data!E$10*SIN(RADIANS(B54)))^2)</f>
        <v>54.532951573582068</v>
      </c>
      <c r="D54" s="88">
        <f t="shared" si="5"/>
        <v>0.68228279977573436</v>
      </c>
      <c r="E54" s="88">
        <f t="shared" si="6"/>
        <v>-7.83319102280545E-3</v>
      </c>
      <c r="F54" s="88"/>
      <c r="G54" s="88"/>
      <c r="H54" s="88"/>
      <c r="I54" s="88">
        <f t="shared" si="8"/>
        <v>8.1873935973088123</v>
      </c>
      <c r="J54" s="88">
        <f t="shared" si="8"/>
        <v>12.281090395963218</v>
      </c>
      <c r="K54" s="88">
        <f t="shared" si="8"/>
        <v>16.374787194617625</v>
      </c>
      <c r="L54" s="88">
        <f t="shared" si="8"/>
        <v>20.468483993272031</v>
      </c>
      <c r="M54" s="88">
        <f t="shared" si="8"/>
        <v>24.562180791926437</v>
      </c>
      <c r="N54" s="88">
        <f t="shared" si="8"/>
        <v>28.655877590580843</v>
      </c>
      <c r="O54" s="88">
        <f t="shared" si="8"/>
        <v>32.749574389235249</v>
      </c>
      <c r="P54" s="88">
        <f t="shared" si="8"/>
        <v>36.843271187889655</v>
      </c>
      <c r="Q54" s="88"/>
      <c r="R54" s="88"/>
      <c r="S54" s="89">
        <f t="shared" si="2"/>
        <v>-1381.7748964228815</v>
      </c>
      <c r="T54" s="89">
        <f t="shared" si="3"/>
        <v>1381.7748964228815</v>
      </c>
    </row>
    <row r="55" spans="2:20" x14ac:dyDescent="0.35">
      <c r="B55">
        <f t="shared" si="4"/>
        <v>102</v>
      </c>
      <c r="C55" s="88">
        <f>data!E$10*(1-COS(RADIANS(B55))) + data!E$11 - SQRT(data!E$11^2 - (data!E$10*SIN(RADIANS(B55)))^2)</f>
        <v>55.874738532454018</v>
      </c>
      <c r="D55" s="88">
        <f t="shared" si="5"/>
        <v>0.67089347943597488</v>
      </c>
      <c r="E55" s="88">
        <f t="shared" si="6"/>
        <v>-8.4881733754027279E-3</v>
      </c>
      <c r="F55" s="88"/>
      <c r="G55" s="88"/>
      <c r="H55" s="88"/>
      <c r="I55" s="88">
        <f t="shared" si="8"/>
        <v>8.0507217532316986</v>
      </c>
      <c r="J55" s="88">
        <f t="shared" si="8"/>
        <v>12.076082629847548</v>
      </c>
      <c r="K55" s="88">
        <f t="shared" si="8"/>
        <v>16.101443506463397</v>
      </c>
      <c r="L55" s="88">
        <f t="shared" si="8"/>
        <v>20.126804383079246</v>
      </c>
      <c r="M55" s="88">
        <f t="shared" si="8"/>
        <v>24.152165259695096</v>
      </c>
      <c r="N55" s="88">
        <f t="shared" si="8"/>
        <v>28.177526136310945</v>
      </c>
      <c r="O55" s="88">
        <f t="shared" si="8"/>
        <v>32.202887012926794</v>
      </c>
      <c r="P55" s="88">
        <f t="shared" si="8"/>
        <v>36.228247889542644</v>
      </c>
      <c r="Q55" s="88"/>
      <c r="R55" s="88"/>
      <c r="S55" s="89">
        <f t="shared" si="2"/>
        <v>-1497.3137834210413</v>
      </c>
      <c r="T55" s="89">
        <f t="shared" si="3"/>
        <v>1497.3137834210413</v>
      </c>
    </row>
    <row r="56" spans="2:20" x14ac:dyDescent="0.35">
      <c r="B56">
        <f t="shared" si="4"/>
        <v>104</v>
      </c>
      <c r="C56" s="88">
        <f>data!E$10*(1-COS(RADIANS(B56))) + data!E$11 - SQRT(data!E$11^2 - (data!E$10*SIN(RADIANS(B56)))^2)</f>
        <v>57.192428486122282</v>
      </c>
      <c r="D56" s="88">
        <f t="shared" si="5"/>
        <v>0.65884497683413201</v>
      </c>
      <c r="E56" s="88">
        <f t="shared" si="6"/>
        <v>-9.1436552037917028E-3</v>
      </c>
      <c r="F56" s="88"/>
      <c r="G56" s="88"/>
      <c r="H56" s="88"/>
      <c r="I56" s="88">
        <f t="shared" si="8"/>
        <v>7.9061397220095841</v>
      </c>
      <c r="J56" s="88">
        <f t="shared" si="8"/>
        <v>11.859209583014378</v>
      </c>
      <c r="K56" s="88">
        <f t="shared" si="8"/>
        <v>15.812279444019168</v>
      </c>
      <c r="L56" s="88">
        <f t="shared" si="8"/>
        <v>19.76534930502396</v>
      </c>
      <c r="M56" s="88">
        <f t="shared" si="8"/>
        <v>23.718419166028756</v>
      </c>
      <c r="N56" s="88">
        <f t="shared" si="8"/>
        <v>27.671489027033545</v>
      </c>
      <c r="O56" s="88">
        <f t="shared" si="8"/>
        <v>31.624558888038337</v>
      </c>
      <c r="P56" s="88">
        <f t="shared" si="8"/>
        <v>35.577628749043129</v>
      </c>
      <c r="Q56" s="88"/>
      <c r="R56" s="88"/>
      <c r="S56" s="89">
        <f t="shared" si="2"/>
        <v>-1612.9407779488563</v>
      </c>
      <c r="T56" s="89">
        <f t="shared" si="3"/>
        <v>1612.9407779488563</v>
      </c>
    </row>
    <row r="57" spans="2:20" x14ac:dyDescent="0.35">
      <c r="B57">
        <f t="shared" si="4"/>
        <v>106</v>
      </c>
      <c r="C57" s="88">
        <f>data!E$10*(1-COS(RADIANS(B57))) + data!E$11 - SQRT(data!E$11^2 - (data!E$10*SIN(RADIANS(B57)))^2)</f>
        <v>58.484785142563823</v>
      </c>
      <c r="D57" s="88">
        <f t="shared" si="5"/>
        <v>0.64617832822077048</v>
      </c>
      <c r="E57" s="88">
        <f t="shared" si="6"/>
        <v>-9.8012019748779777E-3</v>
      </c>
      <c r="F57" s="88"/>
      <c r="G57" s="88"/>
      <c r="H57" s="88"/>
      <c r="I57" s="88">
        <f t="shared" si="8"/>
        <v>7.7541399386492458</v>
      </c>
      <c r="J57" s="88">
        <f t="shared" si="8"/>
        <v>11.631209907973869</v>
      </c>
      <c r="K57" s="88">
        <f t="shared" si="8"/>
        <v>15.508279877298492</v>
      </c>
      <c r="L57" s="88">
        <f t="shared" si="8"/>
        <v>19.385349846623114</v>
      </c>
      <c r="M57" s="88">
        <f t="shared" si="8"/>
        <v>23.262419815947737</v>
      </c>
      <c r="N57" s="88">
        <f t="shared" si="8"/>
        <v>27.13948978527236</v>
      </c>
      <c r="O57" s="88">
        <f t="shared" si="8"/>
        <v>31.016559754596983</v>
      </c>
      <c r="P57" s="88">
        <f t="shared" si="8"/>
        <v>34.893629723921606</v>
      </c>
      <c r="Q57" s="88"/>
      <c r="R57" s="88"/>
      <c r="S57" s="89">
        <f t="shared" si="2"/>
        <v>-1728.9320283684754</v>
      </c>
      <c r="T57" s="89">
        <f t="shared" si="3"/>
        <v>1728.9320283684754</v>
      </c>
    </row>
    <row r="58" spans="2:20" x14ac:dyDescent="0.35">
      <c r="B58">
        <f t="shared" si="4"/>
        <v>108</v>
      </c>
      <c r="C58" s="88">
        <f>data!E$10*(1-COS(RADIANS(B58))) + data!E$11 - SQRT(data!E$11^2 - (data!E$10*SIN(RADIANS(B58)))^2)</f>
        <v>59.750653469572626</v>
      </c>
      <c r="D58" s="88">
        <f t="shared" si="5"/>
        <v>0.63293416350440168</v>
      </c>
      <c r="E58" s="88">
        <f t="shared" si="6"/>
        <v>-1.0462513702087986E-2</v>
      </c>
      <c r="F58" s="88"/>
      <c r="G58" s="88"/>
      <c r="H58" s="88"/>
      <c r="I58" s="88">
        <f t="shared" si="8"/>
        <v>7.5952099620528211</v>
      </c>
      <c r="J58" s="88">
        <f t="shared" si="8"/>
        <v>11.39281494307923</v>
      </c>
      <c r="K58" s="88">
        <f t="shared" si="8"/>
        <v>15.190419924105642</v>
      </c>
      <c r="L58" s="88">
        <f t="shared" si="8"/>
        <v>18.98802490513205</v>
      </c>
      <c r="M58" s="88">
        <f t="shared" si="8"/>
        <v>22.785629886158461</v>
      </c>
      <c r="N58" s="88">
        <f t="shared" si="8"/>
        <v>26.583234867184871</v>
      </c>
      <c r="O58" s="88">
        <f t="shared" si="8"/>
        <v>30.380839848211284</v>
      </c>
      <c r="P58" s="88">
        <f t="shared" si="8"/>
        <v>34.178444829237691</v>
      </c>
      <c r="Q58" s="88"/>
      <c r="R58" s="88"/>
      <c r="S58" s="89">
        <f t="shared" si="2"/>
        <v>-1845.587417048321</v>
      </c>
      <c r="T58" s="89">
        <f t="shared" si="3"/>
        <v>1845.587417048321</v>
      </c>
    </row>
    <row r="59" spans="2:20" x14ac:dyDescent="0.35">
      <c r="B59">
        <f t="shared" si="4"/>
        <v>110</v>
      </c>
      <c r="C59" s="88">
        <f>data!E$10*(1-COS(RADIANS(B59))) + data!E$11 - SQRT(data!E$11^2 - (data!E$10*SIN(RADIANS(B59)))^2)</f>
        <v>60.988958491010692</v>
      </c>
      <c r="D59" s="88">
        <f t="shared" si="5"/>
        <v>0.61915251071903299</v>
      </c>
      <c r="E59" s="88">
        <f t="shared" si="6"/>
        <v>-1.1129449163796341E-2</v>
      </c>
      <c r="F59" s="88"/>
      <c r="G59" s="88"/>
      <c r="H59" s="88"/>
      <c r="I59" s="88">
        <f t="shared" si="8"/>
        <v>7.4298301286283959</v>
      </c>
      <c r="J59" s="88">
        <f t="shared" si="8"/>
        <v>11.144745192942594</v>
      </c>
      <c r="K59" s="88">
        <f t="shared" si="8"/>
        <v>14.859660257256792</v>
      </c>
      <c r="L59" s="88">
        <f t="shared" si="8"/>
        <v>18.57457532157099</v>
      </c>
      <c r="M59" s="88">
        <f t="shared" si="8"/>
        <v>22.289490385885188</v>
      </c>
      <c r="N59" s="88">
        <f t="shared" si="8"/>
        <v>26.004405450199386</v>
      </c>
      <c r="O59" s="88">
        <f t="shared" si="8"/>
        <v>29.719320514513583</v>
      </c>
      <c r="P59" s="88">
        <f t="shared" si="8"/>
        <v>33.434235578827781</v>
      </c>
      <c r="Q59" s="88"/>
      <c r="R59" s="88"/>
      <c r="S59" s="89">
        <f t="shared" si="2"/>
        <v>-1963.2348324936743</v>
      </c>
      <c r="T59" s="89">
        <f t="shared" si="3"/>
        <v>1963.2348324936743</v>
      </c>
    </row>
    <row r="60" spans="2:20" x14ac:dyDescent="0.35">
      <c r="B60">
        <f t="shared" si="4"/>
        <v>112</v>
      </c>
      <c r="C60" s="88">
        <f>data!E$10*(1-COS(RADIANS(B60))) + data!E$11 - SQRT(data!E$11^2 - (data!E$10*SIN(RADIANS(B60)))^2)</f>
        <v>62.198703718780138</v>
      </c>
      <c r="D60" s="88">
        <f t="shared" si="5"/>
        <v>0.60487261388472291</v>
      </c>
      <c r="E60" s="88">
        <f t="shared" si="6"/>
        <v>-1.1804053040688293E-2</v>
      </c>
      <c r="F60" s="88"/>
      <c r="G60" s="88"/>
      <c r="H60" s="88"/>
      <c r="I60" s="88">
        <f t="shared" si="8"/>
        <v>7.2584713666166758</v>
      </c>
      <c r="J60" s="88">
        <f t="shared" si="8"/>
        <v>10.887707049925012</v>
      </c>
      <c r="K60" s="88">
        <f t="shared" si="8"/>
        <v>14.516942733233352</v>
      </c>
      <c r="L60" s="88">
        <f t="shared" si="8"/>
        <v>18.146178416541687</v>
      </c>
      <c r="M60" s="88">
        <f t="shared" si="8"/>
        <v>21.775414099850025</v>
      </c>
      <c r="N60" s="88">
        <f t="shared" si="8"/>
        <v>25.404649783158362</v>
      </c>
      <c r="O60" s="88">
        <f t="shared" si="8"/>
        <v>29.033885466466703</v>
      </c>
      <c r="P60" s="88">
        <f t="shared" si="8"/>
        <v>32.663121149775037</v>
      </c>
      <c r="Q60" s="88"/>
      <c r="R60" s="88"/>
      <c r="S60" s="89">
        <f t="shared" si="2"/>
        <v>-2082.2349563774151</v>
      </c>
      <c r="T60" s="89">
        <f t="shared" si="3"/>
        <v>2082.2349563774151</v>
      </c>
    </row>
    <row r="61" spans="2:20" x14ac:dyDescent="0.35">
      <c r="B61">
        <f t="shared" si="4"/>
        <v>114</v>
      </c>
      <c r="C61" s="88">
        <f>data!E$10*(1-COS(RADIANS(B61))) + data!E$11 - SQRT(data!E$11^2 - (data!E$10*SIN(RADIANS(B61)))^2)</f>
        <v>63.378969249636839</v>
      </c>
      <c r="D61" s="88">
        <f t="shared" si="5"/>
        <v>0.59013276542835058</v>
      </c>
      <c r="E61" s="88">
        <f t="shared" si="6"/>
        <v>-1.2488586738336195E-2</v>
      </c>
      <c r="F61" s="88"/>
      <c r="G61" s="88"/>
      <c r="H61" s="88"/>
      <c r="I61" s="88">
        <f t="shared" si="8"/>
        <v>7.0815931851402079</v>
      </c>
      <c r="J61" s="88">
        <f t="shared" si="8"/>
        <v>10.62238977771031</v>
      </c>
      <c r="K61" s="88">
        <f t="shared" si="8"/>
        <v>14.163186370280416</v>
      </c>
      <c r="L61" s="88">
        <f t="shared" si="8"/>
        <v>17.703982962850517</v>
      </c>
      <c r="M61" s="88">
        <f t="shared" si="8"/>
        <v>21.244779555420621</v>
      </c>
      <c r="N61" s="88">
        <f t="shared" si="8"/>
        <v>24.785576147990724</v>
      </c>
      <c r="O61" s="88">
        <f t="shared" si="8"/>
        <v>28.326372740560831</v>
      </c>
      <c r="P61" s="88">
        <f t="shared" si="8"/>
        <v>31.867169333130931</v>
      </c>
      <c r="Q61" s="88"/>
      <c r="R61" s="88"/>
      <c r="S61" s="89">
        <f t="shared" si="2"/>
        <v>-2202.9867006425047</v>
      </c>
      <c r="T61" s="89">
        <f t="shared" si="3"/>
        <v>2202.9867006425047</v>
      </c>
    </row>
    <row r="62" spans="2:20" x14ac:dyDescent="0.35">
      <c r="B62">
        <f t="shared" si="4"/>
        <v>116</v>
      </c>
      <c r="C62" s="88">
        <f>data!E$10*(1-COS(RADIANS(B62))) + data!E$11 - SQRT(data!E$11^2 - (data!E$10*SIN(RADIANS(B62)))^2)</f>
        <v>64.528909557806742</v>
      </c>
      <c r="D62" s="88">
        <f t="shared" si="5"/>
        <v>0.57497015408495145</v>
      </c>
      <c r="E62" s="88">
        <f t="shared" si="6"/>
        <v>-1.3185563838117821E-2</v>
      </c>
      <c r="F62" s="88"/>
      <c r="G62" s="88"/>
      <c r="H62" s="88"/>
      <c r="I62" s="88">
        <f t="shared" si="8"/>
        <v>6.8996418490194174</v>
      </c>
      <c r="J62" s="88">
        <f t="shared" si="8"/>
        <v>10.349462773529124</v>
      </c>
      <c r="K62" s="88">
        <f t="shared" si="8"/>
        <v>13.799283698038835</v>
      </c>
      <c r="L62" s="88">
        <f t="shared" si="8"/>
        <v>17.249104622548543</v>
      </c>
      <c r="M62" s="88">
        <f t="shared" si="8"/>
        <v>20.698925547058248</v>
      </c>
      <c r="N62" s="88">
        <f t="shared" si="8"/>
        <v>24.148746471567961</v>
      </c>
      <c r="O62" s="88">
        <f t="shared" si="8"/>
        <v>27.598567396077669</v>
      </c>
      <c r="P62" s="88">
        <f t="shared" si="8"/>
        <v>31.048388320587378</v>
      </c>
      <c r="Q62" s="88"/>
      <c r="R62" s="88"/>
      <c r="S62" s="89">
        <f t="shared" si="2"/>
        <v>-2325.9334610439837</v>
      </c>
      <c r="T62" s="89">
        <f t="shared" si="3"/>
        <v>2325.9334610439837</v>
      </c>
    </row>
    <row r="63" spans="2:20" x14ac:dyDescent="0.35">
      <c r="B63">
        <f t="shared" si="4"/>
        <v>118</v>
      </c>
      <c r="C63" s="88">
        <f>data!E$10*(1-COS(RADIANS(B63))) + data!E$11 - SQRT(data!E$11^2 - (data!E$10*SIN(RADIANS(B63)))^2)</f>
        <v>65.647751015705268</v>
      </c>
      <c r="D63" s="88">
        <f t="shared" si="5"/>
        <v>0.55942072894926298</v>
      </c>
      <c r="E63" s="88">
        <f t="shared" si="6"/>
        <v>-1.3897791350075921E-2</v>
      </c>
      <c r="F63" s="88"/>
      <c r="G63" s="88"/>
      <c r="H63" s="88"/>
      <c r="I63" s="88">
        <f t="shared" si="8"/>
        <v>6.7130487473911566</v>
      </c>
      <c r="J63" s="88">
        <f t="shared" si="8"/>
        <v>10.069573121086734</v>
      </c>
      <c r="K63" s="88">
        <f t="shared" si="8"/>
        <v>13.426097494782313</v>
      </c>
      <c r="L63" s="88">
        <f t="shared" si="8"/>
        <v>16.782621868477889</v>
      </c>
      <c r="M63" s="88">
        <f t="shared" si="8"/>
        <v>20.139146242173467</v>
      </c>
      <c r="N63" s="88">
        <f t="shared" si="8"/>
        <v>23.495670615869045</v>
      </c>
      <c r="O63" s="88">
        <f t="shared" si="8"/>
        <v>26.852194989564627</v>
      </c>
      <c r="P63" s="88">
        <f t="shared" si="8"/>
        <v>30.208719363260201</v>
      </c>
      <c r="Q63" s="88"/>
      <c r="R63" s="88"/>
      <c r="S63" s="89">
        <f t="shared" si="2"/>
        <v>-2451.5703941533925</v>
      </c>
      <c r="T63" s="89">
        <f t="shared" si="3"/>
        <v>2451.5703941533925</v>
      </c>
    </row>
    <row r="64" spans="2:20" x14ac:dyDescent="0.35">
      <c r="B64">
        <f t="shared" si="4"/>
        <v>120</v>
      </c>
      <c r="C64" s="88">
        <f>data!E$10*(1-COS(RADIANS(B64))) + data!E$11 - SQRT(data!E$11^2 - (data!E$10*SIN(RADIANS(B64)))^2)</f>
        <v>66.734789175905348</v>
      </c>
      <c r="D64" s="88">
        <f t="shared" si="5"/>
        <v>0.54351908010004024</v>
      </c>
      <c r="E64" s="88">
        <f t="shared" si="6"/>
        <v>-1.4628418239057842E-2</v>
      </c>
      <c r="F64" s="88"/>
      <c r="G64" s="88"/>
      <c r="H64" s="88"/>
      <c r="I64" s="88">
        <f t="shared" si="8"/>
        <v>6.522228961200482</v>
      </c>
      <c r="J64" s="88">
        <f t="shared" si="8"/>
        <v>9.7833434418007243</v>
      </c>
      <c r="K64" s="88">
        <f t="shared" si="8"/>
        <v>13.044457922400964</v>
      </c>
      <c r="L64" s="88">
        <f t="shared" si="8"/>
        <v>16.305572403001207</v>
      </c>
      <c r="M64" s="88">
        <f t="shared" si="8"/>
        <v>19.566686883601449</v>
      </c>
      <c r="N64" s="88">
        <f t="shared" si="8"/>
        <v>22.82780136420169</v>
      </c>
      <c r="O64" s="88">
        <f t="shared" si="8"/>
        <v>26.088915844801928</v>
      </c>
      <c r="P64" s="88">
        <f t="shared" si="8"/>
        <v>29.350030325402173</v>
      </c>
      <c r="Q64" s="88"/>
      <c r="R64" s="88"/>
      <c r="S64" s="89">
        <f t="shared" si="2"/>
        <v>-2580.4529773698032</v>
      </c>
      <c r="T64" s="89">
        <f t="shared" si="3"/>
        <v>2580.4529773698032</v>
      </c>
    </row>
    <row r="65" spans="2:20" x14ac:dyDescent="0.35">
      <c r="B65">
        <f t="shared" si="4"/>
        <v>122</v>
      </c>
      <c r="C65" s="88">
        <f>data!E$10*(1-COS(RADIANS(B65))) + data!E$11 - SQRT(data!E$11^2 - (data!E$10*SIN(RADIANS(B65)))^2)</f>
        <v>67.789385847864366</v>
      </c>
      <c r="D65" s="88">
        <f t="shared" si="5"/>
        <v>0.52729833597950915</v>
      </c>
      <c r="E65" s="88">
        <f t="shared" si="6"/>
        <v>-1.5380993086579201E-2</v>
      </c>
      <c r="F65" s="88"/>
      <c r="G65" s="88"/>
      <c r="H65" s="88"/>
      <c r="I65" s="88">
        <f t="shared" si="8"/>
        <v>6.3275800317541098</v>
      </c>
      <c r="J65" s="88">
        <f t="shared" si="8"/>
        <v>9.4913700476311647</v>
      </c>
      <c r="K65" s="88">
        <f t="shared" si="8"/>
        <v>12.65516006350822</v>
      </c>
      <c r="L65" s="88">
        <f t="shared" si="8"/>
        <v>15.818950079385274</v>
      </c>
      <c r="M65" s="88">
        <f t="shared" si="8"/>
        <v>18.982740095262329</v>
      </c>
      <c r="N65" s="88">
        <f t="shared" si="8"/>
        <v>22.146530111139384</v>
      </c>
      <c r="O65" s="88">
        <f t="shared" si="8"/>
        <v>25.310320127016439</v>
      </c>
      <c r="P65" s="88">
        <f t="shared" si="8"/>
        <v>28.474110142893494</v>
      </c>
      <c r="Q65" s="88"/>
      <c r="R65" s="88"/>
      <c r="S65" s="89">
        <f t="shared" si="2"/>
        <v>-2713.2071804725711</v>
      </c>
      <c r="T65" s="89">
        <f t="shared" si="3"/>
        <v>2713.2071804725711</v>
      </c>
    </row>
    <row r="66" spans="2:20" x14ac:dyDescent="0.35">
      <c r="B66">
        <f t="shared" si="4"/>
        <v>124</v>
      </c>
      <c r="C66" s="88">
        <f>data!E$10*(1-COS(RADIANS(B66))) + data!E$11 - SQRT(data!E$11^2 - (data!E$10*SIN(RADIANS(B66)))^2)</f>
        <v>68.810966002834476</v>
      </c>
      <c r="D66" s="88">
        <f t="shared" si="5"/>
        <v>0.51079007748505489</v>
      </c>
      <c r="E66" s="88">
        <f t="shared" si="6"/>
        <v>-1.6159533262406871E-2</v>
      </c>
      <c r="F66" s="88"/>
      <c r="G66" s="88"/>
      <c r="H66" s="88"/>
      <c r="I66" s="88">
        <f t="shared" si="8"/>
        <v>6.1294809298206578</v>
      </c>
      <c r="J66" s="88">
        <f t="shared" si="8"/>
        <v>9.1942213947309881</v>
      </c>
      <c r="K66" s="88">
        <f t="shared" si="8"/>
        <v>12.258961859641316</v>
      </c>
      <c r="L66" s="88">
        <f t="shared" si="8"/>
        <v>15.323702324551647</v>
      </c>
      <c r="M66" s="88">
        <f t="shared" si="8"/>
        <v>18.388442789461976</v>
      </c>
      <c r="N66" s="88">
        <f t="shared" si="8"/>
        <v>21.453183254372306</v>
      </c>
      <c r="O66" s="88">
        <f t="shared" si="8"/>
        <v>24.517923719282631</v>
      </c>
      <c r="P66" s="88">
        <f t="shared" si="8"/>
        <v>27.582664184192964</v>
      </c>
      <c r="Q66" s="88"/>
      <c r="R66" s="88"/>
      <c r="S66" s="89">
        <f t="shared" si="2"/>
        <v>-2850.5416674885719</v>
      </c>
      <c r="T66" s="89">
        <f t="shared" si="3"/>
        <v>2850.5416674885719</v>
      </c>
    </row>
    <row r="67" spans="2:20" x14ac:dyDescent="0.35">
      <c r="B67">
        <f t="shared" si="4"/>
        <v>126</v>
      </c>
      <c r="C67" s="88">
        <f>data!E$10*(1-COS(RADIANS(B67))) + data!E$11 - SQRT(data!E$11^2 - (data!E$10*SIN(RADIANS(B67)))^2)</f>
        <v>69.799014539878954</v>
      </c>
      <c r="D67" s="88">
        <f t="shared" si="5"/>
        <v>0.49402426852223869</v>
      </c>
      <c r="E67" s="88">
        <f t="shared" si="6"/>
        <v>-1.6968608660630494E-2</v>
      </c>
      <c r="F67" s="88"/>
      <c r="G67" s="88"/>
      <c r="H67" s="88"/>
      <c r="I67" s="88">
        <f t="shared" si="8"/>
        <v>5.9282912222668633</v>
      </c>
      <c r="J67" s="88">
        <f t="shared" si="8"/>
        <v>8.8924368334002963</v>
      </c>
      <c r="K67" s="88">
        <f t="shared" si="8"/>
        <v>11.856582444533727</v>
      </c>
      <c r="L67" s="88">
        <f t="shared" si="8"/>
        <v>14.820728055667161</v>
      </c>
      <c r="M67" s="88">
        <f t="shared" si="8"/>
        <v>17.784873666800593</v>
      </c>
      <c r="N67" s="88">
        <f t="shared" si="8"/>
        <v>20.749019277934025</v>
      </c>
      <c r="O67" s="88">
        <f t="shared" si="8"/>
        <v>23.713164889067453</v>
      </c>
      <c r="P67" s="88">
        <f t="shared" si="8"/>
        <v>26.677310500200889</v>
      </c>
      <c r="Q67" s="88"/>
      <c r="R67" s="88"/>
      <c r="S67" s="89">
        <f t="shared" si="2"/>
        <v>-2993.2625677352194</v>
      </c>
      <c r="T67" s="89">
        <f t="shared" si="3"/>
        <v>2993.2625677352194</v>
      </c>
    </row>
    <row r="68" spans="2:20" x14ac:dyDescent="0.35">
      <c r="B68">
        <f t="shared" si="4"/>
        <v>128</v>
      </c>
      <c r="C68" s="88">
        <f>data!E$10*(1-COS(RADIANS(B68))) + data!E$11 - SQRT(data!E$11^2 - (data!E$10*SIN(RADIANS(B68)))^2)</f>
        <v>70.753072945037587</v>
      </c>
      <c r="D68" s="88">
        <f t="shared" si="5"/>
        <v>0.4770292025793168</v>
      </c>
      <c r="E68" s="88">
        <f t="shared" si="6"/>
        <v>-1.7813443968449784E-2</v>
      </c>
      <c r="F68" s="88"/>
      <c r="G68" s="88"/>
      <c r="H68" s="88"/>
      <c r="I68" s="88">
        <f t="shared" si="8"/>
        <v>5.7243504309518007</v>
      </c>
      <c r="J68" s="88">
        <f t="shared" si="8"/>
        <v>8.5865256464277024</v>
      </c>
      <c r="K68" s="88">
        <f t="shared" si="8"/>
        <v>11.448700861903601</v>
      </c>
      <c r="L68" s="88">
        <f t="shared" si="8"/>
        <v>14.310876077379504</v>
      </c>
      <c r="M68" s="88">
        <f t="shared" si="8"/>
        <v>17.173051292855405</v>
      </c>
      <c r="N68" s="88">
        <f t="shared" si="8"/>
        <v>20.035226508331306</v>
      </c>
      <c r="O68" s="88">
        <f t="shared" si="8"/>
        <v>22.897401723807203</v>
      </c>
      <c r="P68" s="88">
        <f t="shared" si="8"/>
        <v>25.759576939283107</v>
      </c>
      <c r="Q68" s="88"/>
      <c r="R68" s="88"/>
      <c r="S68" s="89">
        <f t="shared" si="2"/>
        <v>-3142.2915160345419</v>
      </c>
      <c r="T68" s="89">
        <f t="shared" si="3"/>
        <v>3142.2915160345419</v>
      </c>
    </row>
    <row r="69" spans="2:20" x14ac:dyDescent="0.35">
      <c r="B69">
        <f t="shared" si="4"/>
        <v>130</v>
      </c>
      <c r="C69" s="88">
        <f>data!E$10*(1-COS(RADIANS(B69))) + data!E$11 - SQRT(data!E$11^2 - (data!E$10*SIN(RADIANS(B69)))^2)</f>
        <v>71.672735874480026</v>
      </c>
      <c r="D69" s="88">
        <f t="shared" si="5"/>
        <v>0.45983146472121916</v>
      </c>
      <c r="E69" s="88">
        <f t="shared" si="6"/>
        <v>-1.8700044665847376E-2</v>
      </c>
      <c r="F69" s="88"/>
      <c r="G69" s="88"/>
      <c r="H69" s="88"/>
      <c r="I69" s="88">
        <f t="shared" si="8"/>
        <v>5.51797757665463</v>
      </c>
      <c r="J69" s="88">
        <f t="shared" si="8"/>
        <v>8.2769663649819449</v>
      </c>
      <c r="K69" s="88">
        <f t="shared" si="8"/>
        <v>11.03595515330926</v>
      </c>
      <c r="L69" s="88">
        <f t="shared" si="8"/>
        <v>13.794943941636575</v>
      </c>
      <c r="M69" s="88">
        <f t="shared" si="8"/>
        <v>16.55393272996389</v>
      </c>
      <c r="N69" s="88">
        <f t="shared" si="8"/>
        <v>19.312921518291205</v>
      </c>
      <c r="O69" s="88">
        <f t="shared" si="8"/>
        <v>22.07191030661852</v>
      </c>
      <c r="P69" s="88">
        <f t="shared" ref="J69:P106" si="9">($D69)*(P$3*6)/1000</f>
        <v>24.830899094945835</v>
      </c>
      <c r="Q69" s="88"/>
      <c r="R69" s="88"/>
      <c r="S69" s="89">
        <f t="shared" ref="S69:S132" si="10">E69*(7000*6)^2/10000</f>
        <v>-3298.6878790554774</v>
      </c>
      <c r="T69" s="89">
        <f t="shared" ref="T69:T132" si="11">ABS(S69)</f>
        <v>3298.6878790554774</v>
      </c>
    </row>
    <row r="70" spans="2:20" x14ac:dyDescent="0.35">
      <c r="B70">
        <f t="shared" ref="B70:B133" si="12">B69+2</f>
        <v>132</v>
      </c>
      <c r="C70" s="88">
        <f>data!E$10*(1-COS(RADIANS(B70))) + data!E$11 - SQRT(data!E$11^2 - (data!E$10*SIN(RADIANS(B70)))^2)</f>
        <v>72.557647691000028</v>
      </c>
      <c r="D70" s="88">
        <f t="shared" ref="D70:D133" si="13">(C70-C69)/2</f>
        <v>0.44245590826000125</v>
      </c>
      <c r="E70" s="88">
        <f t="shared" ref="E70:E133" si="14">(D70-D69)/(C70-C69)</f>
        <v>-1.9635353644105343E-2</v>
      </c>
      <c r="F70" s="88"/>
      <c r="G70" s="88"/>
      <c r="H70" s="88"/>
      <c r="I70" s="88">
        <f t="shared" ref="I70:I133" si="15">($D70)*(I$3*6)/1000</f>
        <v>5.309470899120015</v>
      </c>
      <c r="J70" s="88">
        <f t="shared" si="9"/>
        <v>7.9642063486800225</v>
      </c>
      <c r="K70" s="88">
        <f t="shared" si="9"/>
        <v>10.61894179824003</v>
      </c>
      <c r="L70" s="88">
        <f t="shared" si="9"/>
        <v>13.273677247800039</v>
      </c>
      <c r="M70" s="88">
        <f t="shared" si="9"/>
        <v>15.928412697360045</v>
      </c>
      <c r="N70" s="88">
        <f t="shared" si="9"/>
        <v>18.583148146920053</v>
      </c>
      <c r="O70" s="88">
        <f t="shared" si="9"/>
        <v>21.23788359648006</v>
      </c>
      <c r="P70" s="88">
        <f t="shared" si="9"/>
        <v>23.892619046040068</v>
      </c>
      <c r="Q70" s="88"/>
      <c r="R70" s="88"/>
      <c r="S70" s="89">
        <f t="shared" si="10"/>
        <v>-3463.6763828201824</v>
      </c>
      <c r="T70" s="89">
        <f t="shared" si="11"/>
        <v>3463.6763828201824</v>
      </c>
    </row>
    <row r="71" spans="2:20" x14ac:dyDescent="0.35">
      <c r="B71">
        <f t="shared" si="12"/>
        <v>134</v>
      </c>
      <c r="C71" s="88">
        <f>data!E$10*(1-COS(RADIANS(B71))) + data!E$11 - SQRT(data!E$11^2 - (data!E$10*SIN(RADIANS(B71)))^2)</f>
        <v>73.407498981493802</v>
      </c>
      <c r="D71" s="88">
        <f t="shared" si="13"/>
        <v>0.42492564524688703</v>
      </c>
      <c r="E71" s="88">
        <f t="shared" si="14"/>
        <v>-2.0627447659612216E-2</v>
      </c>
      <c r="F71" s="88"/>
      <c r="G71" s="88"/>
      <c r="H71" s="88"/>
      <c r="I71" s="88">
        <f t="shared" si="15"/>
        <v>5.0991077429626435</v>
      </c>
      <c r="J71" s="88">
        <f t="shared" si="9"/>
        <v>7.6486616144439665</v>
      </c>
      <c r="K71" s="88">
        <f t="shared" si="9"/>
        <v>10.198215485925287</v>
      </c>
      <c r="L71" s="88">
        <f t="shared" si="9"/>
        <v>12.747769357406611</v>
      </c>
      <c r="M71" s="88">
        <f t="shared" si="9"/>
        <v>15.297323228887933</v>
      </c>
      <c r="N71" s="88">
        <f t="shared" si="9"/>
        <v>17.846877100369255</v>
      </c>
      <c r="O71" s="88">
        <f t="shared" si="9"/>
        <v>20.396430971850574</v>
      </c>
      <c r="P71" s="88">
        <f t="shared" si="9"/>
        <v>22.9459848433319</v>
      </c>
      <c r="Q71" s="88"/>
      <c r="R71" s="88"/>
      <c r="S71" s="89">
        <f t="shared" si="10"/>
        <v>-3638.681767155595</v>
      </c>
      <c r="T71" s="89">
        <f t="shared" si="11"/>
        <v>3638.681767155595</v>
      </c>
    </row>
    <row r="72" spans="2:20" x14ac:dyDescent="0.35">
      <c r="B72">
        <f t="shared" si="12"/>
        <v>136</v>
      </c>
      <c r="C72" s="88">
        <f>data!E$10*(1-COS(RADIANS(B72))) + data!E$11 - SQRT(data!E$11^2 - (data!E$10*SIN(RADIANS(B72)))^2)</f>
        <v>74.222023081179373</v>
      </c>
      <c r="D72" s="88">
        <f t="shared" si="13"/>
        <v>0.40726204984278525</v>
      </c>
      <c r="E72" s="88">
        <f t="shared" si="14"/>
        <v>-2.1685786106169769E-2</v>
      </c>
      <c r="F72" s="88"/>
      <c r="G72" s="88"/>
      <c r="H72" s="88"/>
      <c r="I72" s="88">
        <f t="shared" si="15"/>
        <v>4.8871445981134229</v>
      </c>
      <c r="J72" s="88">
        <f t="shared" si="9"/>
        <v>7.3307168971701335</v>
      </c>
      <c r="K72" s="88">
        <f t="shared" si="9"/>
        <v>9.7742891962268459</v>
      </c>
      <c r="L72" s="88">
        <f t="shared" si="9"/>
        <v>12.217861495283557</v>
      </c>
      <c r="M72" s="88">
        <f t="shared" si="9"/>
        <v>14.661433794340267</v>
      </c>
      <c r="N72" s="88">
        <f t="shared" si="9"/>
        <v>17.10500609339698</v>
      </c>
      <c r="O72" s="88">
        <f t="shared" si="9"/>
        <v>19.548578392453692</v>
      </c>
      <c r="P72" s="88">
        <f t="shared" si="9"/>
        <v>21.992150691510403</v>
      </c>
      <c r="Q72" s="88"/>
      <c r="R72" s="88"/>
      <c r="S72" s="89">
        <f t="shared" si="10"/>
        <v>-3825.3726691283473</v>
      </c>
      <c r="T72" s="89">
        <f t="shared" si="11"/>
        <v>3825.3726691283473</v>
      </c>
    </row>
    <row r="73" spans="2:20" x14ac:dyDescent="0.35">
      <c r="B73">
        <f t="shared" si="12"/>
        <v>138</v>
      </c>
      <c r="C73" s="88">
        <f>data!E$10*(1-COS(RADIANS(B73))) + data!E$11 - SQRT(data!E$11^2 - (data!E$10*SIN(RADIANS(B73)))^2)</f>
        <v>75.000992628303294</v>
      </c>
      <c r="D73" s="88">
        <f t="shared" si="13"/>
        <v>0.38948477356196065</v>
      </c>
      <c r="E73" s="88">
        <f t="shared" si="14"/>
        <v>-2.2821529219545372E-2</v>
      </c>
      <c r="F73" s="88"/>
      <c r="G73" s="88"/>
      <c r="H73" s="88"/>
      <c r="I73" s="88">
        <f t="shared" si="15"/>
        <v>4.6738172827435287</v>
      </c>
      <c r="J73" s="88">
        <f t="shared" si="9"/>
        <v>7.0107259241152917</v>
      </c>
      <c r="K73" s="88">
        <f t="shared" si="9"/>
        <v>9.3476345654870574</v>
      </c>
      <c r="L73" s="88">
        <f t="shared" si="9"/>
        <v>11.68454320685882</v>
      </c>
      <c r="M73" s="88">
        <f t="shared" si="9"/>
        <v>14.021451848230583</v>
      </c>
      <c r="N73" s="88">
        <f t="shared" si="9"/>
        <v>16.358360489602347</v>
      </c>
      <c r="O73" s="88">
        <f t="shared" si="9"/>
        <v>18.695269130974115</v>
      </c>
      <c r="P73" s="88">
        <f t="shared" si="9"/>
        <v>21.032177772345875</v>
      </c>
      <c r="Q73" s="88"/>
      <c r="R73" s="88"/>
      <c r="S73" s="89">
        <f t="shared" si="10"/>
        <v>-4025.717754327804</v>
      </c>
      <c r="T73" s="89">
        <f t="shared" si="11"/>
        <v>4025.717754327804</v>
      </c>
    </row>
    <row r="74" spans="2:20" x14ac:dyDescent="0.35">
      <c r="B74">
        <f t="shared" si="12"/>
        <v>140</v>
      </c>
      <c r="C74" s="88">
        <f>data!E$10*(1-COS(RADIANS(B74))) + data!E$11 - SQRT(data!E$11^2 - (data!E$10*SIN(RADIANS(B74)))^2)</f>
        <v>75.744216170993496</v>
      </c>
      <c r="D74" s="88">
        <f t="shared" si="13"/>
        <v>0.37161177134510126</v>
      </c>
      <c r="E74" s="88">
        <f t="shared" si="14"/>
        <v>-2.4047949493318708E-2</v>
      </c>
      <c r="F74" s="88"/>
      <c r="G74" s="88"/>
      <c r="H74" s="88"/>
      <c r="I74" s="88">
        <f t="shared" si="15"/>
        <v>4.4593412561412151</v>
      </c>
      <c r="J74" s="88">
        <f t="shared" si="9"/>
        <v>6.6890118842118227</v>
      </c>
      <c r="K74" s="88">
        <f t="shared" si="9"/>
        <v>8.9186825122824303</v>
      </c>
      <c r="L74" s="88">
        <f t="shared" si="9"/>
        <v>11.148353140353038</v>
      </c>
      <c r="M74" s="88">
        <f t="shared" si="9"/>
        <v>13.378023768423645</v>
      </c>
      <c r="N74" s="88">
        <f t="shared" si="9"/>
        <v>15.607694396494253</v>
      </c>
      <c r="O74" s="88">
        <f t="shared" si="9"/>
        <v>17.837365024564861</v>
      </c>
      <c r="P74" s="88">
        <f t="shared" si="9"/>
        <v>20.067035652635465</v>
      </c>
      <c r="Q74" s="88"/>
      <c r="R74" s="88"/>
      <c r="S74" s="89">
        <f t="shared" si="10"/>
        <v>-4242.0582906214204</v>
      </c>
      <c r="T74" s="89">
        <f t="shared" si="11"/>
        <v>4242.0582906214204</v>
      </c>
    </row>
    <row r="75" spans="2:20" x14ac:dyDescent="0.35">
      <c r="B75">
        <f t="shared" si="12"/>
        <v>142</v>
      </c>
      <c r="C75" s="88">
        <f>data!E$10*(1-COS(RADIANS(B75))) + data!E$11 - SQRT(data!E$11^2 - (data!E$10*SIN(RADIANS(B75)))^2)</f>
        <v>76.451534845798534</v>
      </c>
      <c r="D75" s="88">
        <f t="shared" si="13"/>
        <v>0.35365933740251876</v>
      </c>
      <c r="E75" s="88">
        <f t="shared" si="14"/>
        <v>-2.5380969825985211E-2</v>
      </c>
      <c r="F75" s="88"/>
      <c r="G75" s="88"/>
      <c r="H75" s="88"/>
      <c r="I75" s="88">
        <f t="shared" si="15"/>
        <v>4.2439120488302251</v>
      </c>
      <c r="J75" s="88">
        <f t="shared" si="9"/>
        <v>6.3658680732453377</v>
      </c>
      <c r="K75" s="88">
        <f t="shared" si="9"/>
        <v>8.4878240976604502</v>
      </c>
      <c r="L75" s="88">
        <f t="shared" si="9"/>
        <v>10.609780122075563</v>
      </c>
      <c r="M75" s="88">
        <f t="shared" si="9"/>
        <v>12.731736146490675</v>
      </c>
      <c r="N75" s="88">
        <f t="shared" si="9"/>
        <v>14.853692170905788</v>
      </c>
      <c r="O75" s="88">
        <f t="shared" si="9"/>
        <v>16.9756481953209</v>
      </c>
      <c r="P75" s="88">
        <f t="shared" si="9"/>
        <v>19.097604219736017</v>
      </c>
      <c r="Q75" s="88"/>
      <c r="R75" s="88"/>
      <c r="S75" s="89">
        <f t="shared" si="10"/>
        <v>-4477.2030773037914</v>
      </c>
      <c r="T75" s="89">
        <f t="shared" si="11"/>
        <v>4477.2030773037914</v>
      </c>
    </row>
    <row r="76" spans="2:20" x14ac:dyDescent="0.35">
      <c r="B76">
        <f t="shared" si="12"/>
        <v>144</v>
      </c>
      <c r="C76" s="88">
        <f>data!E$10*(1-COS(RADIANS(B76))) + data!E$11 - SQRT(data!E$11^2 - (data!E$10*SIN(RADIANS(B76)))^2)</f>
        <v>77.122819145340486</v>
      </c>
      <c r="D76" s="88">
        <f t="shared" si="13"/>
        <v>0.33564214977097606</v>
      </c>
      <c r="E76" s="88">
        <f t="shared" si="14"/>
        <v>-2.6839876403837608E-2</v>
      </c>
      <c r="F76" s="88"/>
      <c r="G76" s="88"/>
      <c r="H76" s="88"/>
      <c r="I76" s="88">
        <f t="shared" si="15"/>
        <v>4.0277057972517127</v>
      </c>
      <c r="J76" s="88">
        <f t="shared" si="9"/>
        <v>6.0415586958775691</v>
      </c>
      <c r="K76" s="88">
        <f t="shared" si="9"/>
        <v>8.0554115945034255</v>
      </c>
      <c r="L76" s="88">
        <f t="shared" si="9"/>
        <v>10.069264493129282</v>
      </c>
      <c r="M76" s="88">
        <f t="shared" si="9"/>
        <v>12.083117391755138</v>
      </c>
      <c r="N76" s="88">
        <f t="shared" si="9"/>
        <v>14.096970290380995</v>
      </c>
      <c r="O76" s="88">
        <f t="shared" si="9"/>
        <v>16.110823189006851</v>
      </c>
      <c r="P76" s="88">
        <f t="shared" si="9"/>
        <v>18.124676087632707</v>
      </c>
      <c r="Q76" s="88"/>
      <c r="R76" s="88"/>
      <c r="S76" s="89">
        <f t="shared" si="10"/>
        <v>-4734.5541976369541</v>
      </c>
      <c r="T76" s="89">
        <f t="shared" si="11"/>
        <v>4734.5541976369541</v>
      </c>
    </row>
    <row r="77" spans="2:20" x14ac:dyDescent="0.35">
      <c r="B77">
        <f t="shared" si="12"/>
        <v>146</v>
      </c>
      <c r="C77" s="88">
        <f>data!E$10*(1-COS(RADIANS(B77))) + data!E$11 - SQRT(data!E$11^2 - (data!E$10*SIN(RADIANS(B77)))^2)</f>
        <v>77.757965790440863</v>
      </c>
      <c r="D77" s="88">
        <f t="shared" si="13"/>
        <v>0.31757332255018866</v>
      </c>
      <c r="E77" s="88">
        <f t="shared" si="14"/>
        <v>-2.844827625269411E-2</v>
      </c>
      <c r="F77" s="88"/>
      <c r="G77" s="88"/>
      <c r="H77" s="88"/>
      <c r="I77" s="88">
        <f t="shared" si="15"/>
        <v>3.810879870602264</v>
      </c>
      <c r="J77" s="88">
        <f t="shared" si="9"/>
        <v>5.7163198059033959</v>
      </c>
      <c r="K77" s="88">
        <f t="shared" si="9"/>
        <v>7.6217597412045279</v>
      </c>
      <c r="L77" s="88">
        <f t="shared" si="9"/>
        <v>9.5271996765056599</v>
      </c>
      <c r="M77" s="88">
        <f t="shared" si="9"/>
        <v>11.432639611806792</v>
      </c>
      <c r="N77" s="88">
        <f t="shared" si="9"/>
        <v>13.338079547107924</v>
      </c>
      <c r="O77" s="88">
        <f t="shared" si="9"/>
        <v>15.243519482409056</v>
      </c>
      <c r="P77" s="88">
        <f t="shared" si="9"/>
        <v>17.148959417710188</v>
      </c>
      <c r="Q77" s="88"/>
      <c r="R77" s="88"/>
      <c r="S77" s="89">
        <f t="shared" si="10"/>
        <v>-5018.275930975241</v>
      </c>
      <c r="T77" s="89">
        <f t="shared" si="11"/>
        <v>5018.275930975241</v>
      </c>
    </row>
    <row r="78" spans="2:20" x14ac:dyDescent="0.35">
      <c r="B78">
        <f t="shared" si="12"/>
        <v>148</v>
      </c>
      <c r="C78" s="88">
        <f>data!E$10*(1-COS(RADIANS(B78))) + data!E$11 - SQRT(data!E$11^2 - (data!E$10*SIN(RADIANS(B78)))^2)</f>
        <v>78.356894720085307</v>
      </c>
      <c r="D78" s="88">
        <f t="shared" si="13"/>
        <v>0.299464464822222</v>
      </c>
      <c r="E78" s="88">
        <f t="shared" si="14"/>
        <v>-3.0235403286859166E-2</v>
      </c>
      <c r="F78" s="88"/>
      <c r="G78" s="88"/>
      <c r="H78" s="88"/>
      <c r="I78" s="88">
        <f t="shared" si="15"/>
        <v>3.593573577866664</v>
      </c>
      <c r="J78" s="88">
        <f t="shared" si="9"/>
        <v>5.390360366799996</v>
      </c>
      <c r="K78" s="88">
        <f t="shared" si="9"/>
        <v>7.187147155733328</v>
      </c>
      <c r="L78" s="88">
        <f t="shared" si="9"/>
        <v>8.98393394466666</v>
      </c>
      <c r="M78" s="88">
        <f t="shared" si="9"/>
        <v>10.780720733599992</v>
      </c>
      <c r="N78" s="88">
        <f t="shared" si="9"/>
        <v>12.577507522533324</v>
      </c>
      <c r="O78" s="88">
        <f t="shared" si="9"/>
        <v>14.374294311466656</v>
      </c>
      <c r="P78" s="88">
        <f t="shared" si="9"/>
        <v>16.171081100399988</v>
      </c>
      <c r="Q78" s="88"/>
      <c r="R78" s="88"/>
      <c r="S78" s="89">
        <f t="shared" si="10"/>
        <v>-5333.5251398019564</v>
      </c>
      <c r="T78" s="89">
        <f t="shared" si="11"/>
        <v>5333.5251398019564</v>
      </c>
    </row>
    <row r="79" spans="2:20" x14ac:dyDescent="0.35">
      <c r="B79">
        <f t="shared" si="12"/>
        <v>150</v>
      </c>
      <c r="C79" s="88">
        <f>data!E$10*(1-COS(RADIANS(B79))) + data!E$11 - SQRT(data!E$11^2 - (data!E$10*SIN(RADIANS(B79)))^2)</f>
        <v>78.919546210698314</v>
      </c>
      <c r="D79" s="88">
        <f t="shared" si="13"/>
        <v>0.28132574530650345</v>
      </c>
      <c r="E79" s="88">
        <f t="shared" si="14"/>
        <v>-3.2237930261157711E-2</v>
      </c>
      <c r="F79" s="88"/>
      <c r="G79" s="88"/>
      <c r="H79" s="88"/>
      <c r="I79" s="88">
        <f t="shared" si="15"/>
        <v>3.3759089436780414</v>
      </c>
      <c r="J79" s="88">
        <f t="shared" si="9"/>
        <v>5.0638634155170621</v>
      </c>
      <c r="K79" s="88">
        <f t="shared" si="9"/>
        <v>6.7518178873560828</v>
      </c>
      <c r="L79" s="88">
        <f t="shared" si="9"/>
        <v>8.4397723591951035</v>
      </c>
      <c r="M79" s="88">
        <f t="shared" si="9"/>
        <v>10.127726831034124</v>
      </c>
      <c r="N79" s="88">
        <f t="shared" si="9"/>
        <v>11.815681302873145</v>
      </c>
      <c r="O79" s="88">
        <f t="shared" si="9"/>
        <v>13.503635774712166</v>
      </c>
      <c r="P79" s="88">
        <f t="shared" si="9"/>
        <v>15.191590246551186</v>
      </c>
      <c r="Q79" s="88"/>
      <c r="R79" s="88"/>
      <c r="S79" s="89">
        <f t="shared" si="10"/>
        <v>-5686.77089806822</v>
      </c>
      <c r="T79" s="89">
        <f t="shared" si="11"/>
        <v>5686.77089806822</v>
      </c>
    </row>
    <row r="80" spans="2:20" x14ac:dyDescent="0.35">
      <c r="B80">
        <f t="shared" si="12"/>
        <v>152</v>
      </c>
      <c r="C80" s="88">
        <f>data!E$10*(1-COS(RADIANS(B80))) + data!E$11 - SQRT(data!E$11^2 - (data!E$10*SIN(RADIANS(B80)))^2)</f>
        <v>79.445878134424305</v>
      </c>
      <c r="D80" s="88">
        <f t="shared" si="13"/>
        <v>0.26316596186299535</v>
      </c>
      <c r="E80" s="88">
        <f t="shared" si="14"/>
        <v>-3.4502530864842847E-2</v>
      </c>
      <c r="F80" s="88"/>
      <c r="G80" s="88"/>
      <c r="H80" s="88"/>
      <c r="I80" s="88">
        <f t="shared" si="15"/>
        <v>3.1579915423559441</v>
      </c>
      <c r="J80" s="88">
        <f t="shared" si="9"/>
        <v>4.7369873135339171</v>
      </c>
      <c r="K80" s="88">
        <f t="shared" si="9"/>
        <v>6.3159830847118883</v>
      </c>
      <c r="L80" s="88">
        <f t="shared" si="9"/>
        <v>7.8949788558898595</v>
      </c>
      <c r="M80" s="88">
        <f t="shared" si="9"/>
        <v>9.4739746270678342</v>
      </c>
      <c r="N80" s="88">
        <f t="shared" si="9"/>
        <v>11.052970398245805</v>
      </c>
      <c r="O80" s="88">
        <f t="shared" si="9"/>
        <v>12.631966169423777</v>
      </c>
      <c r="P80" s="88">
        <f t="shared" si="9"/>
        <v>14.210961940601749</v>
      </c>
      <c r="Q80" s="88"/>
      <c r="R80" s="88"/>
      <c r="S80" s="89">
        <f t="shared" si="10"/>
        <v>-6086.2464445582782</v>
      </c>
      <c r="T80" s="89">
        <f t="shared" si="11"/>
        <v>6086.2464445582782</v>
      </c>
    </row>
    <row r="81" spans="2:20" x14ac:dyDescent="0.35">
      <c r="B81">
        <f t="shared" si="12"/>
        <v>154</v>
      </c>
      <c r="C81" s="88">
        <f>data!E$10*(1-COS(RADIANS(B81))) + data!E$11 - SQRT(data!E$11^2 - (data!E$10*SIN(RADIANS(B81)))^2)</f>
        <v>79.935863364474699</v>
      </c>
      <c r="D81" s="88">
        <f t="shared" si="13"/>
        <v>0.24499261502519687</v>
      </c>
      <c r="E81" s="88">
        <f t="shared" si="14"/>
        <v>-3.7089580916407204E-2</v>
      </c>
      <c r="F81" s="88"/>
      <c r="G81" s="88"/>
      <c r="H81" s="88"/>
      <c r="I81" s="88">
        <f t="shared" si="15"/>
        <v>2.9399113803023624</v>
      </c>
      <c r="J81" s="88">
        <f t="shared" si="9"/>
        <v>4.4098670704535436</v>
      </c>
      <c r="K81" s="88">
        <f t="shared" si="9"/>
        <v>5.8798227606047249</v>
      </c>
      <c r="L81" s="88">
        <f t="shared" si="9"/>
        <v>7.3497784507559061</v>
      </c>
      <c r="M81" s="88">
        <f t="shared" si="9"/>
        <v>8.8197341409070873</v>
      </c>
      <c r="N81" s="88">
        <f t="shared" si="9"/>
        <v>10.289689831058269</v>
      </c>
      <c r="O81" s="88">
        <f t="shared" si="9"/>
        <v>11.75964552120945</v>
      </c>
      <c r="P81" s="88">
        <f t="shared" si="9"/>
        <v>13.229601211360631</v>
      </c>
      <c r="Q81" s="88"/>
      <c r="R81" s="88"/>
      <c r="S81" s="89">
        <f t="shared" si="10"/>
        <v>-6542.6020736542305</v>
      </c>
      <c r="T81" s="89">
        <f t="shared" si="11"/>
        <v>6542.6020736542305</v>
      </c>
    </row>
    <row r="82" spans="2:20" x14ac:dyDescent="0.35">
      <c r="B82">
        <f t="shared" si="12"/>
        <v>156</v>
      </c>
      <c r="C82" s="88">
        <f>data!E$10*(1-COS(RADIANS(B82))) + data!E$11 - SQRT(data!E$11^2 - (data!E$10*SIN(RADIANS(B82)))^2)</f>
        <v>80.389487334107997</v>
      </c>
      <c r="D82" s="88">
        <f t="shared" si="13"/>
        <v>0.22681198481664921</v>
      </c>
      <c r="E82" s="88">
        <f t="shared" si="14"/>
        <v>-4.007863654833882E-2</v>
      </c>
      <c r="F82" s="88"/>
      <c r="G82" s="88"/>
      <c r="H82" s="88"/>
      <c r="I82" s="88">
        <f t="shared" si="15"/>
        <v>2.7217438177997906</v>
      </c>
      <c r="J82" s="88">
        <f t="shared" si="9"/>
        <v>4.0826157266996859</v>
      </c>
      <c r="K82" s="88">
        <f t="shared" si="9"/>
        <v>5.4434876355995812</v>
      </c>
      <c r="L82" s="88">
        <f t="shared" si="9"/>
        <v>6.8043595444994764</v>
      </c>
      <c r="M82" s="88">
        <f t="shared" si="9"/>
        <v>8.1652314533993717</v>
      </c>
      <c r="N82" s="88">
        <f t="shared" si="9"/>
        <v>9.526103362299267</v>
      </c>
      <c r="O82" s="88">
        <f t="shared" si="9"/>
        <v>10.886975271199162</v>
      </c>
      <c r="P82" s="88">
        <f t="shared" si="9"/>
        <v>12.247847180099058</v>
      </c>
      <c r="Q82" s="88"/>
      <c r="R82" s="88"/>
      <c r="S82" s="89">
        <f t="shared" si="10"/>
        <v>-7069.8714871269676</v>
      </c>
      <c r="T82" s="89">
        <f t="shared" si="11"/>
        <v>7069.8714871269676</v>
      </c>
    </row>
    <row r="83" spans="2:20" x14ac:dyDescent="0.35">
      <c r="B83">
        <f t="shared" si="12"/>
        <v>158</v>
      </c>
      <c r="C83" s="88">
        <f>data!E$10*(1-COS(RADIANS(B83))) + data!E$11 - SQRT(data!E$11^2 - (data!E$10*SIN(RADIANS(B83)))^2)</f>
        <v>80.806745754472928</v>
      </c>
      <c r="D83" s="88">
        <f t="shared" si="13"/>
        <v>0.20862921018246539</v>
      </c>
      <c r="E83" s="88">
        <f t="shared" si="14"/>
        <v>-4.3576771005079597E-2</v>
      </c>
      <c r="F83" s="88"/>
      <c r="G83" s="88"/>
      <c r="H83" s="88"/>
      <c r="I83" s="88">
        <f t="shared" si="15"/>
        <v>2.5035505221895846</v>
      </c>
      <c r="J83" s="88">
        <f t="shared" si="9"/>
        <v>3.7553257832843769</v>
      </c>
      <c r="K83" s="88">
        <f t="shared" si="9"/>
        <v>5.0071010443791693</v>
      </c>
      <c r="L83" s="88">
        <f t="shared" si="9"/>
        <v>6.2588763054739607</v>
      </c>
      <c r="M83" s="88">
        <f t="shared" si="9"/>
        <v>7.5106515665687539</v>
      </c>
      <c r="N83" s="88">
        <f t="shared" si="9"/>
        <v>8.7624268276635462</v>
      </c>
      <c r="O83" s="88">
        <f t="shared" si="9"/>
        <v>10.014202088758339</v>
      </c>
      <c r="P83" s="88">
        <f t="shared" si="9"/>
        <v>11.265977349853131</v>
      </c>
      <c r="Q83" s="88"/>
      <c r="R83" s="88"/>
      <c r="S83" s="89">
        <f t="shared" si="10"/>
        <v>-7686.9424052960412</v>
      </c>
      <c r="T83" s="89">
        <f t="shared" si="11"/>
        <v>7686.9424052960412</v>
      </c>
    </row>
    <row r="84" spans="2:20" x14ac:dyDescent="0.35">
      <c r="B84">
        <f t="shared" si="12"/>
        <v>160</v>
      </c>
      <c r="C84" s="88">
        <f>data!E$10*(1-COS(RADIANS(B84))) + data!E$11 - SQRT(data!E$11^2 - (data!E$10*SIN(RADIANS(B84)))^2)</f>
        <v>81.187642495365139</v>
      </c>
      <c r="D84" s="88">
        <f t="shared" si="13"/>
        <v>0.19044837044610574</v>
      </c>
      <c r="E84" s="88">
        <f t="shared" si="14"/>
        <v>-4.7731675765386949E-2</v>
      </c>
      <c r="F84" s="88"/>
      <c r="G84" s="88"/>
      <c r="H84" s="88"/>
      <c r="I84" s="88">
        <f t="shared" si="15"/>
        <v>2.2853804453532689</v>
      </c>
      <c r="J84" s="88">
        <f t="shared" si="9"/>
        <v>3.4280706680299038</v>
      </c>
      <c r="K84" s="88">
        <f t="shared" si="9"/>
        <v>4.5707608907065378</v>
      </c>
      <c r="L84" s="88">
        <f t="shared" si="9"/>
        <v>5.7134511133831722</v>
      </c>
      <c r="M84" s="88">
        <f t="shared" si="9"/>
        <v>6.8561413360598076</v>
      </c>
      <c r="N84" s="88">
        <f t="shared" si="9"/>
        <v>7.9988315587364411</v>
      </c>
      <c r="O84" s="88">
        <f t="shared" si="9"/>
        <v>9.1415217814130756</v>
      </c>
      <c r="P84" s="88">
        <f t="shared" si="9"/>
        <v>10.28421200408971</v>
      </c>
      <c r="Q84" s="88"/>
      <c r="R84" s="88"/>
      <c r="S84" s="89">
        <f t="shared" si="10"/>
        <v>-8419.8676050142585</v>
      </c>
      <c r="T84" s="89">
        <f t="shared" si="11"/>
        <v>8419.8676050142585</v>
      </c>
    </row>
    <row r="85" spans="2:20" x14ac:dyDescent="0.35">
      <c r="B85">
        <f t="shared" si="12"/>
        <v>162</v>
      </c>
      <c r="C85" s="88">
        <f>data!E$10*(1-COS(RADIANS(B85))) + data!E$11 - SQRT(data!E$11^2 - (data!E$10*SIN(RADIANS(B85)))^2)</f>
        <v>81.532187631922625</v>
      </c>
      <c r="D85" s="88">
        <f t="shared" si="13"/>
        <v>0.17227256827874271</v>
      </c>
      <c r="E85" s="88">
        <f t="shared" si="14"/>
        <v>-5.2753036507687E-2</v>
      </c>
      <c r="F85" s="88"/>
      <c r="G85" s="88"/>
      <c r="H85" s="88"/>
      <c r="I85" s="88">
        <f t="shared" si="15"/>
        <v>2.0672708193449125</v>
      </c>
      <c r="J85" s="88">
        <f t="shared" si="9"/>
        <v>3.1009062290173688</v>
      </c>
      <c r="K85" s="88">
        <f t="shared" si="9"/>
        <v>4.134541638689825</v>
      </c>
      <c r="L85" s="88">
        <f t="shared" si="9"/>
        <v>5.1681770483622813</v>
      </c>
      <c r="M85" s="88">
        <f t="shared" si="9"/>
        <v>6.2018124580347376</v>
      </c>
      <c r="N85" s="88">
        <f t="shared" si="9"/>
        <v>7.2354478677071938</v>
      </c>
      <c r="O85" s="88">
        <f t="shared" si="9"/>
        <v>8.2690832773796501</v>
      </c>
      <c r="P85" s="88">
        <f t="shared" si="9"/>
        <v>9.3027186870521081</v>
      </c>
      <c r="Q85" s="88"/>
      <c r="R85" s="88"/>
      <c r="S85" s="89">
        <f t="shared" si="10"/>
        <v>-9305.6356399559863</v>
      </c>
      <c r="T85" s="89">
        <f t="shared" si="11"/>
        <v>9305.6356399559863</v>
      </c>
    </row>
    <row r="86" spans="2:20" x14ac:dyDescent="0.35">
      <c r="B86">
        <f t="shared" si="12"/>
        <v>164</v>
      </c>
      <c r="C86" s="88">
        <f>data!E$10*(1-COS(RADIANS(B86))) + data!E$11 - SQRT(data!E$11^2 - (data!E$10*SIN(RADIANS(B86)))^2)</f>
        <v>81.840395659414952</v>
      </c>
      <c r="D86" s="88">
        <f t="shared" si="13"/>
        <v>0.15410401374616356</v>
      </c>
      <c r="E86" s="88">
        <f t="shared" si="14"/>
        <v>-5.8948998442396053E-2</v>
      </c>
      <c r="F86" s="88"/>
      <c r="G86" s="88"/>
      <c r="H86" s="88"/>
      <c r="I86" s="88">
        <f t="shared" si="15"/>
        <v>1.8492481649539627</v>
      </c>
      <c r="J86" s="88">
        <f t="shared" si="9"/>
        <v>2.7738722474309445</v>
      </c>
      <c r="K86" s="88">
        <f t="shared" si="9"/>
        <v>3.6984963299079254</v>
      </c>
      <c r="L86" s="88">
        <f t="shared" si="9"/>
        <v>4.6231204123849068</v>
      </c>
      <c r="M86" s="88">
        <f t="shared" si="9"/>
        <v>5.547744494861889</v>
      </c>
      <c r="N86" s="88">
        <f t="shared" si="9"/>
        <v>6.4723685773388695</v>
      </c>
      <c r="O86" s="88">
        <f t="shared" si="9"/>
        <v>7.3969926598158509</v>
      </c>
      <c r="P86" s="88">
        <f t="shared" si="9"/>
        <v>8.3216167422928322</v>
      </c>
      <c r="Q86" s="88"/>
      <c r="R86" s="88"/>
      <c r="S86" s="89">
        <f t="shared" si="10"/>
        <v>-10398.603325238664</v>
      </c>
      <c r="T86" s="89">
        <f t="shared" si="11"/>
        <v>10398.603325238664</v>
      </c>
    </row>
    <row r="87" spans="2:20" x14ac:dyDescent="0.35">
      <c r="B87">
        <f t="shared" si="12"/>
        <v>166</v>
      </c>
      <c r="C87" s="88">
        <f>data!E$10*(1-COS(RADIANS(B87))) + data!E$11 - SQRT(data!E$11^2 - (data!E$10*SIN(RADIANS(B87)))^2)</f>
        <v>82.112283877558411</v>
      </c>
      <c r="D87" s="88">
        <f t="shared" si="13"/>
        <v>0.13594410907172971</v>
      </c>
      <c r="E87" s="88">
        <f t="shared" si="14"/>
        <v>-6.6791804361496579E-2</v>
      </c>
      <c r="F87" s="88"/>
      <c r="G87" s="88"/>
      <c r="H87" s="88"/>
      <c r="I87" s="88">
        <f t="shared" si="15"/>
        <v>1.6313293088607566</v>
      </c>
      <c r="J87" s="88">
        <f t="shared" si="9"/>
        <v>2.4469939632911344</v>
      </c>
      <c r="K87" s="88">
        <f t="shared" si="9"/>
        <v>3.2626586177215131</v>
      </c>
      <c r="L87" s="88">
        <f t="shared" si="9"/>
        <v>4.0783232721518914</v>
      </c>
      <c r="M87" s="88">
        <f t="shared" si="9"/>
        <v>4.8939879265822688</v>
      </c>
      <c r="N87" s="88">
        <f t="shared" si="9"/>
        <v>5.7096525810126479</v>
      </c>
      <c r="O87" s="88">
        <f t="shared" si="9"/>
        <v>6.5253172354430262</v>
      </c>
      <c r="P87" s="88">
        <f t="shared" si="9"/>
        <v>7.3409818898734045</v>
      </c>
      <c r="Q87" s="88"/>
      <c r="R87" s="88"/>
      <c r="S87" s="89">
        <f t="shared" si="10"/>
        <v>-11782.074289367996</v>
      </c>
      <c r="T87" s="89">
        <f t="shared" si="11"/>
        <v>11782.074289367996</v>
      </c>
    </row>
    <row r="88" spans="2:20" x14ac:dyDescent="0.35">
      <c r="B88">
        <f t="shared" si="12"/>
        <v>168</v>
      </c>
      <c r="C88" s="88">
        <f>data!E$10*(1-COS(RADIANS(B88))) + data!E$11 - SQRT(data!E$11^2 - (data!E$10*SIN(RADIANS(B88)))^2)</f>
        <v>82.347870945204392</v>
      </c>
      <c r="D88" s="88">
        <f t="shared" si="13"/>
        <v>0.11779353382299007</v>
      </c>
      <c r="E88" s="88">
        <f t="shared" si="14"/>
        <v>-7.7044022110817886E-2</v>
      </c>
      <c r="F88" s="88"/>
      <c r="G88" s="88"/>
      <c r="H88" s="88"/>
      <c r="I88" s="88">
        <f t="shared" si="15"/>
        <v>1.4135224058758808</v>
      </c>
      <c r="J88" s="88">
        <f t="shared" si="9"/>
        <v>2.1202836088138208</v>
      </c>
      <c r="K88" s="88">
        <f t="shared" si="9"/>
        <v>2.8270448117517617</v>
      </c>
      <c r="L88" s="88">
        <f t="shared" si="9"/>
        <v>3.5338060146897026</v>
      </c>
      <c r="M88" s="88">
        <f t="shared" si="9"/>
        <v>4.2405672176276417</v>
      </c>
      <c r="N88" s="88">
        <f t="shared" si="9"/>
        <v>4.947328420565583</v>
      </c>
      <c r="O88" s="88">
        <f t="shared" si="9"/>
        <v>5.6540896235035234</v>
      </c>
      <c r="P88" s="88">
        <f t="shared" si="9"/>
        <v>6.3608508264414638</v>
      </c>
      <c r="Q88" s="88"/>
      <c r="R88" s="88"/>
      <c r="S88" s="89">
        <f t="shared" si="10"/>
        <v>-13590.565500348275</v>
      </c>
      <c r="T88" s="89">
        <f t="shared" si="11"/>
        <v>13590.565500348275</v>
      </c>
    </row>
    <row r="89" spans="2:20" x14ac:dyDescent="0.35">
      <c r="B89">
        <f t="shared" si="12"/>
        <v>170</v>
      </c>
      <c r="C89" s="88">
        <f>data!E$10*(1-COS(RADIANS(B89))) + data!E$11 - SQRT(data!E$11^2 - (data!E$10*SIN(RADIANS(B89)))^2)</f>
        <v>82.547175605795388</v>
      </c>
      <c r="D89" s="88">
        <f t="shared" si="13"/>
        <v>9.9652330295498359E-2</v>
      </c>
      <c r="E89" s="88">
        <f t="shared" si="14"/>
        <v>-9.1022475208044448E-2</v>
      </c>
      <c r="F89" s="88"/>
      <c r="G89" s="88"/>
      <c r="H89" s="88"/>
      <c r="I89" s="88">
        <f t="shared" si="15"/>
        <v>1.1958279635459803</v>
      </c>
      <c r="J89" s="88">
        <f t="shared" si="9"/>
        <v>1.7937419453189705</v>
      </c>
      <c r="K89" s="88">
        <f t="shared" si="9"/>
        <v>2.3916559270919606</v>
      </c>
      <c r="L89" s="88">
        <f t="shared" si="9"/>
        <v>2.9895699088649508</v>
      </c>
      <c r="M89" s="88">
        <f t="shared" si="9"/>
        <v>3.5874838906379409</v>
      </c>
      <c r="N89" s="88">
        <f t="shared" si="9"/>
        <v>4.1853978724109311</v>
      </c>
      <c r="O89" s="88">
        <f t="shared" si="9"/>
        <v>4.7833118541839212</v>
      </c>
      <c r="P89" s="88">
        <f t="shared" si="9"/>
        <v>5.3812258359569114</v>
      </c>
      <c r="Q89" s="88"/>
      <c r="R89" s="88"/>
      <c r="S89" s="89">
        <f t="shared" si="10"/>
        <v>-16056.36462669904</v>
      </c>
      <c r="T89" s="89">
        <f t="shared" si="11"/>
        <v>16056.36462669904</v>
      </c>
    </row>
    <row r="90" spans="2:20" x14ac:dyDescent="0.35">
      <c r="B90">
        <f t="shared" si="12"/>
        <v>172</v>
      </c>
      <c r="C90" s="88">
        <f>data!E$10*(1-COS(RADIANS(B90))) + data!E$11 - SQRT(data!E$11^2 - (data!E$10*SIN(RADIANS(B90)))^2)</f>
        <v>82.710215583646914</v>
      </c>
      <c r="D90" s="88">
        <f t="shared" si="13"/>
        <v>8.1519988925762732E-2</v>
      </c>
      <c r="E90" s="88">
        <f t="shared" si="14"/>
        <v>-0.11121408140921171</v>
      </c>
      <c r="F90" s="88"/>
      <c r="G90" s="88"/>
      <c r="H90" s="88"/>
      <c r="I90" s="88">
        <f t="shared" si="15"/>
        <v>0.97823986710915278</v>
      </c>
      <c r="J90" s="88">
        <f t="shared" si="9"/>
        <v>1.4673598006637292</v>
      </c>
      <c r="K90" s="88">
        <f t="shared" si="9"/>
        <v>1.9564797342183056</v>
      </c>
      <c r="L90" s="88">
        <f t="shared" si="9"/>
        <v>2.4455996677728815</v>
      </c>
      <c r="M90" s="88">
        <f t="shared" si="9"/>
        <v>2.9347196013274583</v>
      </c>
      <c r="N90" s="88">
        <f t="shared" si="9"/>
        <v>3.4238395348820352</v>
      </c>
      <c r="O90" s="88">
        <f t="shared" si="9"/>
        <v>3.9129594684366111</v>
      </c>
      <c r="P90" s="88">
        <f t="shared" si="9"/>
        <v>4.4020794019911875</v>
      </c>
      <c r="Q90" s="88"/>
      <c r="R90" s="88"/>
      <c r="S90" s="89">
        <f t="shared" si="10"/>
        <v>-19618.163960584949</v>
      </c>
      <c r="T90" s="89">
        <f t="shared" si="11"/>
        <v>19618.163960584949</v>
      </c>
    </row>
    <row r="91" spans="2:20" x14ac:dyDescent="0.35">
      <c r="B91">
        <f t="shared" si="12"/>
        <v>174</v>
      </c>
      <c r="C91" s="88">
        <f>data!E$10*(1-COS(RADIANS(B91))) + data!E$11 - SQRT(data!E$11^2 - (data!E$10*SIN(RADIANS(B91)))^2)</f>
        <v>82.837006650885257</v>
      </c>
      <c r="D91" s="88">
        <f t="shared" si="13"/>
        <v>6.3395533619171829E-2</v>
      </c>
      <c r="E91" s="88">
        <f t="shared" si="14"/>
        <v>-0.14294741499825295</v>
      </c>
      <c r="F91" s="88"/>
      <c r="G91" s="88"/>
      <c r="H91" s="88"/>
      <c r="I91" s="88">
        <f t="shared" si="15"/>
        <v>0.76074640343006195</v>
      </c>
      <c r="J91" s="88">
        <f t="shared" si="9"/>
        <v>1.1411196051450929</v>
      </c>
      <c r="K91" s="88">
        <f t="shared" si="9"/>
        <v>1.5214928068601239</v>
      </c>
      <c r="L91" s="88">
        <f t="shared" si="9"/>
        <v>1.9018660085751549</v>
      </c>
      <c r="M91" s="88">
        <f t="shared" si="9"/>
        <v>2.2822392102901858</v>
      </c>
      <c r="N91" s="88">
        <f t="shared" si="9"/>
        <v>2.6626124120052168</v>
      </c>
      <c r="O91" s="88">
        <f t="shared" si="9"/>
        <v>3.0429856137202478</v>
      </c>
      <c r="P91" s="88">
        <f t="shared" si="9"/>
        <v>3.4233588154352788</v>
      </c>
      <c r="Q91" s="88"/>
      <c r="R91" s="88"/>
      <c r="S91" s="89">
        <f t="shared" si="10"/>
        <v>-25215.924005691821</v>
      </c>
      <c r="T91" s="89">
        <f t="shared" si="11"/>
        <v>25215.924005691821</v>
      </c>
    </row>
    <row r="92" spans="2:20" x14ac:dyDescent="0.35">
      <c r="B92">
        <f t="shared" si="12"/>
        <v>176</v>
      </c>
      <c r="C92" s="88">
        <f>data!E$10*(1-COS(RADIANS(B92))) + data!E$11 - SQRT(data!E$11^2 - (data!E$10*SIN(RADIANS(B92)))^2)</f>
        <v>82.927561864736418</v>
      </c>
      <c r="D92" s="88">
        <f t="shared" si="13"/>
        <v>4.5277606925580471E-2</v>
      </c>
      <c r="E92" s="88">
        <f t="shared" si="14"/>
        <v>-0.20007601907241349</v>
      </c>
      <c r="F92" s="88"/>
      <c r="G92" s="88"/>
      <c r="H92" s="88"/>
      <c r="I92" s="88">
        <f t="shared" si="15"/>
        <v>0.54333128310696566</v>
      </c>
      <c r="J92" s="88">
        <f t="shared" si="9"/>
        <v>0.81499692466044849</v>
      </c>
      <c r="K92" s="88">
        <f t="shared" si="9"/>
        <v>1.0866625662139313</v>
      </c>
      <c r="L92" s="88">
        <f t="shared" si="9"/>
        <v>1.3583282077674141</v>
      </c>
      <c r="M92" s="88">
        <f t="shared" si="9"/>
        <v>1.629993849320897</v>
      </c>
      <c r="N92" s="88">
        <f t="shared" si="9"/>
        <v>1.9016594908743798</v>
      </c>
      <c r="O92" s="88">
        <f t="shared" si="9"/>
        <v>2.1733251324278626</v>
      </c>
      <c r="P92" s="88">
        <f t="shared" si="9"/>
        <v>2.444990773981345</v>
      </c>
      <c r="Q92" s="88"/>
      <c r="R92" s="88"/>
      <c r="S92" s="89">
        <f t="shared" si="10"/>
        <v>-35293.40976437374</v>
      </c>
      <c r="T92" s="89">
        <f t="shared" si="11"/>
        <v>35293.40976437374</v>
      </c>
    </row>
    <row r="93" spans="2:20" x14ac:dyDescent="0.35">
      <c r="B93">
        <f t="shared" si="12"/>
        <v>178</v>
      </c>
      <c r="C93" s="88">
        <f>data!E$10*(1-COS(RADIANS(B93))) + data!E$11 - SQRT(data!E$11^2 - (data!E$10*SIN(RADIANS(B93)))^2)</f>
        <v>82.981890974805708</v>
      </c>
      <c r="D93" s="88">
        <f t="shared" si="13"/>
        <v>2.7164555034644877E-2</v>
      </c>
      <c r="E93" s="88">
        <f t="shared" si="14"/>
        <v>-0.33339496759351916</v>
      </c>
      <c r="F93" s="88"/>
      <c r="G93" s="88"/>
      <c r="H93" s="88"/>
      <c r="I93" s="88">
        <f t="shared" si="15"/>
        <v>0.32597466041573853</v>
      </c>
      <c r="J93" s="88">
        <f t="shared" si="9"/>
        <v>0.48896199062360779</v>
      </c>
      <c r="K93" s="88">
        <f t="shared" si="9"/>
        <v>0.65194932083147705</v>
      </c>
      <c r="L93" s="88">
        <f t="shared" si="9"/>
        <v>0.81493665103934632</v>
      </c>
      <c r="M93" s="88">
        <f t="shared" si="9"/>
        <v>0.97792398124721558</v>
      </c>
      <c r="N93" s="88">
        <f t="shared" si="9"/>
        <v>1.1409113114550848</v>
      </c>
      <c r="O93" s="88">
        <f t="shared" si="9"/>
        <v>1.3038986416629541</v>
      </c>
      <c r="P93" s="88">
        <f t="shared" si="9"/>
        <v>1.4668859718708234</v>
      </c>
      <c r="Q93" s="88"/>
      <c r="R93" s="88"/>
      <c r="S93" s="89">
        <f t="shared" si="10"/>
        <v>-58810.872283496785</v>
      </c>
      <c r="T93" s="89">
        <f t="shared" si="11"/>
        <v>58810.872283496785</v>
      </c>
    </row>
    <row r="94" spans="2:20" x14ac:dyDescent="0.35">
      <c r="B94">
        <f t="shared" si="12"/>
        <v>180</v>
      </c>
      <c r="C94" s="88">
        <f>data!E$10*(1-COS(RADIANS(B94))) + data!E$11 - SQRT(data!E$11^2 - (data!E$10*SIN(RADIANS(B94)))^2)</f>
        <v>83</v>
      </c>
      <c r="D94" s="88">
        <f t="shared" si="13"/>
        <v>9.0545125971459584E-3</v>
      </c>
      <c r="E94" s="88">
        <f t="shared" si="14"/>
        <v>-1.0000561732725031</v>
      </c>
      <c r="F94" s="88"/>
      <c r="G94" s="88"/>
      <c r="H94" s="88"/>
      <c r="I94" s="88">
        <f t="shared" si="15"/>
        <v>0.1086541511657515</v>
      </c>
      <c r="J94" s="88">
        <f t="shared" si="9"/>
        <v>0.16298122674862725</v>
      </c>
      <c r="K94" s="88">
        <f t="shared" si="9"/>
        <v>0.217308302331503</v>
      </c>
      <c r="L94" s="88">
        <f t="shared" si="9"/>
        <v>0.27163537791437875</v>
      </c>
      <c r="M94" s="88">
        <f t="shared" si="9"/>
        <v>0.3259624534972545</v>
      </c>
      <c r="N94" s="88">
        <f t="shared" si="9"/>
        <v>0.38028952908013025</v>
      </c>
      <c r="O94" s="88">
        <f t="shared" si="9"/>
        <v>0.434616604663006</v>
      </c>
      <c r="P94" s="88">
        <f t="shared" si="9"/>
        <v>0.48894368024588175</v>
      </c>
      <c r="Q94" s="88"/>
      <c r="R94" s="88"/>
      <c r="S94" s="89">
        <f t="shared" si="10"/>
        <v>-176409.90896526954</v>
      </c>
      <c r="T94" s="89">
        <f t="shared" si="11"/>
        <v>176409.90896526954</v>
      </c>
    </row>
    <row r="95" spans="2:20" x14ac:dyDescent="0.35">
      <c r="B95">
        <f t="shared" si="12"/>
        <v>182</v>
      </c>
      <c r="C95" s="88">
        <f>data!E$10*(1-COS(RADIANS(B95))) + data!E$11 - SQRT(data!E$11^2 - (data!E$10*SIN(RADIANS(B95)))^2)</f>
        <v>82.981890974805708</v>
      </c>
      <c r="D95" s="88">
        <f t="shared" si="13"/>
        <v>-9.0545125971459584E-3</v>
      </c>
      <c r="E95" s="88">
        <f t="shared" si="14"/>
        <v>1</v>
      </c>
      <c r="F95" s="88"/>
      <c r="G95" s="88"/>
      <c r="H95" s="88"/>
      <c r="I95" s="88">
        <f t="shared" si="15"/>
        <v>-0.1086541511657515</v>
      </c>
      <c r="J95" s="88">
        <f t="shared" si="9"/>
        <v>-0.16298122674862725</v>
      </c>
      <c r="K95" s="88">
        <f t="shared" si="9"/>
        <v>-0.217308302331503</v>
      </c>
      <c r="L95" s="88">
        <f t="shared" si="9"/>
        <v>-0.27163537791437875</v>
      </c>
      <c r="M95" s="88">
        <f t="shared" si="9"/>
        <v>-0.3259624534972545</v>
      </c>
      <c r="N95" s="88">
        <f t="shared" si="9"/>
        <v>-0.38028952908013025</v>
      </c>
      <c r="O95" s="88">
        <f t="shared" si="9"/>
        <v>-0.434616604663006</v>
      </c>
      <c r="P95" s="88">
        <f t="shared" si="9"/>
        <v>-0.48894368024588175</v>
      </c>
      <c r="Q95" s="88"/>
      <c r="R95" s="88"/>
      <c r="S95" s="89">
        <f t="shared" si="10"/>
        <v>176400</v>
      </c>
      <c r="T95" s="89">
        <f t="shared" si="11"/>
        <v>176400</v>
      </c>
    </row>
    <row r="96" spans="2:20" x14ac:dyDescent="0.35">
      <c r="B96">
        <f t="shared" si="12"/>
        <v>184</v>
      </c>
      <c r="C96" s="88">
        <f>data!E$10*(1-COS(RADIANS(B96))) + data!E$11 - SQRT(data!E$11^2 - (data!E$10*SIN(RADIANS(B96)))^2)</f>
        <v>82.927561864736418</v>
      </c>
      <c r="D96" s="88">
        <f t="shared" si="13"/>
        <v>-2.7164555034644877E-2</v>
      </c>
      <c r="E96" s="88">
        <f t="shared" si="14"/>
        <v>0.33333957457432861</v>
      </c>
      <c r="F96" s="88"/>
      <c r="G96" s="88"/>
      <c r="H96" s="88"/>
      <c r="I96" s="88">
        <f t="shared" si="15"/>
        <v>-0.32597466041573853</v>
      </c>
      <c r="J96" s="88">
        <f t="shared" si="9"/>
        <v>-0.48896199062360779</v>
      </c>
      <c r="K96" s="88">
        <f t="shared" si="9"/>
        <v>-0.65194932083147705</v>
      </c>
      <c r="L96" s="88">
        <f t="shared" si="9"/>
        <v>-0.81493665103934632</v>
      </c>
      <c r="M96" s="88">
        <f t="shared" si="9"/>
        <v>-0.97792398124721558</v>
      </c>
      <c r="N96" s="88">
        <f t="shared" si="9"/>
        <v>-1.1409113114550848</v>
      </c>
      <c r="O96" s="88">
        <f t="shared" si="9"/>
        <v>-1.3038986416629541</v>
      </c>
      <c r="P96" s="88">
        <f t="shared" si="9"/>
        <v>-1.4668859718708234</v>
      </c>
      <c r="Q96" s="88"/>
      <c r="R96" s="88"/>
      <c r="S96" s="89">
        <f t="shared" si="10"/>
        <v>58801.100954911562</v>
      </c>
      <c r="T96" s="89">
        <f t="shared" si="11"/>
        <v>58801.100954911562</v>
      </c>
    </row>
    <row r="97" spans="2:20" x14ac:dyDescent="0.35">
      <c r="B97">
        <f t="shared" si="12"/>
        <v>186</v>
      </c>
      <c r="C97" s="88">
        <f>data!E$10*(1-COS(RADIANS(B97))) + data!E$11 - SQRT(data!E$11^2 - (data!E$10*SIN(RADIANS(B97)))^2)</f>
        <v>82.837006650885257</v>
      </c>
      <c r="D97" s="88">
        <f t="shared" si="13"/>
        <v>-4.5277606925580471E-2</v>
      </c>
      <c r="E97" s="88">
        <f t="shared" si="14"/>
        <v>0.20002218669271443</v>
      </c>
      <c r="F97" s="88"/>
      <c r="G97" s="88"/>
      <c r="H97" s="88"/>
      <c r="I97" s="88">
        <f t="shared" si="15"/>
        <v>-0.54333128310696566</v>
      </c>
      <c r="J97" s="88">
        <f t="shared" si="9"/>
        <v>-0.81499692466044849</v>
      </c>
      <c r="K97" s="88">
        <f t="shared" si="9"/>
        <v>-1.0866625662139313</v>
      </c>
      <c r="L97" s="88">
        <f t="shared" si="9"/>
        <v>-1.3583282077674141</v>
      </c>
      <c r="M97" s="88">
        <f t="shared" si="9"/>
        <v>-1.629993849320897</v>
      </c>
      <c r="N97" s="88">
        <f t="shared" si="9"/>
        <v>-1.9016594908743798</v>
      </c>
      <c r="O97" s="88">
        <f t="shared" si="9"/>
        <v>-2.1733251324278626</v>
      </c>
      <c r="P97" s="88">
        <f t="shared" si="9"/>
        <v>-2.444990773981345</v>
      </c>
      <c r="Q97" s="88"/>
      <c r="R97" s="88"/>
      <c r="S97" s="89">
        <f t="shared" si="10"/>
        <v>35283.913732594825</v>
      </c>
      <c r="T97" s="89">
        <f t="shared" si="11"/>
        <v>35283.913732594825</v>
      </c>
    </row>
    <row r="98" spans="2:20" x14ac:dyDescent="0.35">
      <c r="B98">
        <f t="shared" si="12"/>
        <v>188</v>
      </c>
      <c r="C98" s="88">
        <f>data!E$10*(1-COS(RADIANS(B98))) + data!E$11 - SQRT(data!E$11^2 - (data!E$10*SIN(RADIANS(B98)))^2)</f>
        <v>82.710215583646914</v>
      </c>
      <c r="D98" s="88">
        <f t="shared" si="13"/>
        <v>-6.3395533619171829E-2</v>
      </c>
      <c r="E98" s="88">
        <f t="shared" si="14"/>
        <v>0.14289592388660172</v>
      </c>
      <c r="F98" s="88"/>
      <c r="G98" s="88"/>
      <c r="H98" s="88"/>
      <c r="I98" s="88">
        <f t="shared" si="15"/>
        <v>-0.76074640343006195</v>
      </c>
      <c r="J98" s="88">
        <f t="shared" si="9"/>
        <v>-1.1411196051450929</v>
      </c>
      <c r="K98" s="88">
        <f t="shared" si="9"/>
        <v>-1.5214928068601239</v>
      </c>
      <c r="L98" s="88">
        <f t="shared" si="9"/>
        <v>-1.9018660085751549</v>
      </c>
      <c r="M98" s="88">
        <f t="shared" si="9"/>
        <v>-2.2822392102901858</v>
      </c>
      <c r="N98" s="88">
        <f t="shared" si="9"/>
        <v>-2.6626124120052168</v>
      </c>
      <c r="O98" s="88">
        <f t="shared" si="9"/>
        <v>-3.0429856137202478</v>
      </c>
      <c r="P98" s="88">
        <f t="shared" si="9"/>
        <v>-3.4233588154352788</v>
      </c>
      <c r="Q98" s="88"/>
      <c r="R98" s="88"/>
      <c r="S98" s="89">
        <f t="shared" si="10"/>
        <v>25206.840973596543</v>
      </c>
      <c r="T98" s="89">
        <f t="shared" si="11"/>
        <v>25206.840973596543</v>
      </c>
    </row>
    <row r="99" spans="2:20" x14ac:dyDescent="0.35">
      <c r="B99">
        <f t="shared" si="12"/>
        <v>190</v>
      </c>
      <c r="C99" s="88">
        <f>data!E$10*(1-COS(RADIANS(B99))) + data!E$11 - SQRT(data!E$11^2 - (data!E$10*SIN(RADIANS(B99)))^2)</f>
        <v>82.547175605795388</v>
      </c>
      <c r="D99" s="88">
        <f t="shared" si="13"/>
        <v>-8.1519988925762732E-2</v>
      </c>
      <c r="E99" s="88">
        <f t="shared" si="14"/>
        <v>0.11116571251681708</v>
      </c>
      <c r="F99" s="88"/>
      <c r="G99" s="88"/>
      <c r="H99" s="88"/>
      <c r="I99" s="88">
        <f t="shared" si="15"/>
        <v>-0.97823986710915278</v>
      </c>
      <c r="J99" s="88">
        <f t="shared" si="9"/>
        <v>-1.4673598006637292</v>
      </c>
      <c r="K99" s="88">
        <f t="shared" si="9"/>
        <v>-1.9564797342183056</v>
      </c>
      <c r="L99" s="88">
        <f t="shared" si="9"/>
        <v>-2.4455996677728815</v>
      </c>
      <c r="M99" s="88">
        <f t="shared" si="9"/>
        <v>-2.9347196013274583</v>
      </c>
      <c r="N99" s="88">
        <f t="shared" si="9"/>
        <v>-3.4238395348820352</v>
      </c>
      <c r="O99" s="88">
        <f t="shared" si="9"/>
        <v>-3.9129594684366111</v>
      </c>
      <c r="P99" s="88">
        <f t="shared" si="9"/>
        <v>-4.4020794019911875</v>
      </c>
      <c r="Q99" s="88"/>
      <c r="R99" s="88"/>
      <c r="S99" s="89">
        <f t="shared" si="10"/>
        <v>19609.631687966532</v>
      </c>
      <c r="T99" s="89">
        <f t="shared" si="11"/>
        <v>19609.631687966532</v>
      </c>
    </row>
    <row r="100" spans="2:20" x14ac:dyDescent="0.35">
      <c r="B100">
        <f t="shared" si="12"/>
        <v>192</v>
      </c>
      <c r="C100" s="88">
        <f>data!E$10*(1-COS(RADIANS(B100))) + data!E$11 - SQRT(data!E$11^2 - (data!E$10*SIN(RADIANS(B100)))^2)</f>
        <v>82.347870945204392</v>
      </c>
      <c r="D100" s="88">
        <f t="shared" si="13"/>
        <v>-9.9652330295498359E-2</v>
      </c>
      <c r="E100" s="88">
        <f t="shared" si="14"/>
        <v>9.097800982660377E-2</v>
      </c>
      <c r="F100" s="88"/>
      <c r="G100" s="88"/>
      <c r="H100" s="88"/>
      <c r="I100" s="88">
        <f t="shared" si="15"/>
        <v>-1.1958279635459803</v>
      </c>
      <c r="J100" s="88">
        <f t="shared" si="9"/>
        <v>-1.7937419453189705</v>
      </c>
      <c r="K100" s="88">
        <f t="shared" si="9"/>
        <v>-2.3916559270919606</v>
      </c>
      <c r="L100" s="88">
        <f t="shared" si="9"/>
        <v>-2.9895699088649508</v>
      </c>
      <c r="M100" s="88">
        <f t="shared" si="9"/>
        <v>-3.5874838906379409</v>
      </c>
      <c r="N100" s="88">
        <f t="shared" si="9"/>
        <v>-4.1853978724109311</v>
      </c>
      <c r="O100" s="88">
        <f t="shared" si="9"/>
        <v>-4.7833118541839212</v>
      </c>
      <c r="P100" s="88">
        <f t="shared" si="9"/>
        <v>-5.3812258359569114</v>
      </c>
      <c r="Q100" s="88"/>
      <c r="R100" s="88"/>
      <c r="S100" s="89">
        <f t="shared" si="10"/>
        <v>16048.520933412907</v>
      </c>
      <c r="T100" s="89">
        <f t="shared" si="11"/>
        <v>16048.520933412907</v>
      </c>
    </row>
    <row r="101" spans="2:20" x14ac:dyDescent="0.35">
      <c r="B101">
        <f t="shared" si="12"/>
        <v>194</v>
      </c>
      <c r="C101" s="88">
        <f>data!E$10*(1-COS(RADIANS(B101))) + data!E$11 - SQRT(data!E$11^2 - (data!E$10*SIN(RADIANS(B101)))^2)</f>
        <v>82.112283877558411</v>
      </c>
      <c r="D101" s="88">
        <f t="shared" si="13"/>
        <v>-0.11779353382299007</v>
      </c>
      <c r="E101" s="88">
        <f t="shared" si="14"/>
        <v>7.7004241823463507E-2</v>
      </c>
      <c r="F101" s="88"/>
      <c r="G101" s="88"/>
      <c r="H101" s="88"/>
      <c r="I101" s="88">
        <f t="shared" si="15"/>
        <v>-1.4135224058758808</v>
      </c>
      <c r="J101" s="88">
        <f t="shared" si="9"/>
        <v>-2.1202836088138208</v>
      </c>
      <c r="K101" s="88">
        <f t="shared" si="9"/>
        <v>-2.8270448117517617</v>
      </c>
      <c r="L101" s="88">
        <f t="shared" si="9"/>
        <v>-3.5338060146897026</v>
      </c>
      <c r="M101" s="88">
        <f t="shared" si="9"/>
        <v>-4.2405672176276417</v>
      </c>
      <c r="N101" s="88">
        <f t="shared" si="9"/>
        <v>-4.947328420565583</v>
      </c>
      <c r="O101" s="88">
        <f t="shared" si="9"/>
        <v>-5.6540896235035234</v>
      </c>
      <c r="P101" s="88">
        <f t="shared" si="9"/>
        <v>-6.3608508264414638</v>
      </c>
      <c r="Q101" s="88"/>
      <c r="R101" s="88"/>
      <c r="S101" s="89">
        <f t="shared" si="10"/>
        <v>13583.548257658962</v>
      </c>
      <c r="T101" s="89">
        <f t="shared" si="11"/>
        <v>13583.548257658962</v>
      </c>
    </row>
    <row r="102" spans="2:20" x14ac:dyDescent="0.35">
      <c r="B102">
        <f t="shared" si="12"/>
        <v>196</v>
      </c>
      <c r="C102" s="88">
        <f>data!E$10*(1-COS(RADIANS(B102))) + data!E$11 - SQRT(data!E$11^2 - (data!E$10*SIN(RADIANS(B102)))^2)</f>
        <v>81.840395659414952</v>
      </c>
      <c r="D102" s="88">
        <f t="shared" si="13"/>
        <v>-0.13594410907172971</v>
      </c>
      <c r="E102" s="88">
        <f t="shared" si="14"/>
        <v>6.6757490900773972E-2</v>
      </c>
      <c r="F102" s="88"/>
      <c r="G102" s="88"/>
      <c r="H102" s="88"/>
      <c r="I102" s="88">
        <f t="shared" si="15"/>
        <v>-1.6313293088607566</v>
      </c>
      <c r="J102" s="88">
        <f t="shared" si="9"/>
        <v>-2.4469939632911344</v>
      </c>
      <c r="K102" s="88">
        <f t="shared" si="9"/>
        <v>-3.2626586177215131</v>
      </c>
      <c r="L102" s="88">
        <f t="shared" si="9"/>
        <v>-4.0783232721518914</v>
      </c>
      <c r="M102" s="88">
        <f t="shared" si="9"/>
        <v>-4.8939879265822688</v>
      </c>
      <c r="N102" s="88">
        <f t="shared" si="9"/>
        <v>-5.7096525810126479</v>
      </c>
      <c r="O102" s="88">
        <f t="shared" si="9"/>
        <v>-6.5253172354430262</v>
      </c>
      <c r="P102" s="88">
        <f t="shared" si="9"/>
        <v>-7.3409818898734045</v>
      </c>
      <c r="Q102" s="88"/>
      <c r="R102" s="88"/>
      <c r="S102" s="89">
        <f t="shared" si="10"/>
        <v>11776.021394896528</v>
      </c>
      <c r="T102" s="89">
        <f t="shared" si="11"/>
        <v>11776.021394896528</v>
      </c>
    </row>
    <row r="103" spans="2:20" x14ac:dyDescent="0.35">
      <c r="B103">
        <f t="shared" si="12"/>
        <v>198</v>
      </c>
      <c r="C103" s="88">
        <f>data!E$10*(1-COS(RADIANS(B103))) + data!E$11 - SQRT(data!E$11^2 - (data!E$10*SIN(RADIANS(B103)))^2)</f>
        <v>81.532187631922625</v>
      </c>
      <c r="D103" s="88">
        <f t="shared" si="13"/>
        <v>-0.15410401374616356</v>
      </c>
      <c r="E103" s="88">
        <f t="shared" si="14"/>
        <v>5.8920933442870624E-2</v>
      </c>
      <c r="F103" s="88"/>
      <c r="G103" s="88"/>
      <c r="H103" s="88"/>
      <c r="I103" s="88">
        <f t="shared" si="15"/>
        <v>-1.8492481649539627</v>
      </c>
      <c r="J103" s="88">
        <f t="shared" si="9"/>
        <v>-2.7738722474309445</v>
      </c>
      <c r="K103" s="88">
        <f t="shared" si="9"/>
        <v>-3.6984963299079254</v>
      </c>
      <c r="L103" s="88">
        <f t="shared" si="9"/>
        <v>-4.6231204123849068</v>
      </c>
      <c r="M103" s="88">
        <f t="shared" si="9"/>
        <v>-5.547744494861889</v>
      </c>
      <c r="N103" s="88">
        <f t="shared" si="9"/>
        <v>-6.4723685773388695</v>
      </c>
      <c r="O103" s="88">
        <f t="shared" si="9"/>
        <v>-7.3969926598158509</v>
      </c>
      <c r="P103" s="88">
        <f t="shared" si="9"/>
        <v>-8.3216167422928322</v>
      </c>
      <c r="Q103" s="88"/>
      <c r="R103" s="88"/>
      <c r="S103" s="89">
        <f t="shared" si="10"/>
        <v>10393.652659322379</v>
      </c>
      <c r="T103" s="89">
        <f t="shared" si="11"/>
        <v>10393.652659322379</v>
      </c>
    </row>
    <row r="104" spans="2:20" x14ac:dyDescent="0.35">
      <c r="B104">
        <f t="shared" si="12"/>
        <v>200</v>
      </c>
      <c r="C104" s="88">
        <f>data!E$10*(1-COS(RADIANS(B104))) + data!E$11 - SQRT(data!E$11^2 - (data!E$10*SIN(RADIANS(B104)))^2)</f>
        <v>81.187642495365139</v>
      </c>
      <c r="D104" s="88">
        <f t="shared" si="13"/>
        <v>-0.17227256827874271</v>
      </c>
      <c r="E104" s="88">
        <f t="shared" si="14"/>
        <v>5.2732001136657547E-2</v>
      </c>
      <c r="F104" s="88"/>
      <c r="G104" s="88"/>
      <c r="H104" s="88"/>
      <c r="I104" s="88">
        <f t="shared" si="15"/>
        <v>-2.0672708193449125</v>
      </c>
      <c r="J104" s="88">
        <f t="shared" si="9"/>
        <v>-3.1009062290173688</v>
      </c>
      <c r="K104" s="88">
        <f t="shared" si="9"/>
        <v>-4.134541638689825</v>
      </c>
      <c r="L104" s="88">
        <f t="shared" si="9"/>
        <v>-5.1681770483622813</v>
      </c>
      <c r="M104" s="88">
        <f t="shared" si="9"/>
        <v>-6.2018124580347376</v>
      </c>
      <c r="N104" s="88">
        <f t="shared" si="9"/>
        <v>-7.2354478677071938</v>
      </c>
      <c r="O104" s="88">
        <f t="shared" si="9"/>
        <v>-8.2690832773796501</v>
      </c>
      <c r="P104" s="88">
        <f t="shared" si="9"/>
        <v>-9.3027186870521081</v>
      </c>
      <c r="Q104" s="88"/>
      <c r="R104" s="88"/>
      <c r="S104" s="89">
        <f t="shared" si="10"/>
        <v>9301.9250005063914</v>
      </c>
      <c r="T104" s="89">
        <f t="shared" si="11"/>
        <v>9301.9250005063914</v>
      </c>
    </row>
    <row r="105" spans="2:20" x14ac:dyDescent="0.35">
      <c r="B105">
        <f t="shared" si="12"/>
        <v>202</v>
      </c>
      <c r="C105" s="88">
        <f>data!E$10*(1-COS(RADIANS(B105))) + data!E$11 - SQRT(data!E$11^2 - (data!E$10*SIN(RADIANS(B105)))^2)</f>
        <v>80.806745754472928</v>
      </c>
      <c r="D105" s="88">
        <f t="shared" si="13"/>
        <v>-0.19044837044610574</v>
      </c>
      <c r="E105" s="88">
        <f t="shared" si="14"/>
        <v>4.7718450215111008E-2</v>
      </c>
      <c r="F105" s="88"/>
      <c r="G105" s="88"/>
      <c r="H105" s="88"/>
      <c r="I105" s="88">
        <f t="shared" si="15"/>
        <v>-2.2853804453532689</v>
      </c>
      <c r="J105" s="88">
        <f t="shared" si="9"/>
        <v>-3.4280706680299038</v>
      </c>
      <c r="K105" s="88">
        <f t="shared" si="9"/>
        <v>-4.5707608907065378</v>
      </c>
      <c r="L105" s="88">
        <f t="shared" si="9"/>
        <v>-5.7134511133831722</v>
      </c>
      <c r="M105" s="88">
        <f t="shared" si="9"/>
        <v>-6.8561413360598076</v>
      </c>
      <c r="N105" s="88">
        <f t="shared" si="9"/>
        <v>-7.9988315587364411</v>
      </c>
      <c r="O105" s="88">
        <f t="shared" si="9"/>
        <v>-9.1415217814130756</v>
      </c>
      <c r="P105" s="88">
        <f t="shared" si="9"/>
        <v>-10.28421200408971</v>
      </c>
      <c r="Q105" s="88"/>
      <c r="R105" s="88"/>
      <c r="S105" s="89">
        <f t="shared" si="10"/>
        <v>8417.534617945581</v>
      </c>
      <c r="T105" s="89">
        <f t="shared" si="11"/>
        <v>8417.534617945581</v>
      </c>
    </row>
    <row r="106" spans="2:20" x14ac:dyDescent="0.35">
      <c r="B106">
        <f t="shared" si="12"/>
        <v>204</v>
      </c>
      <c r="C106" s="88">
        <f>data!E$10*(1-COS(RADIANS(B106))) + data!E$11 - SQRT(data!E$11^2 - (data!E$10*SIN(RADIANS(B106)))^2)</f>
        <v>80.389487334107997</v>
      </c>
      <c r="D106" s="88">
        <f t="shared" si="13"/>
        <v>-0.20862921018246539</v>
      </c>
      <c r="E106" s="88">
        <f t="shared" si="14"/>
        <v>4.3572133836050166E-2</v>
      </c>
      <c r="F106" s="88"/>
      <c r="G106" s="88"/>
      <c r="H106" s="88"/>
      <c r="I106" s="88">
        <f t="shared" si="15"/>
        <v>-2.5035505221895846</v>
      </c>
      <c r="J106" s="88">
        <f t="shared" si="9"/>
        <v>-3.7553257832843769</v>
      </c>
      <c r="K106" s="88">
        <f t="shared" si="9"/>
        <v>-5.0071010443791693</v>
      </c>
      <c r="L106" s="88">
        <f t="shared" ref="J106:P142" si="16">($D106)*(L$3*6)/1000</f>
        <v>-6.2588763054739607</v>
      </c>
      <c r="M106" s="88">
        <f t="shared" si="16"/>
        <v>-7.5106515665687539</v>
      </c>
      <c r="N106" s="88">
        <f t="shared" si="16"/>
        <v>-8.7624268276635462</v>
      </c>
      <c r="O106" s="88">
        <f t="shared" si="16"/>
        <v>-10.014202088758339</v>
      </c>
      <c r="P106" s="88">
        <f t="shared" si="16"/>
        <v>-11.265977349853131</v>
      </c>
      <c r="Q106" s="88"/>
      <c r="R106" s="88"/>
      <c r="S106" s="89">
        <f t="shared" si="10"/>
        <v>7686.1244086792503</v>
      </c>
      <c r="T106" s="89">
        <f t="shared" si="11"/>
        <v>7686.1244086792503</v>
      </c>
    </row>
    <row r="107" spans="2:20" x14ac:dyDescent="0.35">
      <c r="B107">
        <f t="shared" si="12"/>
        <v>206</v>
      </c>
      <c r="C107" s="88">
        <f>data!E$10*(1-COS(RADIANS(B107))) + data!E$11 - SQRT(data!E$11^2 - (data!E$10*SIN(RADIANS(B107)))^2)</f>
        <v>79.935863364474699</v>
      </c>
      <c r="D107" s="88">
        <f t="shared" si="13"/>
        <v>-0.22681198481664921</v>
      </c>
      <c r="E107" s="88">
        <f t="shared" si="14"/>
        <v>4.0083363868277204E-2</v>
      </c>
      <c r="F107" s="88"/>
      <c r="G107" s="88"/>
      <c r="H107" s="88"/>
      <c r="I107" s="88">
        <f t="shared" si="15"/>
        <v>-2.7217438177997906</v>
      </c>
      <c r="J107" s="88">
        <f t="shared" si="16"/>
        <v>-4.0826157266996859</v>
      </c>
      <c r="K107" s="88">
        <f t="shared" si="16"/>
        <v>-5.4434876355995812</v>
      </c>
      <c r="L107" s="88">
        <f t="shared" si="16"/>
        <v>-6.8043595444994764</v>
      </c>
      <c r="M107" s="88">
        <f t="shared" si="16"/>
        <v>-8.1652314533993717</v>
      </c>
      <c r="N107" s="88">
        <f t="shared" si="16"/>
        <v>-9.526103362299267</v>
      </c>
      <c r="O107" s="88">
        <f t="shared" si="16"/>
        <v>-10.886975271199162</v>
      </c>
      <c r="P107" s="88">
        <f t="shared" si="16"/>
        <v>-12.247847180099058</v>
      </c>
      <c r="Q107" s="88"/>
      <c r="R107" s="88"/>
      <c r="S107" s="89">
        <f t="shared" si="10"/>
        <v>7070.7053863640995</v>
      </c>
      <c r="T107" s="89">
        <f t="shared" si="11"/>
        <v>7070.7053863640995</v>
      </c>
    </row>
    <row r="108" spans="2:20" x14ac:dyDescent="0.35">
      <c r="B108">
        <f t="shared" si="12"/>
        <v>208</v>
      </c>
      <c r="C108" s="88">
        <f>data!E$10*(1-COS(RADIANS(B108))) + data!E$11 - SQRT(data!E$11^2 - (data!E$10*SIN(RADIANS(B108)))^2)</f>
        <v>79.445878134424305</v>
      </c>
      <c r="D108" s="88">
        <f t="shared" si="13"/>
        <v>-0.24499261502519687</v>
      </c>
      <c r="E108" s="88">
        <f t="shared" si="14"/>
        <v>3.710444538640037E-2</v>
      </c>
      <c r="F108" s="88"/>
      <c r="G108" s="88"/>
      <c r="H108" s="88"/>
      <c r="I108" s="88">
        <f t="shared" si="15"/>
        <v>-2.9399113803023624</v>
      </c>
      <c r="J108" s="88">
        <f t="shared" si="16"/>
        <v>-4.4098670704535436</v>
      </c>
      <c r="K108" s="88">
        <f t="shared" si="16"/>
        <v>-5.8798227606047249</v>
      </c>
      <c r="L108" s="88">
        <f t="shared" si="16"/>
        <v>-7.3497784507559061</v>
      </c>
      <c r="M108" s="88">
        <f t="shared" si="16"/>
        <v>-8.8197341409070873</v>
      </c>
      <c r="N108" s="88">
        <f t="shared" si="16"/>
        <v>-10.289689831058269</v>
      </c>
      <c r="O108" s="88">
        <f t="shared" si="16"/>
        <v>-11.75964552120945</v>
      </c>
      <c r="P108" s="88">
        <f t="shared" si="16"/>
        <v>-13.229601211360631</v>
      </c>
      <c r="Q108" s="88"/>
      <c r="R108" s="88"/>
      <c r="S108" s="89">
        <f t="shared" si="10"/>
        <v>6545.2241661610251</v>
      </c>
      <c r="T108" s="89">
        <f t="shared" si="11"/>
        <v>6545.2241661610251</v>
      </c>
    </row>
    <row r="109" spans="2:20" x14ac:dyDescent="0.35">
      <c r="B109">
        <f t="shared" si="12"/>
        <v>210</v>
      </c>
      <c r="C109" s="88">
        <f>data!E$10*(1-COS(RADIANS(B109))) + data!E$11 - SQRT(data!E$11^2 - (data!E$10*SIN(RADIANS(B109)))^2)</f>
        <v>78.919546210698314</v>
      </c>
      <c r="D109" s="88">
        <f t="shared" si="13"/>
        <v>-0.26316596186299535</v>
      </c>
      <c r="E109" s="88">
        <f t="shared" si="14"/>
        <v>3.4528300524023607E-2</v>
      </c>
      <c r="F109" s="88"/>
      <c r="G109" s="88"/>
      <c r="H109" s="88"/>
      <c r="I109" s="88">
        <f t="shared" si="15"/>
        <v>-3.1579915423559441</v>
      </c>
      <c r="J109" s="88">
        <f t="shared" si="16"/>
        <v>-4.7369873135339171</v>
      </c>
      <c r="K109" s="88">
        <f t="shared" si="16"/>
        <v>-6.3159830847118883</v>
      </c>
      <c r="L109" s="88">
        <f t="shared" si="16"/>
        <v>-7.8949788558898595</v>
      </c>
      <c r="M109" s="88">
        <f t="shared" si="16"/>
        <v>-9.4739746270678342</v>
      </c>
      <c r="N109" s="88">
        <f t="shared" si="16"/>
        <v>-11.052970398245805</v>
      </c>
      <c r="O109" s="88">
        <f t="shared" si="16"/>
        <v>-12.631966169423777</v>
      </c>
      <c r="P109" s="88">
        <f t="shared" si="16"/>
        <v>-14.210961940601749</v>
      </c>
      <c r="Q109" s="88"/>
      <c r="R109" s="88"/>
      <c r="S109" s="89">
        <f t="shared" si="10"/>
        <v>6090.7922124377646</v>
      </c>
      <c r="T109" s="89">
        <f t="shared" si="11"/>
        <v>6090.7922124377646</v>
      </c>
    </row>
    <row r="110" spans="2:20" x14ac:dyDescent="0.35">
      <c r="B110">
        <f t="shared" si="12"/>
        <v>212</v>
      </c>
      <c r="C110" s="88">
        <f>data!E$10*(1-COS(RADIANS(B110))) + data!E$11 - SQRT(data!E$11^2 - (data!E$10*SIN(RADIANS(B110)))^2)</f>
        <v>78.356894720085336</v>
      </c>
      <c r="D110" s="88">
        <f t="shared" si="13"/>
        <v>-0.28132574530648924</v>
      </c>
      <c r="E110" s="88">
        <f t="shared" si="14"/>
        <v>3.2275367161490653E-2</v>
      </c>
      <c r="F110" s="88"/>
      <c r="G110" s="88"/>
      <c r="H110" s="88"/>
      <c r="I110" s="88">
        <f t="shared" si="15"/>
        <v>-3.3759089436778709</v>
      </c>
      <c r="J110" s="88">
        <f t="shared" si="16"/>
        <v>-5.0638634155168063</v>
      </c>
      <c r="K110" s="88">
        <f t="shared" si="16"/>
        <v>-6.7518178873557417</v>
      </c>
      <c r="L110" s="88">
        <f t="shared" si="16"/>
        <v>-8.4397723591946772</v>
      </c>
      <c r="M110" s="88">
        <f t="shared" si="16"/>
        <v>-10.127726831033613</v>
      </c>
      <c r="N110" s="88">
        <f t="shared" si="16"/>
        <v>-11.815681302872548</v>
      </c>
      <c r="O110" s="88">
        <f t="shared" si="16"/>
        <v>-13.503635774711483</v>
      </c>
      <c r="P110" s="88">
        <f t="shared" si="16"/>
        <v>-15.191590246550419</v>
      </c>
      <c r="Q110" s="88"/>
      <c r="R110" s="88"/>
      <c r="S110" s="89">
        <f t="shared" si="10"/>
        <v>5693.3747672869513</v>
      </c>
      <c r="T110" s="89">
        <f t="shared" si="11"/>
        <v>5693.3747672869513</v>
      </c>
    </row>
    <row r="111" spans="2:20" x14ac:dyDescent="0.35">
      <c r="B111">
        <f t="shared" si="12"/>
        <v>214</v>
      </c>
      <c r="C111" s="88">
        <f>data!E$10*(1-COS(RADIANS(B111))) + data!E$11 - SQRT(data!E$11^2 - (data!E$10*SIN(RADIANS(B111)))^2)</f>
        <v>77.757965790440863</v>
      </c>
      <c r="D111" s="88">
        <f t="shared" si="13"/>
        <v>-0.29946446482223621</v>
      </c>
      <c r="E111" s="88">
        <f t="shared" si="14"/>
        <v>3.0285261936694587E-2</v>
      </c>
      <c r="F111" s="88"/>
      <c r="G111" s="88"/>
      <c r="H111" s="88"/>
      <c r="I111" s="88">
        <f t="shared" si="15"/>
        <v>-3.5935735778668345</v>
      </c>
      <c r="J111" s="88">
        <f t="shared" si="16"/>
        <v>-5.3903603668002518</v>
      </c>
      <c r="K111" s="88">
        <f t="shared" si="16"/>
        <v>-7.187147155733669</v>
      </c>
      <c r="L111" s="88">
        <f t="shared" si="16"/>
        <v>-8.9839339446670863</v>
      </c>
      <c r="M111" s="88">
        <f t="shared" si="16"/>
        <v>-10.780720733600504</v>
      </c>
      <c r="N111" s="88">
        <f t="shared" si="16"/>
        <v>-12.577507522533921</v>
      </c>
      <c r="O111" s="88">
        <f t="shared" si="16"/>
        <v>-14.374294311467338</v>
      </c>
      <c r="P111" s="88">
        <f t="shared" si="16"/>
        <v>-16.171081100400755</v>
      </c>
      <c r="Q111" s="88"/>
      <c r="R111" s="88"/>
      <c r="S111" s="89">
        <f t="shared" si="10"/>
        <v>5342.3202056329246</v>
      </c>
      <c r="T111" s="89">
        <f t="shared" si="11"/>
        <v>5342.3202056329246</v>
      </c>
    </row>
    <row r="112" spans="2:20" x14ac:dyDescent="0.35">
      <c r="B112">
        <f t="shared" si="12"/>
        <v>216</v>
      </c>
      <c r="C112" s="88">
        <f>data!E$10*(1-COS(RADIANS(B112))) + data!E$11 - SQRT(data!E$11^2 - (data!E$10*SIN(RADIANS(B112)))^2)</f>
        <v>77.122819145340486</v>
      </c>
      <c r="D112" s="88">
        <f t="shared" si="13"/>
        <v>-0.31757332255018866</v>
      </c>
      <c r="E112" s="88">
        <f t="shared" si="14"/>
        <v>2.8511301866501342E-2</v>
      </c>
      <c r="F112" s="88"/>
      <c r="G112" s="88"/>
      <c r="H112" s="88"/>
      <c r="I112" s="88">
        <f t="shared" si="15"/>
        <v>-3.810879870602264</v>
      </c>
      <c r="J112" s="88">
        <f t="shared" si="16"/>
        <v>-5.7163198059033959</v>
      </c>
      <c r="K112" s="88">
        <f t="shared" si="16"/>
        <v>-7.6217597412045279</v>
      </c>
      <c r="L112" s="88">
        <f t="shared" si="16"/>
        <v>-9.5271996765056599</v>
      </c>
      <c r="M112" s="88">
        <f t="shared" si="16"/>
        <v>-11.432639611806792</v>
      </c>
      <c r="N112" s="88">
        <f t="shared" si="16"/>
        <v>-13.338079547107924</v>
      </c>
      <c r="O112" s="88">
        <f t="shared" si="16"/>
        <v>-15.243519482409056</v>
      </c>
      <c r="P112" s="88">
        <f t="shared" si="16"/>
        <v>-17.148959417710188</v>
      </c>
      <c r="Q112" s="88"/>
      <c r="R112" s="88"/>
      <c r="S112" s="89">
        <f t="shared" si="10"/>
        <v>5029.3936492508365</v>
      </c>
      <c r="T112" s="89">
        <f t="shared" si="11"/>
        <v>5029.3936492508365</v>
      </c>
    </row>
    <row r="113" spans="2:20" x14ac:dyDescent="0.35">
      <c r="B113">
        <f t="shared" si="12"/>
        <v>218</v>
      </c>
      <c r="C113" s="88">
        <f>data!E$10*(1-COS(RADIANS(B113))) + data!E$11 - SQRT(data!E$11^2 - (data!E$10*SIN(RADIANS(B113)))^2)</f>
        <v>76.451534845798534</v>
      </c>
      <c r="D113" s="88">
        <f t="shared" si="13"/>
        <v>-0.33564214977097606</v>
      </c>
      <c r="E113" s="88">
        <f t="shared" si="14"/>
        <v>2.6916802959813871E-2</v>
      </c>
      <c r="F113" s="88"/>
      <c r="G113" s="88"/>
      <c r="H113" s="88"/>
      <c r="I113" s="88">
        <f t="shared" si="15"/>
        <v>-4.0277057972517127</v>
      </c>
      <c r="J113" s="88">
        <f t="shared" si="16"/>
        <v>-6.0415586958775691</v>
      </c>
      <c r="K113" s="88">
        <f t="shared" si="16"/>
        <v>-8.0554115945034255</v>
      </c>
      <c r="L113" s="88">
        <f t="shared" si="16"/>
        <v>-10.069264493129282</v>
      </c>
      <c r="M113" s="88">
        <f t="shared" si="16"/>
        <v>-12.083117391755138</v>
      </c>
      <c r="N113" s="88">
        <f t="shared" si="16"/>
        <v>-14.096970290380995</v>
      </c>
      <c r="O113" s="88">
        <f t="shared" si="16"/>
        <v>-16.110823189006851</v>
      </c>
      <c r="P113" s="88">
        <f t="shared" si="16"/>
        <v>-18.124676087632707</v>
      </c>
      <c r="Q113" s="88"/>
      <c r="R113" s="88"/>
      <c r="S113" s="89">
        <f t="shared" si="10"/>
        <v>4748.124042111167</v>
      </c>
      <c r="T113" s="89">
        <f t="shared" si="11"/>
        <v>4748.124042111167</v>
      </c>
    </row>
    <row r="114" spans="2:20" x14ac:dyDescent="0.35">
      <c r="B114">
        <f t="shared" si="12"/>
        <v>220</v>
      </c>
      <c r="C114" s="88">
        <f>data!E$10*(1-COS(RADIANS(B114))) + data!E$11 - SQRT(data!E$11^2 - (data!E$10*SIN(RADIANS(B114)))^2)</f>
        <v>75.744216170993468</v>
      </c>
      <c r="D114" s="88">
        <f t="shared" si="13"/>
        <v>-0.35365933740253297</v>
      </c>
      <c r="E114" s="88">
        <f t="shared" si="14"/>
        <v>2.5472517937579365E-2</v>
      </c>
      <c r="F114" s="88"/>
      <c r="G114" s="88"/>
      <c r="H114" s="88"/>
      <c r="I114" s="88">
        <f t="shared" si="15"/>
        <v>-4.2439120488303965</v>
      </c>
      <c r="J114" s="88">
        <f t="shared" si="16"/>
        <v>-6.3658680732455935</v>
      </c>
      <c r="K114" s="88">
        <f t="shared" si="16"/>
        <v>-8.487824097660793</v>
      </c>
      <c r="L114" s="88">
        <f t="shared" si="16"/>
        <v>-10.609780122075989</v>
      </c>
      <c r="M114" s="88">
        <f t="shared" si="16"/>
        <v>-12.731736146491187</v>
      </c>
      <c r="N114" s="88">
        <f t="shared" si="16"/>
        <v>-14.853692170906385</v>
      </c>
      <c r="O114" s="88">
        <f t="shared" si="16"/>
        <v>-16.975648195321586</v>
      </c>
      <c r="P114" s="88">
        <f t="shared" si="16"/>
        <v>-19.09760421973678</v>
      </c>
      <c r="Q114" s="88"/>
      <c r="R114" s="88"/>
      <c r="S114" s="89">
        <f t="shared" si="10"/>
        <v>4493.3521641889993</v>
      </c>
      <c r="T114" s="89">
        <f t="shared" si="11"/>
        <v>4493.3521641889993</v>
      </c>
    </row>
    <row r="115" spans="2:20" x14ac:dyDescent="0.35">
      <c r="B115">
        <f t="shared" si="12"/>
        <v>222</v>
      </c>
      <c r="C115" s="88">
        <f>data!E$10*(1-COS(RADIANS(B115))) + data!E$11 - SQRT(data!E$11^2 - (data!E$10*SIN(RADIANS(B115)))^2)</f>
        <v>75.000992628303294</v>
      </c>
      <c r="D115" s="88">
        <f t="shared" si="13"/>
        <v>-0.37161177134508705</v>
      </c>
      <c r="E115" s="88">
        <f t="shared" si="14"/>
        <v>2.4154824102548472E-2</v>
      </c>
      <c r="F115" s="88"/>
      <c r="G115" s="88"/>
      <c r="H115" s="88"/>
      <c r="I115" s="88">
        <f t="shared" si="15"/>
        <v>-4.4593412561410437</v>
      </c>
      <c r="J115" s="88">
        <f t="shared" si="16"/>
        <v>-6.6890118842115669</v>
      </c>
      <c r="K115" s="88">
        <f t="shared" si="16"/>
        <v>-8.9186825122820874</v>
      </c>
      <c r="L115" s="88">
        <f t="shared" si="16"/>
        <v>-11.148353140352611</v>
      </c>
      <c r="M115" s="88">
        <f t="shared" si="16"/>
        <v>-13.378023768423134</v>
      </c>
      <c r="N115" s="88">
        <f t="shared" si="16"/>
        <v>-15.607694396493656</v>
      </c>
      <c r="O115" s="88">
        <f t="shared" si="16"/>
        <v>-17.837365024564175</v>
      </c>
      <c r="P115" s="88">
        <f t="shared" si="16"/>
        <v>-20.067035652634701</v>
      </c>
      <c r="Q115" s="88"/>
      <c r="R115" s="88"/>
      <c r="S115" s="89">
        <f t="shared" si="10"/>
        <v>4260.9109716895509</v>
      </c>
      <c r="T115" s="89">
        <f t="shared" si="11"/>
        <v>4260.9109716895509</v>
      </c>
    </row>
    <row r="116" spans="2:20" x14ac:dyDescent="0.35">
      <c r="B116">
        <f t="shared" si="12"/>
        <v>224</v>
      </c>
      <c r="C116" s="88">
        <f>data!E$10*(1-COS(RADIANS(B116))) + data!E$11 - SQRT(data!E$11^2 - (data!E$10*SIN(RADIANS(B116)))^2)</f>
        <v>74.222023081179373</v>
      </c>
      <c r="D116" s="88">
        <f t="shared" si="13"/>
        <v>-0.38948477356196065</v>
      </c>
      <c r="E116" s="88">
        <f t="shared" si="14"/>
        <v>2.2944417124987172E-2</v>
      </c>
      <c r="F116" s="88"/>
      <c r="G116" s="88"/>
      <c r="H116" s="88"/>
      <c r="I116" s="88">
        <f t="shared" si="15"/>
        <v>-4.6738172827435287</v>
      </c>
      <c r="J116" s="88">
        <f t="shared" si="16"/>
        <v>-7.0107259241152917</v>
      </c>
      <c r="K116" s="88">
        <f t="shared" si="16"/>
        <v>-9.3476345654870574</v>
      </c>
      <c r="L116" s="88">
        <f t="shared" si="16"/>
        <v>-11.68454320685882</v>
      </c>
      <c r="M116" s="88">
        <f t="shared" si="16"/>
        <v>-14.021451848230583</v>
      </c>
      <c r="N116" s="88">
        <f t="shared" si="16"/>
        <v>-16.358360489602347</v>
      </c>
      <c r="O116" s="88">
        <f t="shared" si="16"/>
        <v>-18.695269130974115</v>
      </c>
      <c r="P116" s="88">
        <f t="shared" si="16"/>
        <v>-21.032177772345875</v>
      </c>
      <c r="Q116" s="88"/>
      <c r="R116" s="88"/>
      <c r="S116" s="89">
        <f t="shared" si="10"/>
        <v>4047.3951808477373</v>
      </c>
      <c r="T116" s="89">
        <f t="shared" si="11"/>
        <v>4047.3951808477373</v>
      </c>
    </row>
    <row r="117" spans="2:20" x14ac:dyDescent="0.35">
      <c r="B117">
        <f t="shared" si="12"/>
        <v>226</v>
      </c>
      <c r="C117" s="88">
        <f>data!E$10*(1-COS(RADIANS(B117))) + data!E$11 - SQRT(data!E$11^2 - (data!E$10*SIN(RADIANS(B117)))^2)</f>
        <v>73.407498981493802</v>
      </c>
      <c r="D117" s="88">
        <f t="shared" si="13"/>
        <v>-0.40726204984278525</v>
      </c>
      <c r="E117" s="88">
        <f t="shared" si="14"/>
        <v>2.182535334152437E-2</v>
      </c>
      <c r="F117" s="88"/>
      <c r="G117" s="88"/>
      <c r="H117" s="88"/>
      <c r="I117" s="88">
        <f t="shared" si="15"/>
        <v>-4.8871445981134229</v>
      </c>
      <c r="J117" s="88">
        <f t="shared" si="16"/>
        <v>-7.3307168971701335</v>
      </c>
      <c r="K117" s="88">
        <f t="shared" si="16"/>
        <v>-9.7742891962268459</v>
      </c>
      <c r="L117" s="88">
        <f t="shared" si="16"/>
        <v>-12.217861495283557</v>
      </c>
      <c r="M117" s="88">
        <f t="shared" si="16"/>
        <v>-14.661433794340267</v>
      </c>
      <c r="N117" s="88">
        <f t="shared" si="16"/>
        <v>-17.10500609339698</v>
      </c>
      <c r="O117" s="88">
        <f t="shared" si="16"/>
        <v>-19.548578392453692</v>
      </c>
      <c r="P117" s="88">
        <f t="shared" si="16"/>
        <v>-21.992150691510403</v>
      </c>
      <c r="Q117" s="88"/>
      <c r="R117" s="88"/>
      <c r="S117" s="89">
        <f t="shared" si="10"/>
        <v>3849.9923294448986</v>
      </c>
      <c r="T117" s="89">
        <f t="shared" si="11"/>
        <v>3849.9923294448986</v>
      </c>
    </row>
    <row r="118" spans="2:20" x14ac:dyDescent="0.35">
      <c r="B118">
        <f t="shared" si="12"/>
        <v>228</v>
      </c>
      <c r="C118" s="88">
        <f>data!E$10*(1-COS(RADIANS(B118))) + data!E$11 - SQRT(data!E$11^2 - (data!E$10*SIN(RADIANS(B118)))^2)</f>
        <v>72.557647691000028</v>
      </c>
      <c r="D118" s="88">
        <f t="shared" si="13"/>
        <v>-0.42492564524688703</v>
      </c>
      <c r="E118" s="88">
        <f t="shared" si="14"/>
        <v>2.0784336744183819E-2</v>
      </c>
      <c r="F118" s="88"/>
      <c r="G118" s="88"/>
      <c r="H118" s="88"/>
      <c r="I118" s="88">
        <f t="shared" si="15"/>
        <v>-5.0991077429626435</v>
      </c>
      <c r="J118" s="88">
        <f t="shared" si="16"/>
        <v>-7.6486616144439665</v>
      </c>
      <c r="K118" s="88">
        <f t="shared" si="16"/>
        <v>-10.198215485925287</v>
      </c>
      <c r="L118" s="88">
        <f t="shared" si="16"/>
        <v>-12.747769357406611</v>
      </c>
      <c r="M118" s="88">
        <f t="shared" si="16"/>
        <v>-15.297323228887933</v>
      </c>
      <c r="N118" s="88">
        <f t="shared" si="16"/>
        <v>-17.846877100369255</v>
      </c>
      <c r="O118" s="88">
        <f t="shared" si="16"/>
        <v>-20.396430971850574</v>
      </c>
      <c r="P118" s="88">
        <f t="shared" si="16"/>
        <v>-22.9459848433319</v>
      </c>
      <c r="Q118" s="88"/>
      <c r="R118" s="88"/>
      <c r="S118" s="89">
        <f t="shared" si="10"/>
        <v>3666.3570016740255</v>
      </c>
      <c r="T118" s="89">
        <f t="shared" si="11"/>
        <v>3666.3570016740255</v>
      </c>
    </row>
    <row r="119" spans="2:20" x14ac:dyDescent="0.35">
      <c r="B119">
        <f t="shared" si="12"/>
        <v>230</v>
      </c>
      <c r="C119" s="88">
        <f>data!E$10*(1-COS(RADIANS(B119))) + data!E$11 - SQRT(data!E$11^2 - (data!E$10*SIN(RADIANS(B119)))^2)</f>
        <v>71.672735874480026</v>
      </c>
      <c r="D119" s="88">
        <f t="shared" si="13"/>
        <v>-0.44245590826000125</v>
      </c>
      <c r="E119" s="88">
        <f t="shared" si="14"/>
        <v>1.9810180727446496E-2</v>
      </c>
      <c r="F119" s="88"/>
      <c r="G119" s="88"/>
      <c r="H119" s="88"/>
      <c r="I119" s="88">
        <f t="shared" si="15"/>
        <v>-5.309470899120015</v>
      </c>
      <c r="J119" s="88">
        <f t="shared" si="16"/>
        <v>-7.9642063486800225</v>
      </c>
      <c r="K119" s="88">
        <f t="shared" si="16"/>
        <v>-10.61894179824003</v>
      </c>
      <c r="L119" s="88">
        <f t="shared" si="16"/>
        <v>-13.273677247800039</v>
      </c>
      <c r="M119" s="88">
        <f t="shared" si="16"/>
        <v>-15.928412697360045</v>
      </c>
      <c r="N119" s="88">
        <f t="shared" si="16"/>
        <v>-18.583148146920053</v>
      </c>
      <c r="O119" s="88">
        <f t="shared" si="16"/>
        <v>-21.23788359648006</v>
      </c>
      <c r="P119" s="88">
        <f t="shared" si="16"/>
        <v>-23.892619046040068</v>
      </c>
      <c r="Q119" s="88"/>
      <c r="R119" s="88"/>
      <c r="S119" s="89">
        <f t="shared" si="10"/>
        <v>3494.5158803215613</v>
      </c>
      <c r="T119" s="89">
        <f t="shared" si="11"/>
        <v>3494.5158803215613</v>
      </c>
    </row>
    <row r="120" spans="2:20" x14ac:dyDescent="0.35">
      <c r="B120">
        <f t="shared" si="12"/>
        <v>232</v>
      </c>
      <c r="C120" s="88">
        <f>data!E$10*(1-COS(RADIANS(B120))) + data!E$11 - SQRT(data!E$11^2 - (data!E$10*SIN(RADIANS(B120)))^2)</f>
        <v>70.753072945037587</v>
      </c>
      <c r="D120" s="88">
        <f t="shared" si="13"/>
        <v>-0.45983146472121916</v>
      </c>
      <c r="E120" s="88">
        <f t="shared" si="14"/>
        <v>1.8893396596677159E-2</v>
      </c>
      <c r="F120" s="88"/>
      <c r="G120" s="88"/>
      <c r="H120" s="88"/>
      <c r="I120" s="88">
        <f t="shared" si="15"/>
        <v>-5.51797757665463</v>
      </c>
      <c r="J120" s="88">
        <f t="shared" si="16"/>
        <v>-8.2769663649819449</v>
      </c>
      <c r="K120" s="88">
        <f t="shared" si="16"/>
        <v>-11.03595515330926</v>
      </c>
      <c r="L120" s="88">
        <f t="shared" si="16"/>
        <v>-13.794943941636575</v>
      </c>
      <c r="M120" s="88">
        <f t="shared" si="16"/>
        <v>-16.55393272996389</v>
      </c>
      <c r="N120" s="88">
        <f t="shared" si="16"/>
        <v>-19.312921518291205</v>
      </c>
      <c r="O120" s="88">
        <f t="shared" si="16"/>
        <v>-22.07191030661852</v>
      </c>
      <c r="P120" s="88">
        <f t="shared" si="16"/>
        <v>-24.830899094945835</v>
      </c>
      <c r="Q120" s="88"/>
      <c r="R120" s="88"/>
      <c r="S120" s="89">
        <f t="shared" si="10"/>
        <v>3332.7951596538505</v>
      </c>
      <c r="T120" s="89">
        <f t="shared" si="11"/>
        <v>3332.7951596538505</v>
      </c>
    </row>
    <row r="121" spans="2:20" x14ac:dyDescent="0.35">
      <c r="B121">
        <f t="shared" si="12"/>
        <v>234</v>
      </c>
      <c r="C121" s="88">
        <f>data!E$10*(1-COS(RADIANS(B121))) + data!E$11 - SQRT(data!E$11^2 - (data!E$10*SIN(RADIANS(B121)))^2)</f>
        <v>69.799014539878954</v>
      </c>
      <c r="D121" s="88">
        <f t="shared" si="13"/>
        <v>-0.4770292025793168</v>
      </c>
      <c r="E121" s="88">
        <f t="shared" si="14"/>
        <v>1.8025875318647949E-2</v>
      </c>
      <c r="F121" s="88"/>
      <c r="G121" s="88"/>
      <c r="H121" s="88"/>
      <c r="I121" s="88">
        <f t="shared" si="15"/>
        <v>-5.7243504309518007</v>
      </c>
      <c r="J121" s="88">
        <f t="shared" si="16"/>
        <v>-8.5865256464277024</v>
      </c>
      <c r="K121" s="88">
        <f t="shared" si="16"/>
        <v>-11.448700861903601</v>
      </c>
      <c r="L121" s="88">
        <f t="shared" si="16"/>
        <v>-14.310876077379504</v>
      </c>
      <c r="M121" s="88">
        <f t="shared" si="16"/>
        <v>-17.173051292855405</v>
      </c>
      <c r="N121" s="88">
        <f t="shared" si="16"/>
        <v>-20.035226508331306</v>
      </c>
      <c r="O121" s="88">
        <f t="shared" si="16"/>
        <v>-22.897401723807203</v>
      </c>
      <c r="P121" s="88">
        <f t="shared" si="16"/>
        <v>-25.759576939283107</v>
      </c>
      <c r="Q121" s="88"/>
      <c r="R121" s="88"/>
      <c r="S121" s="89">
        <f t="shared" si="10"/>
        <v>3179.7644062094982</v>
      </c>
      <c r="T121" s="89">
        <f t="shared" si="11"/>
        <v>3179.7644062094982</v>
      </c>
    </row>
    <row r="122" spans="2:20" x14ac:dyDescent="0.35">
      <c r="B122">
        <f t="shared" si="12"/>
        <v>236</v>
      </c>
      <c r="C122" s="88">
        <f>data!E$10*(1-COS(RADIANS(B122))) + data!E$11 - SQRT(data!E$11^2 - (data!E$10*SIN(RADIANS(B122)))^2)</f>
        <v>68.810966002834476</v>
      </c>
      <c r="D122" s="88">
        <f t="shared" si="13"/>
        <v>-0.49402426852223869</v>
      </c>
      <c r="E122" s="88">
        <f t="shared" si="14"/>
        <v>1.7200638739629896E-2</v>
      </c>
      <c r="F122" s="88"/>
      <c r="G122" s="88"/>
      <c r="H122" s="88"/>
      <c r="I122" s="88">
        <f t="shared" si="15"/>
        <v>-5.9282912222668633</v>
      </c>
      <c r="J122" s="88">
        <f t="shared" si="16"/>
        <v>-8.8924368334002963</v>
      </c>
      <c r="K122" s="88">
        <f t="shared" si="16"/>
        <v>-11.856582444533727</v>
      </c>
      <c r="L122" s="88">
        <f t="shared" si="16"/>
        <v>-14.820728055667161</v>
      </c>
      <c r="M122" s="88">
        <f t="shared" si="16"/>
        <v>-17.784873666800593</v>
      </c>
      <c r="N122" s="88">
        <f t="shared" si="16"/>
        <v>-20.749019277934025</v>
      </c>
      <c r="O122" s="88">
        <f t="shared" si="16"/>
        <v>-23.713164889067453</v>
      </c>
      <c r="P122" s="88">
        <f t="shared" si="16"/>
        <v>-26.677310500200889</v>
      </c>
      <c r="Q122" s="88"/>
      <c r="R122" s="88"/>
      <c r="S122" s="89">
        <f t="shared" si="10"/>
        <v>3034.1926736707137</v>
      </c>
      <c r="T122" s="89">
        <f t="shared" si="11"/>
        <v>3034.1926736707137</v>
      </c>
    </row>
    <row r="123" spans="2:20" x14ac:dyDescent="0.35">
      <c r="B123">
        <f t="shared" si="12"/>
        <v>238</v>
      </c>
      <c r="C123" s="88">
        <f>data!E$10*(1-COS(RADIANS(B123))) + data!E$11 - SQRT(data!E$11^2 - (data!E$10*SIN(RADIANS(B123)))^2)</f>
        <v>67.789385847864395</v>
      </c>
      <c r="D123" s="88">
        <f t="shared" si="13"/>
        <v>-0.51079007748504068</v>
      </c>
      <c r="E123" s="88">
        <f t="shared" si="14"/>
        <v>1.6411643160093504E-2</v>
      </c>
      <c r="F123" s="88"/>
      <c r="G123" s="88"/>
      <c r="H123" s="88"/>
      <c r="I123" s="88">
        <f t="shared" si="15"/>
        <v>-6.1294809298204882</v>
      </c>
      <c r="J123" s="88">
        <f t="shared" si="16"/>
        <v>-9.1942213947307323</v>
      </c>
      <c r="K123" s="88">
        <f t="shared" si="16"/>
        <v>-12.258961859640976</v>
      </c>
      <c r="L123" s="88">
        <f t="shared" si="16"/>
        <v>-15.32370232455122</v>
      </c>
      <c r="M123" s="88">
        <f t="shared" si="16"/>
        <v>-18.388442789461465</v>
      </c>
      <c r="N123" s="88">
        <f t="shared" si="16"/>
        <v>-21.453183254371709</v>
      </c>
      <c r="O123" s="88">
        <f t="shared" si="16"/>
        <v>-24.517923719281953</v>
      </c>
      <c r="P123" s="88">
        <f t="shared" si="16"/>
        <v>-27.582664184192197</v>
      </c>
      <c r="Q123" s="88"/>
      <c r="R123" s="88"/>
      <c r="S123" s="89">
        <f t="shared" si="10"/>
        <v>2895.0138534404941</v>
      </c>
      <c r="T123" s="89">
        <f t="shared" si="11"/>
        <v>2895.0138534404941</v>
      </c>
    </row>
    <row r="124" spans="2:20" x14ac:dyDescent="0.35">
      <c r="B124">
        <f t="shared" si="12"/>
        <v>240</v>
      </c>
      <c r="C124" s="88">
        <f>data!E$10*(1-COS(RADIANS(B124))) + data!E$11 - SQRT(data!E$11^2 - (data!E$10*SIN(RADIANS(B124)))^2)</f>
        <v>66.734789175905377</v>
      </c>
      <c r="D124" s="88">
        <f t="shared" si="13"/>
        <v>-0.52729833597950915</v>
      </c>
      <c r="E124" s="88">
        <f t="shared" si="14"/>
        <v>1.5653622786238015E-2</v>
      </c>
      <c r="F124" s="88"/>
      <c r="G124" s="88"/>
      <c r="H124" s="88"/>
      <c r="I124" s="88">
        <f t="shared" si="15"/>
        <v>-6.3275800317541098</v>
      </c>
      <c r="J124" s="88">
        <f t="shared" si="16"/>
        <v>-9.4913700476311647</v>
      </c>
      <c r="K124" s="88">
        <f t="shared" si="16"/>
        <v>-12.65516006350822</v>
      </c>
      <c r="L124" s="88">
        <f t="shared" si="16"/>
        <v>-15.818950079385274</v>
      </c>
      <c r="M124" s="88">
        <f t="shared" si="16"/>
        <v>-18.982740095262329</v>
      </c>
      <c r="N124" s="88">
        <f t="shared" si="16"/>
        <v>-22.146530111139384</v>
      </c>
      <c r="O124" s="88">
        <f t="shared" si="16"/>
        <v>-25.310320127016439</v>
      </c>
      <c r="P124" s="88">
        <f t="shared" si="16"/>
        <v>-28.474110142893494</v>
      </c>
      <c r="Q124" s="88"/>
      <c r="R124" s="88"/>
      <c r="S124" s="89">
        <f t="shared" si="10"/>
        <v>2761.2990594923858</v>
      </c>
      <c r="T124" s="89">
        <f t="shared" si="11"/>
        <v>2761.2990594923858</v>
      </c>
    </row>
    <row r="125" spans="2:20" x14ac:dyDescent="0.35">
      <c r="B125">
        <f t="shared" si="12"/>
        <v>242</v>
      </c>
      <c r="C125" s="88">
        <f>data!E$10*(1-COS(RADIANS(B125))) + data!E$11 - SQRT(data!E$11^2 - (data!E$10*SIN(RADIANS(B125)))^2)</f>
        <v>65.647751015705268</v>
      </c>
      <c r="D125" s="88">
        <f t="shared" si="13"/>
        <v>-0.54351908010005445</v>
      </c>
      <c r="E125" s="88">
        <f t="shared" si="14"/>
        <v>1.4921963841231928E-2</v>
      </c>
      <c r="F125" s="88"/>
      <c r="G125" s="88"/>
      <c r="H125" s="88"/>
      <c r="I125" s="88">
        <f t="shared" si="15"/>
        <v>-6.5222289612006534</v>
      </c>
      <c r="J125" s="88">
        <f t="shared" si="16"/>
        <v>-9.7833434418009801</v>
      </c>
      <c r="K125" s="88">
        <f t="shared" si="16"/>
        <v>-13.044457922401307</v>
      </c>
      <c r="L125" s="88">
        <f t="shared" si="16"/>
        <v>-16.305572403001634</v>
      </c>
      <c r="M125" s="88">
        <f t="shared" si="16"/>
        <v>-19.56668688360196</v>
      </c>
      <c r="N125" s="88">
        <f t="shared" si="16"/>
        <v>-22.827801364202283</v>
      </c>
      <c r="O125" s="88">
        <f t="shared" si="16"/>
        <v>-26.088915844802614</v>
      </c>
      <c r="P125" s="88">
        <f t="shared" si="16"/>
        <v>-29.350030325402944</v>
      </c>
      <c r="Q125" s="88"/>
      <c r="R125" s="88"/>
      <c r="S125" s="89">
        <f t="shared" si="10"/>
        <v>2632.2344215933122</v>
      </c>
      <c r="T125" s="89">
        <f t="shared" si="11"/>
        <v>2632.2344215933122</v>
      </c>
    </row>
    <row r="126" spans="2:20" x14ac:dyDescent="0.35">
      <c r="B126">
        <f t="shared" si="12"/>
        <v>244</v>
      </c>
      <c r="C126" s="88">
        <f>data!E$10*(1-COS(RADIANS(B126))) + data!E$11 - SQRT(data!E$11^2 - (data!E$10*SIN(RADIANS(B126)))^2)</f>
        <v>64.528909557806742</v>
      </c>
      <c r="D126" s="88">
        <f t="shared" si="13"/>
        <v>-0.55942072894926298</v>
      </c>
      <c r="E126" s="88">
        <f t="shared" si="14"/>
        <v>1.421260245314465E-2</v>
      </c>
      <c r="F126" s="88"/>
      <c r="G126" s="88"/>
      <c r="H126" s="88"/>
      <c r="I126" s="88">
        <f t="shared" si="15"/>
        <v>-6.7130487473911566</v>
      </c>
      <c r="J126" s="88">
        <f t="shared" si="16"/>
        <v>-10.069573121086734</v>
      </c>
      <c r="K126" s="88">
        <f t="shared" si="16"/>
        <v>-13.426097494782313</v>
      </c>
      <c r="L126" s="88">
        <f t="shared" si="16"/>
        <v>-16.782621868477889</v>
      </c>
      <c r="M126" s="88">
        <f t="shared" si="16"/>
        <v>-20.139146242173467</v>
      </c>
      <c r="N126" s="88">
        <f t="shared" si="16"/>
        <v>-23.495670615869045</v>
      </c>
      <c r="O126" s="88">
        <f t="shared" si="16"/>
        <v>-26.852194989564627</v>
      </c>
      <c r="P126" s="88">
        <f t="shared" si="16"/>
        <v>-30.208719363260201</v>
      </c>
      <c r="Q126" s="88"/>
      <c r="R126" s="88"/>
      <c r="S126" s="89">
        <f t="shared" si="10"/>
        <v>2507.1030727347161</v>
      </c>
      <c r="T126" s="89">
        <f t="shared" si="11"/>
        <v>2507.1030727347161</v>
      </c>
    </row>
    <row r="127" spans="2:20" x14ac:dyDescent="0.35">
      <c r="B127">
        <f t="shared" si="12"/>
        <v>246</v>
      </c>
      <c r="C127" s="88">
        <f>data!E$10*(1-COS(RADIANS(B127))) + data!E$11 - SQRT(data!E$11^2 - (data!E$10*SIN(RADIANS(B127)))^2)</f>
        <v>63.378969249636839</v>
      </c>
      <c r="D127" s="88">
        <f t="shared" si="13"/>
        <v>-0.57497015408495145</v>
      </c>
      <c r="E127" s="88">
        <f t="shared" si="14"/>
        <v>1.3521941117478464E-2</v>
      </c>
      <c r="F127" s="88"/>
      <c r="G127" s="88"/>
      <c r="H127" s="88"/>
      <c r="I127" s="88">
        <f t="shared" si="15"/>
        <v>-6.8996418490194174</v>
      </c>
      <c r="J127" s="88">
        <f t="shared" si="16"/>
        <v>-10.349462773529124</v>
      </c>
      <c r="K127" s="88">
        <f t="shared" si="16"/>
        <v>-13.799283698038835</v>
      </c>
      <c r="L127" s="88">
        <f t="shared" si="16"/>
        <v>-17.249104622548543</v>
      </c>
      <c r="M127" s="88">
        <f t="shared" si="16"/>
        <v>-20.698925547058248</v>
      </c>
      <c r="N127" s="88">
        <f t="shared" si="16"/>
        <v>-24.148746471567961</v>
      </c>
      <c r="O127" s="88">
        <f t="shared" si="16"/>
        <v>-27.598567396077669</v>
      </c>
      <c r="P127" s="88">
        <f t="shared" si="16"/>
        <v>-31.048388320587378</v>
      </c>
      <c r="Q127" s="88"/>
      <c r="R127" s="88"/>
      <c r="S127" s="89">
        <f t="shared" si="10"/>
        <v>2385.2704131232008</v>
      </c>
      <c r="T127" s="89">
        <f t="shared" si="11"/>
        <v>2385.2704131232008</v>
      </c>
    </row>
    <row r="128" spans="2:20" x14ac:dyDescent="0.35">
      <c r="B128">
        <f t="shared" si="12"/>
        <v>248</v>
      </c>
      <c r="C128" s="88">
        <f>data!E$10*(1-COS(RADIANS(B128))) + data!E$11 - SQRT(data!E$11^2 - (data!E$10*SIN(RADIANS(B128)))^2)</f>
        <v>62.198703718780166</v>
      </c>
      <c r="D128" s="88">
        <f t="shared" si="13"/>
        <v>-0.59013276542833637</v>
      </c>
      <c r="E128" s="88">
        <f t="shared" si="14"/>
        <v>1.2846779768599562E-2</v>
      </c>
      <c r="F128" s="88"/>
      <c r="G128" s="88"/>
      <c r="H128" s="88"/>
      <c r="I128" s="88">
        <f t="shared" si="15"/>
        <v>-7.0815931851400364</v>
      </c>
      <c r="J128" s="88">
        <f t="shared" si="16"/>
        <v>-10.622389777710053</v>
      </c>
      <c r="K128" s="88">
        <f t="shared" si="16"/>
        <v>-14.163186370280073</v>
      </c>
      <c r="L128" s="88">
        <f t="shared" si="16"/>
        <v>-17.703982962850091</v>
      </c>
      <c r="M128" s="88">
        <f t="shared" si="16"/>
        <v>-21.244779555420106</v>
      </c>
      <c r="N128" s="88">
        <f t="shared" si="16"/>
        <v>-24.785576147990128</v>
      </c>
      <c r="O128" s="88">
        <f t="shared" si="16"/>
        <v>-28.326372740560146</v>
      </c>
      <c r="P128" s="88">
        <f t="shared" si="16"/>
        <v>-31.867169333130164</v>
      </c>
      <c r="Q128" s="88"/>
      <c r="R128" s="88"/>
      <c r="S128" s="89">
        <f t="shared" si="10"/>
        <v>2266.1719511809629</v>
      </c>
      <c r="T128" s="89">
        <f t="shared" si="11"/>
        <v>2266.1719511809629</v>
      </c>
    </row>
    <row r="129" spans="2:20" x14ac:dyDescent="0.35">
      <c r="B129">
        <f t="shared" si="12"/>
        <v>250</v>
      </c>
      <c r="C129" s="88">
        <f>data!E$10*(1-COS(RADIANS(B129))) + data!E$11 - SQRT(data!E$11^2 - (data!E$10*SIN(RADIANS(B129)))^2)</f>
        <v>60.988958491010692</v>
      </c>
      <c r="D129" s="88">
        <f t="shared" si="13"/>
        <v>-0.60487261388473712</v>
      </c>
      <c r="E129" s="88">
        <f t="shared" si="14"/>
        <v>1.2184258402554771E-2</v>
      </c>
      <c r="F129" s="88"/>
      <c r="G129" s="88"/>
      <c r="H129" s="88"/>
      <c r="I129" s="88">
        <f t="shared" si="15"/>
        <v>-7.2584713666168454</v>
      </c>
      <c r="J129" s="88">
        <f t="shared" si="16"/>
        <v>-10.887707049925268</v>
      </c>
      <c r="K129" s="88">
        <f t="shared" si="16"/>
        <v>-14.516942733233691</v>
      </c>
      <c r="L129" s="88">
        <f t="shared" si="16"/>
        <v>-18.146178416542114</v>
      </c>
      <c r="M129" s="88">
        <f t="shared" si="16"/>
        <v>-21.775414099850536</v>
      </c>
      <c r="N129" s="88">
        <f t="shared" si="16"/>
        <v>-25.404649783158959</v>
      </c>
      <c r="O129" s="88">
        <f t="shared" si="16"/>
        <v>-29.033885466467382</v>
      </c>
      <c r="P129" s="88">
        <f t="shared" si="16"/>
        <v>-32.663121149775804</v>
      </c>
      <c r="Q129" s="88"/>
      <c r="R129" s="88"/>
      <c r="S129" s="89">
        <f t="shared" si="10"/>
        <v>2149.3031822106614</v>
      </c>
      <c r="T129" s="89">
        <f t="shared" si="11"/>
        <v>2149.3031822106614</v>
      </c>
    </row>
    <row r="130" spans="2:20" x14ac:dyDescent="0.35">
      <c r="B130">
        <f t="shared" si="12"/>
        <v>252</v>
      </c>
      <c r="C130" s="88">
        <f>data!E$10*(1-COS(RADIANS(B130))) + data!E$11 - SQRT(data!E$11^2 - (data!E$10*SIN(RADIANS(B130)))^2)</f>
        <v>59.750653469572626</v>
      </c>
      <c r="D130" s="88">
        <f t="shared" si="13"/>
        <v>-0.61915251071903299</v>
      </c>
      <c r="E130" s="88">
        <f t="shared" si="14"/>
        <v>1.1531808873481241E-2</v>
      </c>
      <c r="F130" s="88"/>
      <c r="G130" s="88"/>
      <c r="H130" s="88"/>
      <c r="I130" s="88">
        <f t="shared" si="15"/>
        <v>-7.4298301286283959</v>
      </c>
      <c r="J130" s="88">
        <f t="shared" si="16"/>
        <v>-11.144745192942594</v>
      </c>
      <c r="K130" s="88">
        <f t="shared" si="16"/>
        <v>-14.859660257256792</v>
      </c>
      <c r="L130" s="88">
        <f t="shared" si="16"/>
        <v>-18.57457532157099</v>
      </c>
      <c r="M130" s="88">
        <f t="shared" si="16"/>
        <v>-22.289490385885188</v>
      </c>
      <c r="N130" s="88">
        <f t="shared" si="16"/>
        <v>-26.004405450199386</v>
      </c>
      <c r="O130" s="88">
        <f t="shared" si="16"/>
        <v>-29.719320514513583</v>
      </c>
      <c r="P130" s="88">
        <f t="shared" si="16"/>
        <v>-33.434235578827781</v>
      </c>
      <c r="Q130" s="88"/>
      <c r="R130" s="88"/>
      <c r="S130" s="89">
        <f t="shared" si="10"/>
        <v>2034.2110852820911</v>
      </c>
      <c r="T130" s="89">
        <f t="shared" si="11"/>
        <v>2034.2110852820911</v>
      </c>
    </row>
    <row r="131" spans="2:20" x14ac:dyDescent="0.35">
      <c r="B131">
        <f t="shared" si="12"/>
        <v>254</v>
      </c>
      <c r="C131" s="88">
        <f>data!E$10*(1-COS(RADIANS(B131))) + data!E$11 - SQRT(data!E$11^2 - (data!E$10*SIN(RADIANS(B131)))^2)</f>
        <v>58.484785142563823</v>
      </c>
      <c r="D131" s="88">
        <f t="shared" si="13"/>
        <v>-0.63293416350440168</v>
      </c>
      <c r="E131" s="88">
        <f t="shared" si="14"/>
        <v>1.0887114000185305E-2</v>
      </c>
      <c r="F131" s="88"/>
      <c r="G131" s="88"/>
      <c r="H131" s="88"/>
      <c r="I131" s="88">
        <f t="shared" si="15"/>
        <v>-7.5952099620528211</v>
      </c>
      <c r="J131" s="88">
        <f t="shared" si="16"/>
        <v>-11.39281494307923</v>
      </c>
      <c r="K131" s="88">
        <f t="shared" si="16"/>
        <v>-15.190419924105642</v>
      </c>
      <c r="L131" s="88">
        <f t="shared" si="16"/>
        <v>-18.98802490513205</v>
      </c>
      <c r="M131" s="88">
        <f t="shared" si="16"/>
        <v>-22.785629886158461</v>
      </c>
      <c r="N131" s="88">
        <f t="shared" si="16"/>
        <v>-26.583234867184871</v>
      </c>
      <c r="O131" s="88">
        <f t="shared" si="16"/>
        <v>-30.380839848211284</v>
      </c>
      <c r="P131" s="88">
        <f t="shared" si="16"/>
        <v>-34.178444829237691</v>
      </c>
      <c r="Q131" s="88"/>
      <c r="R131" s="88"/>
      <c r="S131" s="89">
        <f t="shared" si="10"/>
        <v>1920.4869096326877</v>
      </c>
      <c r="T131" s="89">
        <f t="shared" si="11"/>
        <v>1920.4869096326877</v>
      </c>
    </row>
    <row r="132" spans="2:20" x14ac:dyDescent="0.35">
      <c r="B132">
        <f t="shared" si="12"/>
        <v>256</v>
      </c>
      <c r="C132" s="88">
        <f>data!E$10*(1-COS(RADIANS(B132))) + data!E$11 - SQRT(data!E$11^2 - (data!E$10*SIN(RADIANS(B132)))^2)</f>
        <v>57.192428486122282</v>
      </c>
      <c r="D132" s="88">
        <f t="shared" si="13"/>
        <v>-0.64617832822077048</v>
      </c>
      <c r="E132" s="88">
        <f t="shared" si="14"/>
        <v>1.0248072504099717E-2</v>
      </c>
      <c r="F132" s="88"/>
      <c r="G132" s="88"/>
      <c r="H132" s="88"/>
      <c r="I132" s="88">
        <f t="shared" si="15"/>
        <v>-7.7541399386492458</v>
      </c>
      <c r="J132" s="88">
        <f t="shared" si="16"/>
        <v>-11.631209907973869</v>
      </c>
      <c r="K132" s="88">
        <f t="shared" si="16"/>
        <v>-15.508279877298492</v>
      </c>
      <c r="L132" s="88">
        <f t="shared" si="16"/>
        <v>-19.385349846623114</v>
      </c>
      <c r="M132" s="88">
        <f t="shared" si="16"/>
        <v>-23.262419815947737</v>
      </c>
      <c r="N132" s="88">
        <f t="shared" si="16"/>
        <v>-27.13948978527236</v>
      </c>
      <c r="O132" s="88">
        <f t="shared" si="16"/>
        <v>-31.016559754596983</v>
      </c>
      <c r="P132" s="88">
        <f t="shared" si="16"/>
        <v>-34.893629723921606</v>
      </c>
      <c r="Q132" s="88"/>
      <c r="R132" s="88"/>
      <c r="S132" s="89">
        <f t="shared" si="10"/>
        <v>1807.7599897231903</v>
      </c>
      <c r="T132" s="89">
        <f t="shared" si="11"/>
        <v>1807.7599897231903</v>
      </c>
    </row>
    <row r="133" spans="2:20" x14ac:dyDescent="0.35">
      <c r="B133">
        <f t="shared" si="12"/>
        <v>258</v>
      </c>
      <c r="C133" s="88">
        <f>data!E$10*(1-COS(RADIANS(B133))) + data!E$11 - SQRT(data!E$11^2 - (data!E$10*SIN(RADIANS(B133)))^2)</f>
        <v>55.874738532454046</v>
      </c>
      <c r="D133" s="88">
        <f t="shared" si="13"/>
        <v>-0.6588449768341178</v>
      </c>
      <c r="E133" s="88">
        <f t="shared" si="14"/>
        <v>9.6127686016618859E-3</v>
      </c>
      <c r="F133" s="88"/>
      <c r="G133" s="88"/>
      <c r="H133" s="88"/>
      <c r="I133" s="88">
        <f t="shared" si="15"/>
        <v>-7.9061397220094127</v>
      </c>
      <c r="J133" s="88">
        <f t="shared" si="16"/>
        <v>-11.85920958301412</v>
      </c>
      <c r="K133" s="88">
        <f t="shared" si="16"/>
        <v>-15.812279444018825</v>
      </c>
      <c r="L133" s="88">
        <f t="shared" si="16"/>
        <v>-19.765349305023534</v>
      </c>
      <c r="M133" s="88">
        <f t="shared" si="16"/>
        <v>-23.718419166028241</v>
      </c>
      <c r="N133" s="88">
        <f t="shared" si="16"/>
        <v>-27.671489027032948</v>
      </c>
      <c r="O133" s="88">
        <f t="shared" si="16"/>
        <v>-31.624558888037651</v>
      </c>
      <c r="P133" s="88">
        <f t="shared" si="16"/>
        <v>-35.577628749042361</v>
      </c>
      <c r="Q133" s="88"/>
      <c r="R133" s="88"/>
      <c r="S133" s="89">
        <f t="shared" ref="S133:S184" si="17">E133*(7000*6)^2/10000</f>
        <v>1695.6923813331566</v>
      </c>
      <c r="T133" s="89">
        <f t="shared" ref="T133:T184" si="18">ABS(S133)</f>
        <v>1695.6923813331566</v>
      </c>
    </row>
    <row r="134" spans="2:20" x14ac:dyDescent="0.35">
      <c r="B134">
        <f t="shared" ref="B134:B197" si="19">B133+2</f>
        <v>260</v>
      </c>
      <c r="C134" s="88">
        <f>data!E$10*(1-COS(RADIANS(B134))) + data!E$11 - SQRT(data!E$11^2 - (data!E$10*SIN(RADIANS(B134)))^2)</f>
        <v>54.532951573582068</v>
      </c>
      <c r="D134" s="88">
        <f t="shared" ref="D134:D184" si="20">(C134-C133)/2</f>
        <v>-0.67089347943598909</v>
      </c>
      <c r="E134" s="88">
        <f t="shared" ref="E134:E184" si="21">(D134-D133)/(C134-C133)</f>
        <v>8.9794453003182433E-3</v>
      </c>
      <c r="F134" s="88"/>
      <c r="G134" s="88"/>
      <c r="H134" s="88"/>
      <c r="I134" s="88">
        <f t="shared" ref="I134:I184" si="22">($D134)*(I$3*6)/1000</f>
        <v>-8.0507217532318691</v>
      </c>
      <c r="J134" s="88">
        <f t="shared" si="16"/>
        <v>-12.076082629847804</v>
      </c>
      <c r="K134" s="88">
        <f t="shared" si="16"/>
        <v>-16.101443506463738</v>
      </c>
      <c r="L134" s="88">
        <f t="shared" si="16"/>
        <v>-20.126804383079673</v>
      </c>
      <c r="M134" s="88">
        <f t="shared" si="16"/>
        <v>-24.152165259695607</v>
      </c>
      <c r="N134" s="88">
        <f t="shared" si="16"/>
        <v>-28.177526136311542</v>
      </c>
      <c r="O134" s="88">
        <f t="shared" si="16"/>
        <v>-32.202887012927476</v>
      </c>
      <c r="P134" s="88">
        <f t="shared" si="16"/>
        <v>-36.228247889543411</v>
      </c>
      <c r="Q134" s="88"/>
      <c r="R134" s="88"/>
      <c r="S134" s="89">
        <f t="shared" si="17"/>
        <v>1583.9741509761382</v>
      </c>
      <c r="T134" s="89">
        <f t="shared" si="18"/>
        <v>1583.9741509761382</v>
      </c>
    </row>
    <row r="135" spans="2:20" x14ac:dyDescent="0.35">
      <c r="B135">
        <f t="shared" si="19"/>
        <v>262</v>
      </c>
      <c r="C135" s="88">
        <f>data!E$10*(1-COS(RADIANS(B135))) + data!E$11 - SQRT(data!E$11^2 - (data!E$10*SIN(RADIANS(B135)))^2)</f>
        <v>53.168385974030627</v>
      </c>
      <c r="D135" s="88">
        <f t="shared" si="20"/>
        <v>-0.68228279977572015</v>
      </c>
      <c r="E135" s="88">
        <f t="shared" si="21"/>
        <v>8.3464806261237656E-3</v>
      </c>
      <c r="F135" s="88"/>
      <c r="G135" s="88"/>
      <c r="H135" s="88"/>
      <c r="I135" s="88">
        <f t="shared" si="22"/>
        <v>-8.1873935973086418</v>
      </c>
      <c r="J135" s="88">
        <f t="shared" si="16"/>
        <v>-12.281090395962963</v>
      </c>
      <c r="K135" s="88">
        <f t="shared" si="16"/>
        <v>-16.374787194617284</v>
      </c>
      <c r="L135" s="88">
        <f t="shared" si="16"/>
        <v>-20.468483993271605</v>
      </c>
      <c r="M135" s="88">
        <f t="shared" si="16"/>
        <v>-24.562180791925925</v>
      </c>
      <c r="N135" s="88">
        <f t="shared" si="16"/>
        <v>-28.655877590580246</v>
      </c>
      <c r="O135" s="88">
        <f t="shared" si="16"/>
        <v>-32.749574389234567</v>
      </c>
      <c r="P135" s="88">
        <f t="shared" si="16"/>
        <v>-36.843271187888888</v>
      </c>
      <c r="Q135" s="88"/>
      <c r="R135" s="88"/>
      <c r="S135" s="89">
        <f t="shared" si="17"/>
        <v>1472.3191824482321</v>
      </c>
      <c r="T135" s="89">
        <f t="shared" si="18"/>
        <v>1472.3191824482321</v>
      </c>
    </row>
    <row r="136" spans="2:20" x14ac:dyDescent="0.35">
      <c r="B136">
        <f t="shared" si="19"/>
        <v>264</v>
      </c>
      <c r="C136" s="88">
        <f>data!E$10*(1-COS(RADIANS(B136))) + data!E$11 - SQRT(data!E$11^2 - (data!E$10*SIN(RADIANS(B136)))^2)</f>
        <v>51.782442568470231</v>
      </c>
      <c r="D136" s="88">
        <f t="shared" si="20"/>
        <v>-0.69297170278019848</v>
      </c>
      <c r="E136" s="88">
        <f t="shared" si="21"/>
        <v>7.7123661482817532E-3</v>
      </c>
      <c r="F136" s="88"/>
      <c r="G136" s="88"/>
      <c r="H136" s="88"/>
      <c r="I136" s="88">
        <f t="shared" si="22"/>
        <v>-8.3156604333623818</v>
      </c>
      <c r="J136" s="88">
        <f t="shared" si="16"/>
        <v>-12.473490650043571</v>
      </c>
      <c r="K136" s="88">
        <f t="shared" si="16"/>
        <v>-16.631320866724764</v>
      </c>
      <c r="L136" s="88">
        <f t="shared" si="16"/>
        <v>-20.789151083405955</v>
      </c>
      <c r="M136" s="88">
        <f t="shared" si="16"/>
        <v>-24.946981300087142</v>
      </c>
      <c r="N136" s="88">
        <f t="shared" si="16"/>
        <v>-29.104811516768336</v>
      </c>
      <c r="O136" s="88">
        <f t="shared" si="16"/>
        <v>-33.262641733449527</v>
      </c>
      <c r="P136" s="88">
        <f t="shared" si="16"/>
        <v>-37.420471950130718</v>
      </c>
      <c r="Q136" s="88"/>
      <c r="R136" s="88"/>
      <c r="S136" s="89">
        <f t="shared" si="17"/>
        <v>1360.4613885569013</v>
      </c>
      <c r="T136" s="89">
        <f t="shared" si="18"/>
        <v>1360.4613885569013</v>
      </c>
    </row>
    <row r="137" spans="2:20" x14ac:dyDescent="0.35">
      <c r="B137">
        <f t="shared" si="19"/>
        <v>266</v>
      </c>
      <c r="C137" s="88">
        <f>data!E$10*(1-COS(RADIANS(B137))) + data!E$11 - SQRT(data!E$11^2 - (data!E$10*SIN(RADIANS(B137)))^2)</f>
        <v>50.376604623603868</v>
      </c>
      <c r="D137" s="88">
        <f t="shared" si="20"/>
        <v>-0.70291897243318147</v>
      </c>
      <c r="E137" s="88">
        <f t="shared" si="21"/>
        <v>7.0756872719981651E-3</v>
      </c>
      <c r="F137" s="88"/>
      <c r="G137" s="88"/>
      <c r="H137" s="88"/>
      <c r="I137" s="88">
        <f t="shared" si="22"/>
        <v>-8.4350276691981776</v>
      </c>
      <c r="J137" s="88">
        <f t="shared" si="16"/>
        <v>-12.652541503797266</v>
      </c>
      <c r="K137" s="88">
        <f t="shared" si="16"/>
        <v>-16.870055338396355</v>
      </c>
      <c r="L137" s="88">
        <f t="shared" si="16"/>
        <v>-21.087569172995444</v>
      </c>
      <c r="M137" s="88">
        <f t="shared" si="16"/>
        <v>-25.305083007594533</v>
      </c>
      <c r="N137" s="88">
        <f t="shared" si="16"/>
        <v>-29.522596842193622</v>
      </c>
      <c r="O137" s="88">
        <f t="shared" si="16"/>
        <v>-33.74011067679271</v>
      </c>
      <c r="P137" s="88">
        <f t="shared" si="16"/>
        <v>-37.957624511391799</v>
      </c>
      <c r="Q137" s="88"/>
      <c r="R137" s="88"/>
      <c r="S137" s="89">
        <f t="shared" si="17"/>
        <v>1248.1512347804762</v>
      </c>
      <c r="T137" s="89">
        <f t="shared" si="18"/>
        <v>1248.1512347804762</v>
      </c>
    </row>
    <row r="138" spans="2:20" x14ac:dyDescent="0.35">
      <c r="B138">
        <f t="shared" si="19"/>
        <v>268</v>
      </c>
      <c r="C138" s="88">
        <f>data!E$10*(1-COS(RADIANS(B138))) + data!E$11 - SQRT(data!E$11^2 - (data!E$10*SIN(RADIANS(B138)))^2)</f>
        <v>48.952437347227118</v>
      </c>
      <c r="D138" s="88">
        <f t="shared" si="20"/>
        <v>-0.71208363818837483</v>
      </c>
      <c r="E138" s="88">
        <f t="shared" si="21"/>
        <v>6.4351048554558594E-3</v>
      </c>
      <c r="F138" s="88"/>
      <c r="G138" s="88"/>
      <c r="H138" s="88"/>
      <c r="I138" s="88">
        <f t="shared" si="22"/>
        <v>-8.5450036582604998</v>
      </c>
      <c r="J138" s="88">
        <f t="shared" si="16"/>
        <v>-12.817505487390747</v>
      </c>
      <c r="K138" s="88">
        <f t="shared" si="16"/>
        <v>-17.090007316521</v>
      </c>
      <c r="L138" s="88">
        <f t="shared" si="16"/>
        <v>-21.362509145651245</v>
      </c>
      <c r="M138" s="88">
        <f t="shared" si="16"/>
        <v>-25.635010974781494</v>
      </c>
      <c r="N138" s="88">
        <f t="shared" si="16"/>
        <v>-29.907512803911743</v>
      </c>
      <c r="O138" s="88">
        <f t="shared" si="16"/>
        <v>-34.180014633041999</v>
      </c>
      <c r="P138" s="88">
        <f t="shared" si="16"/>
        <v>-38.452516462172241</v>
      </c>
      <c r="Q138" s="88"/>
      <c r="R138" s="88"/>
      <c r="S138" s="89">
        <f t="shared" si="17"/>
        <v>1135.1524965024137</v>
      </c>
      <c r="T138" s="89">
        <f t="shared" si="18"/>
        <v>1135.1524965024137</v>
      </c>
    </row>
    <row r="139" spans="2:20" x14ac:dyDescent="0.35">
      <c r="B139">
        <f t="shared" si="19"/>
        <v>270</v>
      </c>
      <c r="C139" s="88">
        <f>data!E$10*(1-COS(RADIANS(B139))) + data!E$11 - SQRT(data!E$11^2 - (data!E$10*SIN(RADIANS(B139)))^2)</f>
        <v>47.511586931397431</v>
      </c>
      <c r="D139" s="88">
        <f t="shared" si="20"/>
        <v>-0.72042520791484321</v>
      </c>
      <c r="E139" s="88">
        <f t="shared" si="21"/>
        <v>5.7893377652704107E-3</v>
      </c>
      <c r="F139" s="88"/>
      <c r="G139" s="88"/>
      <c r="H139" s="88"/>
      <c r="I139" s="88">
        <f t="shared" si="22"/>
        <v>-8.6451024949781186</v>
      </c>
      <c r="J139" s="88">
        <f t="shared" si="16"/>
        <v>-12.967653742467176</v>
      </c>
      <c r="K139" s="88">
        <f t="shared" si="16"/>
        <v>-17.290204989956237</v>
      </c>
      <c r="L139" s="88">
        <f t="shared" si="16"/>
        <v>-21.612756237445296</v>
      </c>
      <c r="M139" s="88">
        <f t="shared" si="16"/>
        <v>-25.935307484934352</v>
      </c>
      <c r="N139" s="88">
        <f t="shared" si="16"/>
        <v>-30.257858732423415</v>
      </c>
      <c r="O139" s="88">
        <f t="shared" si="16"/>
        <v>-34.580409979912474</v>
      </c>
      <c r="P139" s="88">
        <f t="shared" si="16"/>
        <v>-38.902961227401534</v>
      </c>
      <c r="Q139" s="88"/>
      <c r="R139" s="88"/>
      <c r="S139" s="89">
        <f t="shared" si="17"/>
        <v>1021.2391817937005</v>
      </c>
      <c r="T139" s="89">
        <f t="shared" si="18"/>
        <v>1021.2391817937005</v>
      </c>
    </row>
    <row r="140" spans="2:20" x14ac:dyDescent="0.35">
      <c r="B140">
        <f t="shared" si="19"/>
        <v>272</v>
      </c>
      <c r="C140" s="88">
        <f>data!E$10*(1-COS(RADIANS(B140))) + data!E$11 - SQRT(data!E$11^2 - (data!E$10*SIN(RADIANS(B140)))^2)</f>
        <v>46.055779120919539</v>
      </c>
      <c r="D140" s="88">
        <f t="shared" si="20"/>
        <v>-0.72790390523894644</v>
      </c>
      <c r="E140" s="88">
        <f t="shared" si="21"/>
        <v>5.13714603691281E-3</v>
      </c>
      <c r="F140" s="88"/>
      <c r="G140" s="88"/>
      <c r="H140" s="88"/>
      <c r="I140" s="88">
        <f t="shared" si="22"/>
        <v>-8.734846862867359</v>
      </c>
      <c r="J140" s="88">
        <f t="shared" si="16"/>
        <v>-13.102270294301036</v>
      </c>
      <c r="K140" s="88">
        <f t="shared" si="16"/>
        <v>-17.469693725734718</v>
      </c>
      <c r="L140" s="88">
        <f t="shared" si="16"/>
        <v>-21.837117157168393</v>
      </c>
      <c r="M140" s="88">
        <f t="shared" si="16"/>
        <v>-26.204540588602072</v>
      </c>
      <c r="N140" s="88">
        <f t="shared" si="16"/>
        <v>-30.57196402003575</v>
      </c>
      <c r="O140" s="88">
        <f t="shared" si="16"/>
        <v>-34.939387451469436</v>
      </c>
      <c r="P140" s="88">
        <f t="shared" si="16"/>
        <v>-39.306810882903108</v>
      </c>
      <c r="Q140" s="88"/>
      <c r="R140" s="88"/>
      <c r="S140" s="89">
        <f t="shared" si="17"/>
        <v>906.1925609114196</v>
      </c>
      <c r="T140" s="89">
        <f t="shared" si="18"/>
        <v>906.1925609114196</v>
      </c>
    </row>
    <row r="141" spans="2:20" x14ac:dyDescent="0.35">
      <c r="B141">
        <f t="shared" si="19"/>
        <v>274</v>
      </c>
      <c r="C141" s="88">
        <f>data!E$10*(1-COS(RADIANS(B141))) + data!E$11 - SQRT(data!E$11^2 - (data!E$10*SIN(RADIANS(B141)))^2)</f>
        <v>44.586817302841439</v>
      </c>
      <c r="D141" s="88">
        <f t="shared" si="20"/>
        <v>-0.73448090903904983</v>
      </c>
      <c r="E141" s="88">
        <f t="shared" si="21"/>
        <v>4.4773143312249941E-3</v>
      </c>
      <c r="F141" s="88"/>
      <c r="G141" s="88"/>
      <c r="H141" s="88"/>
      <c r="I141" s="88">
        <f t="shared" si="22"/>
        <v>-8.813770908468598</v>
      </c>
      <c r="J141" s="88">
        <f t="shared" si="16"/>
        <v>-13.220656362702897</v>
      </c>
      <c r="K141" s="88">
        <f t="shared" si="16"/>
        <v>-17.627541816937196</v>
      </c>
      <c r="L141" s="88">
        <f t="shared" si="16"/>
        <v>-22.034427271171495</v>
      </c>
      <c r="M141" s="88">
        <f t="shared" si="16"/>
        <v>-26.441312725405794</v>
      </c>
      <c r="N141" s="88">
        <f t="shared" si="16"/>
        <v>-30.848198179640093</v>
      </c>
      <c r="O141" s="88">
        <f t="shared" si="16"/>
        <v>-35.255083633874392</v>
      </c>
      <c r="P141" s="88">
        <f t="shared" si="16"/>
        <v>-39.661969088108691</v>
      </c>
      <c r="Q141" s="88"/>
      <c r="R141" s="88"/>
      <c r="S141" s="89">
        <f t="shared" si="17"/>
        <v>789.79824802808889</v>
      </c>
      <c r="T141" s="89">
        <f t="shared" si="18"/>
        <v>789.79824802808889</v>
      </c>
    </row>
    <row r="142" spans="2:20" x14ac:dyDescent="0.35">
      <c r="B142">
        <f t="shared" si="19"/>
        <v>276</v>
      </c>
      <c r="C142" s="88">
        <f>data!E$10*(1-COS(RADIANS(B142))) + data!E$11 - SQRT(data!E$11^2 - (data!E$10*SIN(RADIANS(B142)))^2)</f>
        <v>43.106580117255021</v>
      </c>
      <c r="D142" s="88">
        <f t="shared" si="20"/>
        <v>-0.74011859279320902</v>
      </c>
      <c r="E142" s="88">
        <f t="shared" si="21"/>
        <v>3.8086354059033664E-3</v>
      </c>
      <c r="F142" s="88"/>
      <c r="G142" s="88"/>
      <c r="H142" s="88"/>
      <c r="I142" s="88">
        <f t="shared" si="22"/>
        <v>-8.8814231135185064</v>
      </c>
      <c r="J142" s="88">
        <f t="shared" si="16"/>
        <v>-13.322134670277762</v>
      </c>
      <c r="K142" s="88">
        <f t="shared" si="16"/>
        <v>-17.762846227037013</v>
      </c>
      <c r="L142" s="88">
        <f t="shared" si="16"/>
        <v>-22.203557783796271</v>
      </c>
      <c r="M142" s="88">
        <f t="shared" si="16"/>
        <v>-26.644269340555525</v>
      </c>
      <c r="N142" s="88">
        <f t="shared" si="16"/>
        <v>-31.084980897314779</v>
      </c>
      <c r="O142" s="88">
        <f t="shared" ref="J142:P179" si="23">($D142)*(O$3*6)/1000</f>
        <v>-35.525692454074026</v>
      </c>
      <c r="P142" s="88">
        <f t="shared" si="23"/>
        <v>-39.966404010833287</v>
      </c>
      <c r="Q142" s="88"/>
      <c r="R142" s="88"/>
      <c r="S142" s="89">
        <f t="shared" si="17"/>
        <v>671.84328560135384</v>
      </c>
      <c r="T142" s="89">
        <f t="shared" si="18"/>
        <v>671.84328560135384</v>
      </c>
    </row>
    <row r="143" spans="2:20" x14ac:dyDescent="0.35">
      <c r="B143">
        <f t="shared" si="19"/>
        <v>278</v>
      </c>
      <c r="C143" s="88">
        <f>data!E$10*(1-COS(RADIANS(B143))) + data!E$11 - SQRT(data!E$11^2 - (data!E$10*SIN(RADIANS(B143)))^2)</f>
        <v>41.617018594345183</v>
      </c>
      <c r="D143" s="88">
        <f t="shared" si="20"/>
        <v>-0.74478076145491912</v>
      </c>
      <c r="E143" s="88">
        <f t="shared" si="21"/>
        <v>3.1298933209570386E-3</v>
      </c>
      <c r="F143" s="88"/>
      <c r="G143" s="88"/>
      <c r="H143" s="88"/>
      <c r="I143" s="88">
        <f t="shared" si="22"/>
        <v>-8.9373691374590294</v>
      </c>
      <c r="J143" s="88">
        <f t="shared" si="23"/>
        <v>-13.406053706188544</v>
      </c>
      <c r="K143" s="88">
        <f t="shared" si="23"/>
        <v>-17.874738274918059</v>
      </c>
      <c r="L143" s="88">
        <f t="shared" si="23"/>
        <v>-22.343422843647573</v>
      </c>
      <c r="M143" s="88">
        <f t="shared" si="23"/>
        <v>-26.812107412377088</v>
      </c>
      <c r="N143" s="88">
        <f t="shared" si="23"/>
        <v>-31.280791981106603</v>
      </c>
      <c r="O143" s="88">
        <f t="shared" si="23"/>
        <v>-35.749476549836118</v>
      </c>
      <c r="P143" s="88">
        <f t="shared" si="23"/>
        <v>-40.218161118565632</v>
      </c>
      <c r="Q143" s="88"/>
      <c r="R143" s="88"/>
      <c r="S143" s="89">
        <f t="shared" si="17"/>
        <v>552.11318181682168</v>
      </c>
      <c r="T143" s="89">
        <f t="shared" si="18"/>
        <v>552.11318181682168</v>
      </c>
    </row>
    <row r="144" spans="2:20" x14ac:dyDescent="0.35">
      <c r="B144">
        <f t="shared" si="19"/>
        <v>280</v>
      </c>
      <c r="C144" s="88">
        <f>data!E$10*(1-COS(RADIANS(B144))) + data!E$11 - SQRT(data!E$11^2 - (data!E$10*SIN(RADIANS(B144)))^2)</f>
        <v>40.12015282722686</v>
      </c>
      <c r="D144" s="88">
        <f t="shared" si="20"/>
        <v>-0.74843288355916116</v>
      </c>
      <c r="E144" s="88">
        <f t="shared" si="21"/>
        <v>2.4398461000767553E-3</v>
      </c>
      <c r="F144" s="88"/>
      <c r="G144" s="88"/>
      <c r="H144" s="88"/>
      <c r="I144" s="88">
        <f t="shared" si="22"/>
        <v>-8.9811946027099321</v>
      </c>
      <c r="J144" s="88">
        <f t="shared" si="23"/>
        <v>-13.471791904064901</v>
      </c>
      <c r="K144" s="88">
        <f t="shared" si="23"/>
        <v>-17.962389205419864</v>
      </c>
      <c r="L144" s="88">
        <f t="shared" si="23"/>
        <v>-22.452986506774835</v>
      </c>
      <c r="M144" s="88">
        <f t="shared" si="23"/>
        <v>-26.943583808129802</v>
      </c>
      <c r="N144" s="88">
        <f t="shared" si="23"/>
        <v>-31.434181109484769</v>
      </c>
      <c r="O144" s="88">
        <f t="shared" si="23"/>
        <v>-35.924778410839728</v>
      </c>
      <c r="P144" s="88">
        <f t="shared" si="23"/>
        <v>-40.415375712194702</v>
      </c>
      <c r="Q144" s="88"/>
      <c r="R144" s="88"/>
      <c r="S144" s="89">
        <f t="shared" si="17"/>
        <v>430.38885205353967</v>
      </c>
      <c r="T144" s="89">
        <f t="shared" si="18"/>
        <v>430.38885205353967</v>
      </c>
    </row>
    <row r="145" spans="2:20" x14ac:dyDescent="0.35">
      <c r="B145">
        <f t="shared" si="19"/>
        <v>282</v>
      </c>
      <c r="C145" s="88">
        <f>data!E$10*(1-COS(RADIANS(B145))) + data!E$11 - SQRT(data!E$11^2 - (data!E$10*SIN(RADIANS(B145)))^2)</f>
        <v>38.61806819457999</v>
      </c>
      <c r="D145" s="88">
        <f t="shared" si="20"/>
        <v>-0.75104231632343499</v>
      </c>
      <c r="E145" s="88">
        <f t="shared" si="21"/>
        <v>1.7372075498007533E-3</v>
      </c>
      <c r="F145" s="88"/>
      <c r="G145" s="88"/>
      <c r="H145" s="88"/>
      <c r="I145" s="88">
        <f t="shared" si="22"/>
        <v>-9.0125077958812199</v>
      </c>
      <c r="J145" s="88">
        <f t="shared" si="23"/>
        <v>-13.518761693821832</v>
      </c>
      <c r="K145" s="88">
        <f t="shared" si="23"/>
        <v>-18.02501559176244</v>
      </c>
      <c r="L145" s="88">
        <f t="shared" si="23"/>
        <v>-22.53126948970305</v>
      </c>
      <c r="M145" s="88">
        <f t="shared" si="23"/>
        <v>-27.037523387643663</v>
      </c>
      <c r="N145" s="88">
        <f t="shared" si="23"/>
        <v>-31.54377728558427</v>
      </c>
      <c r="O145" s="88">
        <f t="shared" si="23"/>
        <v>-36.050031183524879</v>
      </c>
      <c r="P145" s="88">
        <f t="shared" si="23"/>
        <v>-40.556285081465489</v>
      </c>
      <c r="Q145" s="88"/>
      <c r="R145" s="88"/>
      <c r="S145" s="89">
        <f t="shared" si="17"/>
        <v>306.44341178485286</v>
      </c>
      <c r="T145" s="89">
        <f t="shared" si="18"/>
        <v>306.44341178485286</v>
      </c>
    </row>
    <row r="146" spans="2:20" x14ac:dyDescent="0.35">
      <c r="B146">
        <f t="shared" si="19"/>
        <v>284</v>
      </c>
      <c r="C146" s="88">
        <f>data!E$10*(1-COS(RADIANS(B146))) + data!E$11 - SQRT(data!E$11^2 - (data!E$10*SIN(RADIANS(B146)))^2)</f>
        <v>37.112911151349863</v>
      </c>
      <c r="D146" s="88">
        <f t="shared" si="20"/>
        <v>-0.75257852161506378</v>
      </c>
      <c r="E146" s="88">
        <f t="shared" si="21"/>
        <v>1.020627912906703E-3</v>
      </c>
      <c r="F146" s="88"/>
      <c r="G146" s="88"/>
      <c r="H146" s="88"/>
      <c r="I146" s="88">
        <f t="shared" si="22"/>
        <v>-9.0309422593807653</v>
      </c>
      <c r="J146" s="88">
        <f t="shared" si="23"/>
        <v>-13.546413389071148</v>
      </c>
      <c r="K146" s="88">
        <f t="shared" si="23"/>
        <v>-18.061884518761531</v>
      </c>
      <c r="L146" s="88">
        <f t="shared" si="23"/>
        <v>-22.577355648451913</v>
      </c>
      <c r="M146" s="88">
        <f t="shared" si="23"/>
        <v>-27.092826778142296</v>
      </c>
      <c r="N146" s="88">
        <f t="shared" si="23"/>
        <v>-31.608297907832679</v>
      </c>
      <c r="O146" s="88">
        <f t="shared" si="23"/>
        <v>-36.123769037523061</v>
      </c>
      <c r="P146" s="88">
        <f t="shared" si="23"/>
        <v>-40.639240167213444</v>
      </c>
      <c r="Q146" s="88"/>
      <c r="R146" s="88"/>
      <c r="S146" s="89">
        <f t="shared" si="17"/>
        <v>180.03876383674239</v>
      </c>
      <c r="T146" s="89">
        <f t="shared" si="18"/>
        <v>180.03876383674239</v>
      </c>
    </row>
    <row r="147" spans="2:20" x14ac:dyDescent="0.35">
      <c r="B147">
        <f t="shared" si="19"/>
        <v>286</v>
      </c>
      <c r="C147" s="88">
        <f>data!E$10*(1-COS(RADIANS(B147))) + data!E$11 - SQRT(data!E$11^2 - (data!E$10*SIN(RADIANS(B147)))^2)</f>
        <v>35.606884609752882</v>
      </c>
      <c r="D147" s="88">
        <f t="shared" si="20"/>
        <v>-0.75301327079849045</v>
      </c>
      <c r="E147" s="88">
        <f t="shared" si="21"/>
        <v>2.886729890999594E-4</v>
      </c>
      <c r="F147" s="88"/>
      <c r="G147" s="88"/>
      <c r="H147" s="88"/>
      <c r="I147" s="88">
        <f t="shared" si="22"/>
        <v>-9.0361592495818854</v>
      </c>
      <c r="J147" s="88">
        <f t="shared" si="23"/>
        <v>-13.554238874372828</v>
      </c>
      <c r="K147" s="88">
        <f t="shared" si="23"/>
        <v>-18.072318499163771</v>
      </c>
      <c r="L147" s="88">
        <f t="shared" si="23"/>
        <v>-22.590398123954714</v>
      </c>
      <c r="M147" s="88">
        <f t="shared" si="23"/>
        <v>-27.108477748745656</v>
      </c>
      <c r="N147" s="88">
        <f t="shared" si="23"/>
        <v>-31.626557373536599</v>
      </c>
      <c r="O147" s="88">
        <f t="shared" si="23"/>
        <v>-36.144636998327542</v>
      </c>
      <c r="P147" s="88">
        <f t="shared" si="23"/>
        <v>-40.662716623118484</v>
      </c>
      <c r="Q147" s="88"/>
      <c r="R147" s="88"/>
      <c r="S147" s="89">
        <f t="shared" si="17"/>
        <v>50.921915277232834</v>
      </c>
      <c r="T147" s="89">
        <f t="shared" si="18"/>
        <v>50.921915277232834</v>
      </c>
    </row>
    <row r="148" spans="2:20" x14ac:dyDescent="0.35">
      <c r="B148">
        <f t="shared" si="19"/>
        <v>288</v>
      </c>
      <c r="C148" s="88">
        <f>data!E$10*(1-COS(RADIANS(B148))) + data!E$11 - SQRT(data!E$11^2 - (data!E$10*SIN(RADIANS(B148)))^2)</f>
        <v>34.102242936452001</v>
      </c>
      <c r="D148" s="88">
        <f t="shared" si="20"/>
        <v>-0.75232083665044058</v>
      </c>
      <c r="E148" s="88">
        <f t="shared" si="21"/>
        <v>-4.6019870400824963E-4</v>
      </c>
      <c r="F148" s="88"/>
      <c r="G148" s="88"/>
      <c r="H148" s="88"/>
      <c r="I148" s="88">
        <f t="shared" si="22"/>
        <v>-9.027850039805287</v>
      </c>
      <c r="J148" s="88">
        <f t="shared" si="23"/>
        <v>-13.54177505970793</v>
      </c>
      <c r="K148" s="88">
        <f t="shared" si="23"/>
        <v>-18.055700079610574</v>
      </c>
      <c r="L148" s="88">
        <f t="shared" si="23"/>
        <v>-22.569625099513217</v>
      </c>
      <c r="M148" s="88">
        <f t="shared" si="23"/>
        <v>-27.083550119415861</v>
      </c>
      <c r="N148" s="88">
        <f t="shared" si="23"/>
        <v>-31.597475139318504</v>
      </c>
      <c r="O148" s="88">
        <f t="shared" si="23"/>
        <v>-36.111400159221148</v>
      </c>
      <c r="P148" s="88">
        <f t="shared" si="23"/>
        <v>-40.625325179123791</v>
      </c>
      <c r="Q148" s="88"/>
      <c r="R148" s="88"/>
      <c r="S148" s="89">
        <f t="shared" si="17"/>
        <v>-81.179051387055225</v>
      </c>
      <c r="T148" s="89">
        <f t="shared" si="18"/>
        <v>81.179051387055225</v>
      </c>
    </row>
    <row r="149" spans="2:20" x14ac:dyDescent="0.35">
      <c r="B149">
        <f t="shared" si="19"/>
        <v>290</v>
      </c>
      <c r="C149" s="88">
        <f>data!E$10*(1-COS(RADIANS(B149))) + data!E$11 - SQRT(data!E$11^2 - (data!E$10*SIN(RADIANS(B149)))^2)</f>
        <v>32.601286594980195</v>
      </c>
      <c r="D149" s="88">
        <f t="shared" si="20"/>
        <v>-0.75047817073590295</v>
      </c>
      <c r="E149" s="88">
        <f t="shared" si="21"/>
        <v>-1.2276612341240748E-3</v>
      </c>
      <c r="F149" s="88"/>
      <c r="G149" s="88"/>
      <c r="H149" s="88"/>
      <c r="I149" s="88">
        <f t="shared" si="22"/>
        <v>-9.0057380488308354</v>
      </c>
      <c r="J149" s="88">
        <f t="shared" si="23"/>
        <v>-13.508607073246255</v>
      </c>
      <c r="K149" s="88">
        <f t="shared" si="23"/>
        <v>-18.011476097661671</v>
      </c>
      <c r="L149" s="88">
        <f t="shared" si="23"/>
        <v>-22.514345122077088</v>
      </c>
      <c r="M149" s="88">
        <f t="shared" si="23"/>
        <v>-27.01721414649251</v>
      </c>
      <c r="N149" s="88">
        <f t="shared" si="23"/>
        <v>-31.520083170907924</v>
      </c>
      <c r="O149" s="88">
        <f t="shared" si="23"/>
        <v>-36.022952195323342</v>
      </c>
      <c r="P149" s="88">
        <f t="shared" si="23"/>
        <v>-40.525821219738759</v>
      </c>
      <c r="Q149" s="88"/>
      <c r="R149" s="88"/>
      <c r="S149" s="89">
        <f t="shared" si="17"/>
        <v>-216.5594416994868</v>
      </c>
      <c r="T149" s="89">
        <f t="shared" si="18"/>
        <v>216.5594416994868</v>
      </c>
    </row>
    <row r="150" spans="2:20" x14ac:dyDescent="0.35">
      <c r="B150">
        <f t="shared" si="19"/>
        <v>292</v>
      </c>
      <c r="C150" s="88">
        <f>data!E$10*(1-COS(RADIANS(B150))) + data!E$11 - SQRT(data!E$11^2 - (data!E$10*SIN(RADIANS(B150)))^2)</f>
        <v>31.106356465259438</v>
      </c>
      <c r="D150" s="88">
        <f t="shared" si="20"/>
        <v>-0.74746506486037845</v>
      </c>
      <c r="E150" s="88">
        <f t="shared" si="21"/>
        <v>-2.0155496338061835E-3</v>
      </c>
      <c r="F150" s="88"/>
      <c r="G150" s="88"/>
      <c r="H150" s="88"/>
      <c r="I150" s="88">
        <f t="shared" si="22"/>
        <v>-8.9695807783245414</v>
      </c>
      <c r="J150" s="88">
        <f t="shared" si="23"/>
        <v>-13.454371167486812</v>
      </c>
      <c r="K150" s="88">
        <f t="shared" si="23"/>
        <v>-17.939161556649083</v>
      </c>
      <c r="L150" s="88">
        <f t="shared" si="23"/>
        <v>-22.423951945811353</v>
      </c>
      <c r="M150" s="88">
        <f t="shared" si="23"/>
        <v>-26.908742334973624</v>
      </c>
      <c r="N150" s="88">
        <f t="shared" si="23"/>
        <v>-31.393532724135895</v>
      </c>
      <c r="O150" s="88">
        <f t="shared" si="23"/>
        <v>-35.878323113298165</v>
      </c>
      <c r="P150" s="88">
        <f t="shared" si="23"/>
        <v>-40.363113502460436</v>
      </c>
      <c r="Q150" s="88"/>
      <c r="R150" s="88"/>
      <c r="S150" s="89">
        <f t="shared" si="17"/>
        <v>-355.54295540341076</v>
      </c>
      <c r="T150" s="89">
        <f t="shared" si="18"/>
        <v>355.54295540341076</v>
      </c>
    </row>
    <row r="151" spans="2:20" x14ac:dyDescent="0.35">
      <c r="B151">
        <f t="shared" si="19"/>
        <v>294</v>
      </c>
      <c r="C151" s="88">
        <f>data!E$10*(1-COS(RADIANS(B151))) + data!E$11 - SQRT(data!E$11^2 - (data!E$10*SIN(RADIANS(B151)))^2)</f>
        <v>29.619827874345447</v>
      </c>
      <c r="D151" s="88">
        <f t="shared" si="20"/>
        <v>-0.74326429545699568</v>
      </c>
      <c r="E151" s="88">
        <f t="shared" si="21"/>
        <v>-2.8258921012746371E-3</v>
      </c>
      <c r="F151" s="88"/>
      <c r="G151" s="88"/>
      <c r="H151" s="88"/>
      <c r="I151" s="88">
        <f t="shared" si="22"/>
        <v>-8.9191715454839482</v>
      </c>
      <c r="J151" s="88">
        <f t="shared" si="23"/>
        <v>-13.378757318225922</v>
      </c>
      <c r="K151" s="88">
        <f t="shared" si="23"/>
        <v>-17.838343090967896</v>
      </c>
      <c r="L151" s="88">
        <f t="shared" si="23"/>
        <v>-22.29792886370987</v>
      </c>
      <c r="M151" s="88">
        <f t="shared" si="23"/>
        <v>-26.757514636451845</v>
      </c>
      <c r="N151" s="88">
        <f t="shared" si="23"/>
        <v>-31.217100409193819</v>
      </c>
      <c r="O151" s="88">
        <f t="shared" si="23"/>
        <v>-35.676686181935793</v>
      </c>
      <c r="P151" s="88">
        <f t="shared" si="23"/>
        <v>-40.136271954677767</v>
      </c>
      <c r="Q151" s="88"/>
      <c r="R151" s="88"/>
      <c r="S151" s="89">
        <f t="shared" si="17"/>
        <v>-498.48736666484598</v>
      </c>
      <c r="T151" s="89">
        <f t="shared" si="18"/>
        <v>498.48736666484598</v>
      </c>
    </row>
    <row r="152" spans="2:20" x14ac:dyDescent="0.35">
      <c r="B152">
        <f t="shared" si="19"/>
        <v>296</v>
      </c>
      <c r="C152" s="88">
        <f>data!E$10*(1-COS(RADIANS(B152))) + data!E$11 - SQRT(data!E$11^2 - (data!E$10*SIN(RADIANS(B152)))^2)</f>
        <v>28.144104374313315</v>
      </c>
      <c r="D152" s="88">
        <f t="shared" si="20"/>
        <v>-0.7378617500160658</v>
      </c>
      <c r="E152" s="88">
        <f t="shared" si="21"/>
        <v>-3.6609469462350178E-3</v>
      </c>
      <c r="F152" s="88"/>
      <c r="G152" s="88"/>
      <c r="H152" s="88"/>
      <c r="I152" s="88">
        <f t="shared" si="22"/>
        <v>-8.8543410001927896</v>
      </c>
      <c r="J152" s="88">
        <f t="shared" si="23"/>
        <v>-13.281511500289183</v>
      </c>
      <c r="K152" s="88">
        <f t="shared" si="23"/>
        <v>-17.708682000385579</v>
      </c>
      <c r="L152" s="88">
        <f t="shared" si="23"/>
        <v>-22.135852500481974</v>
      </c>
      <c r="M152" s="88">
        <f t="shared" si="23"/>
        <v>-26.563023000578365</v>
      </c>
      <c r="N152" s="88">
        <f t="shared" si="23"/>
        <v>-30.990193500674764</v>
      </c>
      <c r="O152" s="88">
        <f t="shared" si="23"/>
        <v>-35.417364000771158</v>
      </c>
      <c r="P152" s="88">
        <f t="shared" si="23"/>
        <v>-39.844534500867553</v>
      </c>
      <c r="Q152" s="88"/>
      <c r="R152" s="88"/>
      <c r="S152" s="89">
        <f t="shared" si="17"/>
        <v>-645.79104131585711</v>
      </c>
      <c r="T152" s="89">
        <f t="shared" si="18"/>
        <v>645.79104131585711</v>
      </c>
    </row>
    <row r="153" spans="2:20" x14ac:dyDescent="0.35">
      <c r="B153">
        <f t="shared" si="19"/>
        <v>298</v>
      </c>
      <c r="C153" s="88">
        <f>data!E$10*(1-COS(RADIANS(B153))) + data!E$11 - SQRT(data!E$11^2 - (data!E$10*SIN(RADIANS(B153)))^2)</f>
        <v>26.681611304476348</v>
      </c>
      <c r="D153" s="88">
        <f t="shared" si="20"/>
        <v>-0.73124653491848335</v>
      </c>
      <c r="E153" s="88">
        <f t="shared" si="21"/>
        <v>-4.523245432075715E-3</v>
      </c>
      <c r="F153" s="88"/>
      <c r="G153" s="88"/>
      <c r="H153" s="88"/>
      <c r="I153" s="88">
        <f t="shared" si="22"/>
        <v>-8.774958419021802</v>
      </c>
      <c r="J153" s="88">
        <f t="shared" si="23"/>
        <v>-13.1624376285327</v>
      </c>
      <c r="K153" s="88">
        <f t="shared" si="23"/>
        <v>-17.549916838043604</v>
      </c>
      <c r="L153" s="88">
        <f t="shared" si="23"/>
        <v>-21.9373960475545</v>
      </c>
      <c r="M153" s="88">
        <f t="shared" si="23"/>
        <v>-26.324875257065401</v>
      </c>
      <c r="N153" s="88">
        <f t="shared" si="23"/>
        <v>-30.712354466576301</v>
      </c>
      <c r="O153" s="88">
        <f t="shared" si="23"/>
        <v>-35.099833676087208</v>
      </c>
      <c r="P153" s="88">
        <f t="shared" si="23"/>
        <v>-39.487312885598101</v>
      </c>
      <c r="Q153" s="88"/>
      <c r="R153" s="88"/>
      <c r="S153" s="89">
        <f t="shared" si="17"/>
        <v>-797.90049421815615</v>
      </c>
      <c r="T153" s="89">
        <f t="shared" si="18"/>
        <v>797.90049421815615</v>
      </c>
    </row>
    <row r="154" spans="2:20" x14ac:dyDescent="0.35">
      <c r="B154">
        <f t="shared" si="19"/>
        <v>300</v>
      </c>
      <c r="C154" s="88">
        <f>data!E$10*(1-COS(RADIANS(B154))) + data!E$11 - SQRT(data!E$11^2 - (data!E$10*SIN(RADIANS(B154)))^2)</f>
        <v>25.234789175905348</v>
      </c>
      <c r="D154" s="88">
        <f t="shared" si="20"/>
        <v>-0.72341106428550006</v>
      </c>
      <c r="E154" s="88">
        <f t="shared" si="21"/>
        <v>-5.4156419633436485E-3</v>
      </c>
      <c r="F154" s="88"/>
      <c r="G154" s="88"/>
      <c r="H154" s="88"/>
      <c r="I154" s="88">
        <f t="shared" si="22"/>
        <v>-8.680932771425999</v>
      </c>
      <c r="J154" s="88">
        <f t="shared" si="23"/>
        <v>-13.021399157139001</v>
      </c>
      <c r="K154" s="88">
        <f t="shared" si="23"/>
        <v>-17.361865542851998</v>
      </c>
      <c r="L154" s="88">
        <f t="shared" si="23"/>
        <v>-21.702331928565002</v>
      </c>
      <c r="M154" s="88">
        <f t="shared" si="23"/>
        <v>-26.042798314278002</v>
      </c>
      <c r="N154" s="88">
        <f t="shared" si="23"/>
        <v>-30.383264699991003</v>
      </c>
      <c r="O154" s="88">
        <f t="shared" si="23"/>
        <v>-34.723731085703996</v>
      </c>
      <c r="P154" s="88">
        <f t="shared" si="23"/>
        <v>-39.064197471417003</v>
      </c>
      <c r="Q154" s="88"/>
      <c r="R154" s="88"/>
      <c r="S154" s="89">
        <f t="shared" si="17"/>
        <v>-955.31924233381949</v>
      </c>
      <c r="T154" s="89">
        <f t="shared" si="18"/>
        <v>955.31924233381949</v>
      </c>
    </row>
    <row r="155" spans="2:20" x14ac:dyDescent="0.35">
      <c r="B155">
        <f t="shared" si="19"/>
        <v>302</v>
      </c>
      <c r="C155" s="88">
        <f>data!E$10*(1-COS(RADIANS(B155))) + data!E$11 - SQRT(data!E$11^2 - (data!E$10*SIN(RADIANS(B155)))^2)</f>
        <v>23.806086916508377</v>
      </c>
      <c r="D155" s="88">
        <f t="shared" si="20"/>
        <v>-0.71435112969848547</v>
      </c>
      <c r="E155" s="88">
        <f t="shared" si="21"/>
        <v>-6.3413734579230163E-3</v>
      </c>
      <c r="F155" s="88"/>
      <c r="G155" s="88"/>
      <c r="H155" s="88"/>
      <c r="I155" s="88">
        <f t="shared" si="22"/>
        <v>-8.5722135563818274</v>
      </c>
      <c r="J155" s="88">
        <f t="shared" si="23"/>
        <v>-12.858320334572738</v>
      </c>
      <c r="K155" s="88">
        <f t="shared" si="23"/>
        <v>-17.144427112763655</v>
      </c>
      <c r="L155" s="88">
        <f t="shared" si="23"/>
        <v>-21.430533890954564</v>
      </c>
      <c r="M155" s="88">
        <f t="shared" si="23"/>
        <v>-25.716640669145477</v>
      </c>
      <c r="N155" s="88">
        <f t="shared" si="23"/>
        <v>-30.00274744733639</v>
      </c>
      <c r="O155" s="88">
        <f t="shared" si="23"/>
        <v>-34.288854225527309</v>
      </c>
      <c r="P155" s="88">
        <f t="shared" si="23"/>
        <v>-38.574961003718215</v>
      </c>
      <c r="Q155" s="88"/>
      <c r="R155" s="88"/>
      <c r="S155" s="89">
        <f t="shared" si="17"/>
        <v>-1118.61827797762</v>
      </c>
      <c r="T155" s="89">
        <f t="shared" si="18"/>
        <v>1118.61827797762</v>
      </c>
    </row>
    <row r="156" spans="2:20" x14ac:dyDescent="0.35">
      <c r="B156">
        <f t="shared" si="19"/>
        <v>304</v>
      </c>
      <c r="C156" s="88">
        <f>data!E$10*(1-COS(RADIANS(B156))) + data!E$11 - SQRT(data!E$11^2 - (data!E$10*SIN(RADIANS(B156)))^2)</f>
        <v>22.397955014762488</v>
      </c>
      <c r="D156" s="88">
        <f t="shared" si="20"/>
        <v>-0.70406595087294477</v>
      </c>
      <c r="E156" s="88">
        <f t="shared" si="21"/>
        <v>-7.3041302542670135E-3</v>
      </c>
      <c r="F156" s="88"/>
      <c r="G156" s="88"/>
      <c r="H156" s="88"/>
      <c r="I156" s="88">
        <f t="shared" si="22"/>
        <v>-8.4487914104753354</v>
      </c>
      <c r="J156" s="88">
        <f t="shared" si="23"/>
        <v>-12.673187115713006</v>
      </c>
      <c r="K156" s="88">
        <f t="shared" si="23"/>
        <v>-16.897582820950671</v>
      </c>
      <c r="L156" s="88">
        <f t="shared" si="23"/>
        <v>-21.121978526188343</v>
      </c>
      <c r="M156" s="88">
        <f t="shared" si="23"/>
        <v>-25.346374231426012</v>
      </c>
      <c r="N156" s="88">
        <f t="shared" si="23"/>
        <v>-29.57076993666368</v>
      </c>
      <c r="O156" s="88">
        <f t="shared" si="23"/>
        <v>-33.795165641901342</v>
      </c>
      <c r="P156" s="88">
        <f t="shared" si="23"/>
        <v>-38.019561347139017</v>
      </c>
      <c r="Q156" s="88"/>
      <c r="R156" s="88"/>
      <c r="S156" s="89">
        <f t="shared" si="17"/>
        <v>-1288.4485768527013</v>
      </c>
      <c r="T156" s="89">
        <f t="shared" si="18"/>
        <v>1288.4485768527013</v>
      </c>
    </row>
    <row r="157" spans="2:20" x14ac:dyDescent="0.35">
      <c r="B157">
        <f t="shared" si="19"/>
        <v>306</v>
      </c>
      <c r="C157" s="88">
        <f>data!E$10*(1-COS(RADIANS(B157))) + data!E$11 - SQRT(data!E$11^2 - (data!E$10*SIN(RADIANS(B157)))^2)</f>
        <v>21.012838599603697</v>
      </c>
      <c r="D157" s="88">
        <f t="shared" si="20"/>
        <v>-0.69255820757939546</v>
      </c>
      <c r="E157" s="88">
        <f t="shared" si="21"/>
        <v>-8.3081415883949749E-3</v>
      </c>
      <c r="F157" s="88"/>
      <c r="G157" s="88"/>
      <c r="H157" s="88"/>
      <c r="I157" s="88">
        <f t="shared" si="22"/>
        <v>-8.3106984909527455</v>
      </c>
      <c r="J157" s="88">
        <f t="shared" si="23"/>
        <v>-12.466047736429118</v>
      </c>
      <c r="K157" s="88">
        <f t="shared" si="23"/>
        <v>-16.621396981905491</v>
      </c>
      <c r="L157" s="88">
        <f t="shared" si="23"/>
        <v>-20.776746227381864</v>
      </c>
      <c r="M157" s="88">
        <f t="shared" si="23"/>
        <v>-24.932095472858236</v>
      </c>
      <c r="N157" s="88">
        <f t="shared" si="23"/>
        <v>-29.087444718334609</v>
      </c>
      <c r="O157" s="88">
        <f t="shared" si="23"/>
        <v>-33.242793963810982</v>
      </c>
      <c r="P157" s="88">
        <f t="shared" si="23"/>
        <v>-37.398143209287362</v>
      </c>
      <c r="Q157" s="88"/>
      <c r="R157" s="88"/>
      <c r="S157" s="89">
        <f t="shared" si="17"/>
        <v>-1465.5561761928736</v>
      </c>
      <c r="T157" s="89">
        <f t="shared" si="18"/>
        <v>1465.5561761928736</v>
      </c>
    </row>
    <row r="158" spans="2:20" x14ac:dyDescent="0.35">
      <c r="B158">
        <f t="shared" si="19"/>
        <v>308</v>
      </c>
      <c r="C158" s="88">
        <f>data!E$10*(1-COS(RADIANS(B158))) + data!E$11 - SQRT(data!E$11^2 - (data!E$10*SIN(RADIANS(B158)))^2)</f>
        <v>19.653170493007963</v>
      </c>
      <c r="D158" s="88">
        <f t="shared" si="20"/>
        <v>-0.67983405329786706</v>
      </c>
      <c r="E158" s="88">
        <f t="shared" si="21"/>
        <v>-9.3582795829391559E-3</v>
      </c>
      <c r="F158" s="88"/>
      <c r="G158" s="88"/>
      <c r="H158" s="88"/>
      <c r="I158" s="88">
        <f t="shared" si="22"/>
        <v>-8.1580086395744047</v>
      </c>
      <c r="J158" s="88">
        <f t="shared" si="23"/>
        <v>-12.237012959361607</v>
      </c>
      <c r="K158" s="88">
        <f t="shared" si="23"/>
        <v>-16.316017279148809</v>
      </c>
      <c r="L158" s="88">
        <f t="shared" si="23"/>
        <v>-20.395021598936012</v>
      </c>
      <c r="M158" s="88">
        <f t="shared" si="23"/>
        <v>-24.474025918723214</v>
      </c>
      <c r="N158" s="88">
        <f t="shared" si="23"/>
        <v>-28.553030238510416</v>
      </c>
      <c r="O158" s="88">
        <f t="shared" si="23"/>
        <v>-32.632034558297619</v>
      </c>
      <c r="P158" s="88">
        <f t="shared" si="23"/>
        <v>-36.711038878084821</v>
      </c>
      <c r="Q158" s="88"/>
      <c r="R158" s="88"/>
      <c r="S158" s="89">
        <f t="shared" si="17"/>
        <v>-1650.800518430467</v>
      </c>
      <c r="T158" s="89">
        <f t="shared" si="18"/>
        <v>1650.800518430467</v>
      </c>
    </row>
    <row r="159" spans="2:20" x14ac:dyDescent="0.35">
      <c r="B159">
        <f t="shared" si="19"/>
        <v>310</v>
      </c>
      <c r="C159" s="88">
        <f>data!E$10*(1-COS(RADIANS(B159))) + data!E$11 - SQRT(data!E$11^2 - (data!E$10*SIN(RADIANS(B159)))^2)</f>
        <v>18.32136427049727</v>
      </c>
      <c r="D159" s="88">
        <f t="shared" si="20"/>
        <v>-0.6659031112553464</v>
      </c>
      <c r="E159" s="88">
        <f t="shared" si="21"/>
        <v>-1.0460186930391675E-2</v>
      </c>
      <c r="F159" s="88"/>
      <c r="G159" s="88"/>
      <c r="H159" s="88"/>
      <c r="I159" s="88">
        <f t="shared" si="22"/>
        <v>-7.9908373350641568</v>
      </c>
      <c r="J159" s="88">
        <f t="shared" si="23"/>
        <v>-11.986256002596235</v>
      </c>
      <c r="K159" s="88">
        <f t="shared" si="23"/>
        <v>-15.981674670128314</v>
      </c>
      <c r="L159" s="88">
        <f t="shared" si="23"/>
        <v>-19.977093337660392</v>
      </c>
      <c r="M159" s="88">
        <f t="shared" si="23"/>
        <v>-23.97251200519247</v>
      </c>
      <c r="N159" s="88">
        <f t="shared" si="23"/>
        <v>-27.967930672724549</v>
      </c>
      <c r="O159" s="88">
        <f t="shared" si="23"/>
        <v>-31.963349340256627</v>
      </c>
      <c r="P159" s="88">
        <f t="shared" si="23"/>
        <v>-35.958768007788706</v>
      </c>
      <c r="Q159" s="88"/>
      <c r="R159" s="88"/>
      <c r="S159" s="89">
        <f t="shared" si="17"/>
        <v>-1845.1769745210916</v>
      </c>
      <c r="T159" s="89">
        <f t="shared" si="18"/>
        <v>1845.1769745210916</v>
      </c>
    </row>
    <row r="160" spans="2:20" x14ac:dyDescent="0.35">
      <c r="B160">
        <f t="shared" si="19"/>
        <v>312</v>
      </c>
      <c r="C160" s="88">
        <f>data!E$10*(1-COS(RADIANS(B160))) + data!E$11 - SQRT(data!E$11^2 - (data!E$10*SIN(RADIANS(B160)))^2)</f>
        <v>17.019807363214795</v>
      </c>
      <c r="D160" s="88">
        <f t="shared" si="20"/>
        <v>-0.65077845364123732</v>
      </c>
      <c r="E160" s="88">
        <f t="shared" si="21"/>
        <v>-1.1620435133864342E-2</v>
      </c>
      <c r="F160" s="88"/>
      <c r="G160" s="88"/>
      <c r="H160" s="88"/>
      <c r="I160" s="88">
        <f t="shared" si="22"/>
        <v>-7.8093414436948478</v>
      </c>
      <c r="J160" s="88">
        <f t="shared" si="23"/>
        <v>-11.714012165542272</v>
      </c>
      <c r="K160" s="88">
        <f t="shared" si="23"/>
        <v>-15.618682887389696</v>
      </c>
      <c r="L160" s="88">
        <f t="shared" si="23"/>
        <v>-19.523353609237123</v>
      </c>
      <c r="M160" s="88">
        <f t="shared" si="23"/>
        <v>-23.428024331084544</v>
      </c>
      <c r="N160" s="88">
        <f t="shared" si="23"/>
        <v>-27.332695052931964</v>
      </c>
      <c r="O160" s="88">
        <f t="shared" si="23"/>
        <v>-31.237365774779391</v>
      </c>
      <c r="P160" s="88">
        <f t="shared" si="23"/>
        <v>-35.142036496626815</v>
      </c>
      <c r="Q160" s="88"/>
      <c r="R160" s="88"/>
      <c r="S160" s="89">
        <f t="shared" si="17"/>
        <v>-2049.8447576136696</v>
      </c>
      <c r="T160" s="89">
        <f t="shared" si="18"/>
        <v>2049.8447576136696</v>
      </c>
    </row>
    <row r="161" spans="2:20" x14ac:dyDescent="0.35">
      <c r="B161">
        <f t="shared" si="19"/>
        <v>314</v>
      </c>
      <c r="C161" s="88">
        <f>data!E$10*(1-COS(RADIANS(B161))) + data!E$11 - SQRT(data!E$11^2 - (data!E$10*SIN(RADIANS(B161)))^2)</f>
        <v>15.750854233397035</v>
      </c>
      <c r="D161" s="88">
        <f t="shared" si="20"/>
        <v>-0.63447656490887994</v>
      </c>
      <c r="E161" s="88">
        <f t="shared" si="21"/>
        <v>-1.2846722506369146E-2</v>
      </c>
      <c r="F161" s="88"/>
      <c r="G161" s="88"/>
      <c r="H161" s="88"/>
      <c r="I161" s="88">
        <f t="shared" si="22"/>
        <v>-7.6137187789065592</v>
      </c>
      <c r="J161" s="88">
        <f t="shared" si="23"/>
        <v>-11.420578168359841</v>
      </c>
      <c r="K161" s="88">
        <f t="shared" si="23"/>
        <v>-15.227437557813118</v>
      </c>
      <c r="L161" s="88">
        <f t="shared" si="23"/>
        <v>-19.034296947266398</v>
      </c>
      <c r="M161" s="88">
        <f t="shared" si="23"/>
        <v>-22.841156336719681</v>
      </c>
      <c r="N161" s="88">
        <f t="shared" si="23"/>
        <v>-26.648015726172957</v>
      </c>
      <c r="O161" s="88">
        <f t="shared" si="23"/>
        <v>-30.454875115626237</v>
      </c>
      <c r="P161" s="88">
        <f t="shared" si="23"/>
        <v>-34.261734505079517</v>
      </c>
      <c r="Q161" s="88"/>
      <c r="R161" s="88"/>
      <c r="S161" s="89">
        <f t="shared" si="17"/>
        <v>-2266.1618501235171</v>
      </c>
      <c r="T161" s="89">
        <f t="shared" si="18"/>
        <v>2266.1618501235171</v>
      </c>
    </row>
    <row r="162" spans="2:20" x14ac:dyDescent="0.35">
      <c r="B162">
        <f t="shared" si="19"/>
        <v>316</v>
      </c>
      <c r="C162" s="88">
        <f>data!E$10*(1-COS(RADIANS(B162))) + data!E$11 - SQRT(data!E$11^2 - (data!E$10*SIN(RADIANS(B162)))^2)</f>
        <v>14.516819653071366</v>
      </c>
      <c r="D162" s="88">
        <f t="shared" si="20"/>
        <v>-0.6170172901628348</v>
      </c>
      <c r="E162" s="88">
        <f t="shared" si="21"/>
        <v>-1.4148124391649969E-2</v>
      </c>
      <c r="F162" s="88"/>
      <c r="G162" s="88"/>
      <c r="H162" s="88"/>
      <c r="I162" s="88">
        <f t="shared" si="22"/>
        <v>-7.4042074819540176</v>
      </c>
      <c r="J162" s="88">
        <f t="shared" si="23"/>
        <v>-11.106311222931026</v>
      </c>
      <c r="K162" s="88">
        <f t="shared" si="23"/>
        <v>-14.808414963908035</v>
      </c>
      <c r="L162" s="88">
        <f t="shared" si="23"/>
        <v>-18.51051870488504</v>
      </c>
      <c r="M162" s="88">
        <f t="shared" si="23"/>
        <v>-22.212622445862053</v>
      </c>
      <c r="N162" s="88">
        <f t="shared" si="23"/>
        <v>-25.914726186839065</v>
      </c>
      <c r="O162" s="88">
        <f t="shared" si="23"/>
        <v>-29.61682992781607</v>
      </c>
      <c r="P162" s="88">
        <f t="shared" si="23"/>
        <v>-33.318933668793079</v>
      </c>
      <c r="Q162" s="88"/>
      <c r="R162" s="88"/>
      <c r="S162" s="89">
        <f t="shared" si="17"/>
        <v>-2495.7291426870547</v>
      </c>
      <c r="T162" s="89">
        <f t="shared" si="18"/>
        <v>2495.7291426870547</v>
      </c>
    </row>
    <row r="163" spans="2:20" x14ac:dyDescent="0.35">
      <c r="B163">
        <f t="shared" si="19"/>
        <v>318</v>
      </c>
      <c r="C163" s="88">
        <f>data!E$10*(1-COS(RADIANS(B163))) + data!E$11 - SQRT(data!E$11^2 - (data!E$10*SIN(RADIANS(B163)))^2)</f>
        <v>13.319972113679597</v>
      </c>
      <c r="D163" s="88">
        <f t="shared" si="20"/>
        <v>-0.59842376969588429</v>
      </c>
      <c r="E163" s="88">
        <f t="shared" si="21"/>
        <v>-1.5535412702940956E-2</v>
      </c>
      <c r="F163" s="88"/>
      <c r="G163" s="88"/>
      <c r="H163" s="88"/>
      <c r="I163" s="88">
        <f t="shared" si="22"/>
        <v>-7.1810852363506106</v>
      </c>
      <c r="J163" s="88">
        <f t="shared" si="23"/>
        <v>-10.771627854525917</v>
      </c>
      <c r="K163" s="88">
        <f t="shared" si="23"/>
        <v>-14.362170472701221</v>
      </c>
      <c r="L163" s="88">
        <f t="shared" si="23"/>
        <v>-17.952713090876529</v>
      </c>
      <c r="M163" s="88">
        <f t="shared" si="23"/>
        <v>-21.543255709051834</v>
      </c>
      <c r="N163" s="88">
        <f t="shared" si="23"/>
        <v>-25.13379832722714</v>
      </c>
      <c r="O163" s="88">
        <f t="shared" si="23"/>
        <v>-28.724340945402442</v>
      </c>
      <c r="P163" s="88">
        <f t="shared" si="23"/>
        <v>-32.314883563577752</v>
      </c>
      <c r="Q163" s="88"/>
      <c r="R163" s="88"/>
      <c r="S163" s="89">
        <f t="shared" si="17"/>
        <v>-2740.4468007987844</v>
      </c>
      <c r="T163" s="89">
        <f t="shared" si="18"/>
        <v>2740.4468007987844</v>
      </c>
    </row>
    <row r="164" spans="2:20" x14ac:dyDescent="0.35">
      <c r="B164">
        <f t="shared" si="19"/>
        <v>320</v>
      </c>
      <c r="C164" s="88">
        <f>data!E$10*(1-COS(RADIANS(B164))) + data!E$11 - SQRT(data!E$11^2 - (data!E$10*SIN(RADIANS(B164)))^2)</f>
        <v>12.162527392118335</v>
      </c>
      <c r="D164" s="88">
        <f t="shared" si="20"/>
        <v>-0.57872236078063111</v>
      </c>
      <c r="E164" s="88">
        <f t="shared" si="21"/>
        <v>-1.7021468540353451E-2</v>
      </c>
      <c r="F164" s="88"/>
      <c r="G164" s="88"/>
      <c r="H164" s="88"/>
      <c r="I164" s="88">
        <f t="shared" si="22"/>
        <v>-6.9446683293675733</v>
      </c>
      <c r="J164" s="88">
        <f t="shared" si="23"/>
        <v>-10.41700249405136</v>
      </c>
      <c r="K164" s="88">
        <f t="shared" si="23"/>
        <v>-13.889336658735147</v>
      </c>
      <c r="L164" s="88">
        <f t="shared" si="23"/>
        <v>-17.361670823418933</v>
      </c>
      <c r="M164" s="88">
        <f t="shared" si="23"/>
        <v>-20.83400498810272</v>
      </c>
      <c r="N164" s="88">
        <f t="shared" si="23"/>
        <v>-24.306339152786506</v>
      </c>
      <c r="O164" s="88">
        <f t="shared" si="23"/>
        <v>-27.778673317470293</v>
      </c>
      <c r="P164" s="88">
        <f t="shared" si="23"/>
        <v>-31.25100748215408</v>
      </c>
      <c r="Q164" s="88"/>
      <c r="R164" s="88"/>
      <c r="S164" s="89">
        <f t="shared" si="17"/>
        <v>-3002.5870505183489</v>
      </c>
      <c r="T164" s="89">
        <f t="shared" si="18"/>
        <v>3002.5870505183489</v>
      </c>
    </row>
    <row r="165" spans="2:20" x14ac:dyDescent="0.35">
      <c r="B165">
        <f t="shared" si="19"/>
        <v>322</v>
      </c>
      <c r="C165" s="88">
        <f>data!E$10*(1-COS(RADIANS(B165))) + data!E$11 - SQRT(data!E$11^2 - (data!E$10*SIN(RADIANS(B165)))^2)</f>
        <v>11.046642296440609</v>
      </c>
      <c r="D165" s="88">
        <f t="shared" si="20"/>
        <v>-0.55794254783886288</v>
      </c>
      <c r="E165" s="88">
        <f t="shared" si="21"/>
        <v>-1.8621821388471668E-2</v>
      </c>
      <c r="F165" s="88"/>
      <c r="G165" s="88"/>
      <c r="H165" s="88"/>
      <c r="I165" s="88">
        <f t="shared" si="22"/>
        <v>-6.6953105740663537</v>
      </c>
      <c r="J165" s="88">
        <f t="shared" si="23"/>
        <v>-10.042965861099532</v>
      </c>
      <c r="K165" s="88">
        <f t="shared" si="23"/>
        <v>-13.390621148132707</v>
      </c>
      <c r="L165" s="88">
        <f t="shared" si="23"/>
        <v>-16.738276435165886</v>
      </c>
      <c r="M165" s="88">
        <f t="shared" si="23"/>
        <v>-20.085931722199064</v>
      </c>
      <c r="N165" s="88">
        <f t="shared" si="23"/>
        <v>-23.433587009232241</v>
      </c>
      <c r="O165" s="88">
        <f t="shared" si="23"/>
        <v>-26.781242296265415</v>
      </c>
      <c r="P165" s="88">
        <f t="shared" si="23"/>
        <v>-30.128897583298595</v>
      </c>
      <c r="Q165" s="88"/>
      <c r="R165" s="88"/>
      <c r="S165" s="89">
        <f t="shared" si="17"/>
        <v>-3284.8892929264025</v>
      </c>
      <c r="T165" s="89">
        <f t="shared" si="18"/>
        <v>3284.8892929264025</v>
      </c>
    </row>
    <row r="166" spans="2:20" x14ac:dyDescent="0.35">
      <c r="B166">
        <f t="shared" si="19"/>
        <v>324</v>
      </c>
      <c r="C166" s="88">
        <f>data!E$10*(1-COS(RADIANS(B166))) + data!E$11 - SQRT(data!E$11^2 - (data!E$10*SIN(RADIANS(B166)))^2)</f>
        <v>9.974408612219861</v>
      </c>
      <c r="D166" s="88">
        <f t="shared" si="20"/>
        <v>-0.53611684211037414</v>
      </c>
      <c r="E166" s="88">
        <f t="shared" si="21"/>
        <v>-2.0355362874419202E-2</v>
      </c>
      <c r="F166" s="88"/>
      <c r="G166" s="88"/>
      <c r="H166" s="88"/>
      <c r="I166" s="88">
        <f t="shared" si="22"/>
        <v>-6.4334021053244896</v>
      </c>
      <c r="J166" s="88">
        <f t="shared" si="23"/>
        <v>-9.6501031579867345</v>
      </c>
      <c r="K166" s="88">
        <f t="shared" si="23"/>
        <v>-12.866804210648979</v>
      </c>
      <c r="L166" s="88">
        <f t="shared" si="23"/>
        <v>-16.083505263311224</v>
      </c>
      <c r="M166" s="88">
        <f t="shared" si="23"/>
        <v>-19.300206315973469</v>
      </c>
      <c r="N166" s="88">
        <f t="shared" si="23"/>
        <v>-22.516907368635714</v>
      </c>
      <c r="O166" s="88">
        <f t="shared" si="23"/>
        <v>-25.733608421297959</v>
      </c>
      <c r="P166" s="88">
        <f t="shared" si="23"/>
        <v>-28.950309473960203</v>
      </c>
      <c r="Q166" s="88"/>
      <c r="R166" s="88"/>
      <c r="S166" s="89">
        <f t="shared" si="17"/>
        <v>-3590.6860110475473</v>
      </c>
      <c r="T166" s="89">
        <f t="shared" si="18"/>
        <v>3590.6860110475473</v>
      </c>
    </row>
    <row r="167" spans="2:20" x14ac:dyDescent="0.35">
      <c r="B167">
        <f t="shared" si="19"/>
        <v>326</v>
      </c>
      <c r="C167" s="88">
        <f>data!E$10*(1-COS(RADIANS(B167))) + data!E$11 - SQRT(data!E$11^2 - (data!E$10*SIN(RADIANS(B167)))^2)</f>
        <v>8.9478472683723851</v>
      </c>
      <c r="D167" s="88">
        <f t="shared" si="20"/>
        <v>-0.51328067192373794</v>
      </c>
      <c r="E167" s="88">
        <f t="shared" si="21"/>
        <v>-2.2245304991758134E-2</v>
      </c>
      <c r="F167" s="88"/>
      <c r="G167" s="88"/>
      <c r="H167" s="88"/>
      <c r="I167" s="88">
        <f t="shared" si="22"/>
        <v>-6.1593680630848562</v>
      </c>
      <c r="J167" s="88">
        <f t="shared" si="23"/>
        <v>-9.2390520946272829</v>
      </c>
      <c r="K167" s="88">
        <f t="shared" si="23"/>
        <v>-12.318736126169712</v>
      </c>
      <c r="L167" s="88">
        <f t="shared" si="23"/>
        <v>-15.398420157712138</v>
      </c>
      <c r="M167" s="88">
        <f t="shared" si="23"/>
        <v>-18.478104189254566</v>
      </c>
      <c r="N167" s="88">
        <f t="shared" si="23"/>
        <v>-21.557788220796994</v>
      </c>
      <c r="O167" s="88">
        <f t="shared" si="23"/>
        <v>-24.637472252339425</v>
      </c>
      <c r="P167" s="88">
        <f t="shared" si="23"/>
        <v>-27.717156283881849</v>
      </c>
      <c r="Q167" s="88"/>
      <c r="R167" s="88"/>
      <c r="S167" s="89">
        <f t="shared" si="17"/>
        <v>-3924.0718005461349</v>
      </c>
      <c r="T167" s="89">
        <f t="shared" si="18"/>
        <v>3924.0718005461349</v>
      </c>
    </row>
    <row r="168" spans="2:20" x14ac:dyDescent="0.35">
      <c r="B168">
        <f t="shared" si="19"/>
        <v>328</v>
      </c>
      <c r="C168" s="88">
        <f>data!E$10*(1-COS(RADIANS(B168))) + data!E$11 - SQRT(data!E$11^2 - (data!E$10*SIN(RADIANS(B168)))^2)</f>
        <v>7.9689027391019636</v>
      </c>
      <c r="D168" s="88">
        <f t="shared" si="20"/>
        <v>-0.48947226463521076</v>
      </c>
      <c r="E168" s="88">
        <f t="shared" si="21"/>
        <v>-2.432048658188108E-2</v>
      </c>
      <c r="F168" s="88"/>
      <c r="G168" s="88"/>
      <c r="H168" s="88"/>
      <c r="I168" s="88">
        <f t="shared" si="22"/>
        <v>-5.87366717562253</v>
      </c>
      <c r="J168" s="88">
        <f t="shared" si="23"/>
        <v>-8.8105007634337937</v>
      </c>
      <c r="K168" s="88">
        <f t="shared" si="23"/>
        <v>-11.74733435124506</v>
      </c>
      <c r="L168" s="88">
        <f t="shared" si="23"/>
        <v>-14.684167939056323</v>
      </c>
      <c r="M168" s="88">
        <f t="shared" si="23"/>
        <v>-17.621001526867587</v>
      </c>
      <c r="N168" s="88">
        <f t="shared" si="23"/>
        <v>-20.557835114678852</v>
      </c>
      <c r="O168" s="88">
        <f t="shared" si="23"/>
        <v>-23.49466870249012</v>
      </c>
      <c r="P168" s="88">
        <f t="shared" si="23"/>
        <v>-26.431502290301381</v>
      </c>
      <c r="Q168" s="88"/>
      <c r="R168" s="88"/>
      <c r="S168" s="89">
        <f t="shared" si="17"/>
        <v>-4290.133833043823</v>
      </c>
      <c r="T168" s="89">
        <f t="shared" si="18"/>
        <v>4290.133833043823</v>
      </c>
    </row>
    <row r="169" spans="2:20" x14ac:dyDescent="0.35">
      <c r="B169">
        <f t="shared" si="19"/>
        <v>330</v>
      </c>
      <c r="C169" s="88">
        <f>data!E$10*(1-COS(RADIANS(B169))) + data!E$11 - SQRT(data!E$11^2 - (data!E$10*SIN(RADIANS(B169)))^2)</f>
        <v>7.0394376965899141</v>
      </c>
      <c r="D169" s="88">
        <f t="shared" si="20"/>
        <v>-0.46473252125602471</v>
      </c>
      <c r="E169" s="88">
        <f t="shared" si="21"/>
        <v>-2.6617185421328345E-2</v>
      </c>
      <c r="F169" s="88"/>
      <c r="G169" s="88"/>
      <c r="H169" s="88"/>
      <c r="I169" s="88">
        <f t="shared" si="22"/>
        <v>-5.5767902550722965</v>
      </c>
      <c r="J169" s="88">
        <f t="shared" si="23"/>
        <v>-8.3651853826084448</v>
      </c>
      <c r="K169" s="88">
        <f t="shared" si="23"/>
        <v>-11.153580510144593</v>
      </c>
      <c r="L169" s="88">
        <f t="shared" si="23"/>
        <v>-13.941975637680741</v>
      </c>
      <c r="M169" s="88">
        <f t="shared" si="23"/>
        <v>-16.73037076521689</v>
      </c>
      <c r="N169" s="88">
        <f t="shared" si="23"/>
        <v>-19.518765892753038</v>
      </c>
      <c r="O169" s="88">
        <f t="shared" si="23"/>
        <v>-22.307161020289186</v>
      </c>
      <c r="P169" s="88">
        <f t="shared" si="23"/>
        <v>-25.095556147825334</v>
      </c>
      <c r="Q169" s="88"/>
      <c r="R169" s="88"/>
      <c r="S169" s="89">
        <f t="shared" si="17"/>
        <v>-4695.2715083223202</v>
      </c>
      <c r="T169" s="89">
        <f t="shared" si="18"/>
        <v>4695.2715083223202</v>
      </c>
    </row>
    <row r="170" spans="2:20" x14ac:dyDescent="0.35">
      <c r="B170">
        <f t="shared" si="19"/>
        <v>332</v>
      </c>
      <c r="C170" s="88">
        <f>data!E$10*(1-COS(RADIANS(B170))) + data!E$11 - SQRT(data!E$11^2 - (data!E$10*SIN(RADIANS(B170)))^2)</f>
        <v>6.1612279271333534</v>
      </c>
      <c r="D170" s="88">
        <f t="shared" si="20"/>
        <v>-0.43910488472828035</v>
      </c>
      <c r="E170" s="88">
        <f t="shared" si="21"/>
        <v>-2.918168007126911E-2</v>
      </c>
      <c r="F170" s="88"/>
      <c r="G170" s="88"/>
      <c r="H170" s="88"/>
      <c r="I170" s="88">
        <f t="shared" si="22"/>
        <v>-5.2692586167393634</v>
      </c>
      <c r="J170" s="88">
        <f t="shared" si="23"/>
        <v>-7.9038879251090464</v>
      </c>
      <c r="K170" s="88">
        <f t="shared" si="23"/>
        <v>-10.538517233478727</v>
      </c>
      <c r="L170" s="88">
        <f t="shared" si="23"/>
        <v>-13.173146541848411</v>
      </c>
      <c r="M170" s="88">
        <f t="shared" si="23"/>
        <v>-15.807775850218093</v>
      </c>
      <c r="N170" s="88">
        <f t="shared" si="23"/>
        <v>-18.442405158587775</v>
      </c>
      <c r="O170" s="88">
        <f t="shared" si="23"/>
        <v>-21.077034466957453</v>
      </c>
      <c r="P170" s="88">
        <f t="shared" si="23"/>
        <v>-23.711663775327139</v>
      </c>
      <c r="Q170" s="88"/>
      <c r="R170" s="88"/>
      <c r="S170" s="89">
        <f t="shared" si="17"/>
        <v>-5147.6483645718708</v>
      </c>
      <c r="T170" s="89">
        <f t="shared" si="18"/>
        <v>5147.6483645718708</v>
      </c>
    </row>
    <row r="171" spans="2:20" x14ac:dyDescent="0.35">
      <c r="B171">
        <f t="shared" si="19"/>
        <v>334</v>
      </c>
      <c r="C171" s="88">
        <f>data!E$10*(1-COS(RADIANS(B171))) + data!E$11 - SQRT(data!E$11^2 - (data!E$10*SIN(RADIANS(B171)))^2)</f>
        <v>5.335957521643877</v>
      </c>
      <c r="D171" s="88">
        <f t="shared" si="20"/>
        <v>-0.41263520274473819</v>
      </c>
      <c r="E171" s="88">
        <f t="shared" si="21"/>
        <v>-3.2073950316736148E-2</v>
      </c>
      <c r="F171" s="88"/>
      <c r="G171" s="88"/>
      <c r="H171" s="88"/>
      <c r="I171" s="88">
        <f t="shared" si="22"/>
        <v>-4.9516224329368574</v>
      </c>
      <c r="J171" s="88">
        <f t="shared" si="23"/>
        <v>-7.4274336494052875</v>
      </c>
      <c r="K171" s="88">
        <f t="shared" si="23"/>
        <v>-9.9032448658737149</v>
      </c>
      <c r="L171" s="88">
        <f t="shared" si="23"/>
        <v>-12.379056082342146</v>
      </c>
      <c r="M171" s="88">
        <f t="shared" si="23"/>
        <v>-14.854867298810575</v>
      </c>
      <c r="N171" s="88">
        <f t="shared" si="23"/>
        <v>-17.330678515279004</v>
      </c>
      <c r="O171" s="88">
        <f t="shared" si="23"/>
        <v>-19.80648973174743</v>
      </c>
      <c r="P171" s="88">
        <f t="shared" si="23"/>
        <v>-22.282300948215862</v>
      </c>
      <c r="Q171" s="88"/>
      <c r="R171" s="88"/>
      <c r="S171" s="89">
        <f t="shared" si="17"/>
        <v>-5657.8448358722571</v>
      </c>
      <c r="T171" s="89">
        <f t="shared" si="18"/>
        <v>5657.8448358722571</v>
      </c>
    </row>
    <row r="172" spans="2:20" x14ac:dyDescent="0.35">
      <c r="B172">
        <f t="shared" si="19"/>
        <v>336</v>
      </c>
      <c r="C172" s="88">
        <f>data!E$10*(1-COS(RADIANS(B172))) + data!E$11 - SQRT(data!E$11^2 - (data!E$10*SIN(RADIANS(B172)))^2)</f>
        <v>4.565214349772134</v>
      </c>
      <c r="D172" s="88">
        <f t="shared" si="20"/>
        <v>-0.38537158593587151</v>
      </c>
      <c r="E172" s="88">
        <f t="shared" si="21"/>
        <v>-3.537315386480458E-2</v>
      </c>
      <c r="F172" s="88"/>
      <c r="G172" s="88"/>
      <c r="H172" s="88"/>
      <c r="I172" s="88">
        <f t="shared" si="22"/>
        <v>-4.6244590312304581</v>
      </c>
      <c r="J172" s="88">
        <f t="shared" si="23"/>
        <v>-6.936688546845688</v>
      </c>
      <c r="K172" s="88">
        <f t="shared" si="23"/>
        <v>-9.2489180624609162</v>
      </c>
      <c r="L172" s="88">
        <f t="shared" si="23"/>
        <v>-11.561147578076145</v>
      </c>
      <c r="M172" s="88">
        <f t="shared" si="23"/>
        <v>-13.873377093691376</v>
      </c>
      <c r="N172" s="88">
        <f t="shared" si="23"/>
        <v>-16.185606609306603</v>
      </c>
      <c r="O172" s="88">
        <f t="shared" si="23"/>
        <v>-18.497836124921832</v>
      </c>
      <c r="P172" s="88">
        <f t="shared" si="23"/>
        <v>-20.810065640537061</v>
      </c>
      <c r="Q172" s="88"/>
      <c r="R172" s="88"/>
      <c r="S172" s="89">
        <f t="shared" si="17"/>
        <v>-6239.8243417515278</v>
      </c>
      <c r="T172" s="89">
        <f t="shared" si="18"/>
        <v>6239.8243417515278</v>
      </c>
    </row>
    <row r="173" spans="2:20" x14ac:dyDescent="0.35">
      <c r="B173">
        <f t="shared" si="19"/>
        <v>338</v>
      </c>
      <c r="C173" s="88">
        <f>data!E$10*(1-COS(RADIANS(B173))) + data!E$11 - SQRT(data!E$11^2 - (data!E$10*SIN(RADIANS(B173)))^2)</f>
        <v>3.8504858254295584</v>
      </c>
      <c r="D173" s="88">
        <f t="shared" si="20"/>
        <v>-0.35736426217128781</v>
      </c>
      <c r="E173" s="88">
        <f t="shared" si="21"/>
        <v>-3.9185960558025174E-2</v>
      </c>
      <c r="F173" s="88"/>
      <c r="G173" s="88"/>
      <c r="H173" s="88"/>
      <c r="I173" s="88">
        <f t="shared" si="22"/>
        <v>-4.2883711460554528</v>
      </c>
      <c r="J173" s="88">
        <f t="shared" si="23"/>
        <v>-6.4325567190831805</v>
      </c>
      <c r="K173" s="88">
        <f t="shared" si="23"/>
        <v>-8.5767422921109056</v>
      </c>
      <c r="L173" s="88">
        <f t="shared" si="23"/>
        <v>-10.720927865138634</v>
      </c>
      <c r="M173" s="88">
        <f t="shared" si="23"/>
        <v>-12.865113438166361</v>
      </c>
      <c r="N173" s="88">
        <f t="shared" si="23"/>
        <v>-15.009299011194088</v>
      </c>
      <c r="O173" s="88">
        <f t="shared" si="23"/>
        <v>-17.153484584221811</v>
      </c>
      <c r="P173" s="88">
        <f t="shared" si="23"/>
        <v>-19.297670157249541</v>
      </c>
      <c r="Q173" s="88"/>
      <c r="R173" s="88"/>
      <c r="S173" s="89">
        <f t="shared" si="17"/>
        <v>-6912.4034424356405</v>
      </c>
      <c r="T173" s="89">
        <f t="shared" si="18"/>
        <v>6912.4034424356405</v>
      </c>
    </row>
    <row r="174" spans="2:20" x14ac:dyDescent="0.35">
      <c r="B174">
        <f t="shared" si="19"/>
        <v>340</v>
      </c>
      <c r="C174" s="88">
        <f>data!E$10*(1-COS(RADIANS(B174))) + data!E$11 - SQRT(data!E$11^2 - (data!E$10*SIN(RADIANS(B174)))^2)</f>
        <v>3.1931549701347137</v>
      </c>
      <c r="D174" s="88">
        <f t="shared" si="20"/>
        <v>-0.32866542764742235</v>
      </c>
      <c r="E174" s="88">
        <f t="shared" si="21"/>
        <v>-4.3659649159467254E-2</v>
      </c>
      <c r="F174" s="88"/>
      <c r="G174" s="88"/>
      <c r="H174" s="88"/>
      <c r="I174" s="88">
        <f t="shared" si="22"/>
        <v>-3.9439851317690682</v>
      </c>
      <c r="J174" s="88">
        <f t="shared" si="23"/>
        <v>-5.9159776976536023</v>
      </c>
      <c r="K174" s="88">
        <f t="shared" si="23"/>
        <v>-7.8879702635381364</v>
      </c>
      <c r="L174" s="88">
        <f t="shared" si="23"/>
        <v>-9.8599628294226722</v>
      </c>
      <c r="M174" s="88">
        <f t="shared" si="23"/>
        <v>-11.831955395307205</v>
      </c>
      <c r="N174" s="88">
        <f t="shared" si="23"/>
        <v>-13.803947961191737</v>
      </c>
      <c r="O174" s="88">
        <f t="shared" si="23"/>
        <v>-15.775940527076273</v>
      </c>
      <c r="P174" s="88">
        <f t="shared" si="23"/>
        <v>-17.747933092960807</v>
      </c>
      <c r="Q174" s="88"/>
      <c r="R174" s="88"/>
      <c r="S174" s="89">
        <f t="shared" si="17"/>
        <v>-7701.5621117300243</v>
      </c>
      <c r="T174" s="89">
        <f t="shared" si="18"/>
        <v>7701.5621117300243</v>
      </c>
    </row>
    <row r="175" spans="2:20" x14ac:dyDescent="0.35">
      <c r="B175">
        <f t="shared" si="19"/>
        <v>342</v>
      </c>
      <c r="C175" s="88">
        <f>data!E$10*(1-COS(RADIANS(B175))) + data!E$11 - SQRT(data!E$11^2 - (data!E$10*SIN(RADIANS(B175)))^2)</f>
        <v>2.5944967794248726</v>
      </c>
      <c r="D175" s="88">
        <f t="shared" si="20"/>
        <v>-0.29932909535492058</v>
      </c>
      <c r="E175" s="88">
        <f t="shared" si="21"/>
        <v>-4.9003476019791999E-2</v>
      </c>
      <c r="F175" s="88"/>
      <c r="G175" s="88"/>
      <c r="H175" s="88"/>
      <c r="I175" s="88">
        <f t="shared" si="22"/>
        <v>-3.591949144259047</v>
      </c>
      <c r="J175" s="88">
        <f t="shared" si="23"/>
        <v>-5.3879237163885696</v>
      </c>
      <c r="K175" s="88">
        <f t="shared" si="23"/>
        <v>-7.183898288518094</v>
      </c>
      <c r="L175" s="88">
        <f t="shared" si="23"/>
        <v>-8.9798728606476175</v>
      </c>
      <c r="M175" s="88">
        <f t="shared" si="23"/>
        <v>-10.775847432777139</v>
      </c>
      <c r="N175" s="88">
        <f t="shared" si="23"/>
        <v>-12.571822004906664</v>
      </c>
      <c r="O175" s="88">
        <f t="shared" si="23"/>
        <v>-14.367796577036188</v>
      </c>
      <c r="P175" s="88">
        <f t="shared" si="23"/>
        <v>-16.163771149165711</v>
      </c>
      <c r="Q175" s="88"/>
      <c r="R175" s="88"/>
      <c r="S175" s="89">
        <f t="shared" si="17"/>
        <v>-8644.213169891309</v>
      </c>
      <c r="T175" s="89">
        <f t="shared" si="18"/>
        <v>8644.213169891309</v>
      </c>
    </row>
    <row r="176" spans="2:20" x14ac:dyDescent="0.35">
      <c r="B176">
        <f t="shared" si="19"/>
        <v>344</v>
      </c>
      <c r="C176" s="88">
        <f>data!E$10*(1-COS(RADIANS(B176))) + data!E$11 - SQRT(data!E$11^2 - (data!E$10*SIN(RADIANS(B176)))^2)</f>
        <v>2.055674896534498</v>
      </c>
      <c r="D176" s="88">
        <f t="shared" si="20"/>
        <v>-0.26941094144518729</v>
      </c>
      <c r="E176" s="88">
        <f t="shared" si="21"/>
        <v>-5.55251278015007E-2</v>
      </c>
      <c r="F176" s="88"/>
      <c r="G176" s="88"/>
      <c r="H176" s="88"/>
      <c r="I176" s="88">
        <f t="shared" si="22"/>
        <v>-3.2329312973422475</v>
      </c>
      <c r="J176" s="88">
        <f t="shared" si="23"/>
        <v>-4.8493969460133712</v>
      </c>
      <c r="K176" s="88">
        <f t="shared" si="23"/>
        <v>-6.465862594684495</v>
      </c>
      <c r="L176" s="88">
        <f t="shared" si="23"/>
        <v>-8.0823282433556187</v>
      </c>
      <c r="M176" s="88">
        <f t="shared" si="23"/>
        <v>-9.6987938920267425</v>
      </c>
      <c r="N176" s="88">
        <f t="shared" si="23"/>
        <v>-11.315259540697864</v>
      </c>
      <c r="O176" s="88">
        <f t="shared" si="23"/>
        <v>-12.93172518936899</v>
      </c>
      <c r="P176" s="88">
        <f t="shared" si="23"/>
        <v>-14.548190838040115</v>
      </c>
      <c r="Q176" s="88"/>
      <c r="R176" s="88"/>
      <c r="S176" s="89">
        <f t="shared" si="17"/>
        <v>-9794.6325441847239</v>
      </c>
      <c r="T176" s="89">
        <f t="shared" si="18"/>
        <v>9794.6325441847239</v>
      </c>
    </row>
    <row r="177" spans="2:20" x14ac:dyDescent="0.35">
      <c r="B177">
        <f t="shared" si="19"/>
        <v>346</v>
      </c>
      <c r="C177" s="88">
        <f>data!E$10*(1-COS(RADIANS(B177))) + data!E$11 - SQRT(data!E$11^2 - (data!E$10*SIN(RADIANS(B177)))^2)</f>
        <v>1.577738596650704</v>
      </c>
      <c r="D177" s="88">
        <f t="shared" si="20"/>
        <v>-0.23896814994189697</v>
      </c>
      <c r="E177" s="88">
        <f t="shared" si="21"/>
        <v>-6.3696336751764254E-2</v>
      </c>
      <c r="F177" s="88"/>
      <c r="G177" s="88"/>
      <c r="H177" s="88"/>
      <c r="I177" s="88">
        <f t="shared" si="22"/>
        <v>-2.8676177993027636</v>
      </c>
      <c r="J177" s="88">
        <f t="shared" si="23"/>
        <v>-4.3014266989541454</v>
      </c>
      <c r="K177" s="88">
        <f t="shared" si="23"/>
        <v>-5.7352355986055272</v>
      </c>
      <c r="L177" s="88">
        <f t="shared" si="23"/>
        <v>-7.169044498256909</v>
      </c>
      <c r="M177" s="88">
        <f t="shared" si="23"/>
        <v>-8.6028533979082908</v>
      </c>
      <c r="N177" s="88">
        <f t="shared" si="23"/>
        <v>-10.036662297559673</v>
      </c>
      <c r="O177" s="88">
        <f t="shared" si="23"/>
        <v>-11.470471197211054</v>
      </c>
      <c r="P177" s="88">
        <f t="shared" si="23"/>
        <v>-12.904280096862436</v>
      </c>
      <c r="Q177" s="88"/>
      <c r="R177" s="88"/>
      <c r="S177" s="89">
        <f t="shared" si="17"/>
        <v>-11236.033803011214</v>
      </c>
      <c r="T177" s="89">
        <f t="shared" si="18"/>
        <v>11236.033803011214</v>
      </c>
    </row>
    <row r="178" spans="2:20" x14ac:dyDescent="0.35">
      <c r="B178">
        <f t="shared" si="19"/>
        <v>348</v>
      </c>
      <c r="C178" s="88">
        <f>data!E$10*(1-COS(RADIANS(B178))) + data!E$11 - SQRT(data!E$11^2 - (data!E$10*SIN(RADIANS(B178)))^2)</f>
        <v>1.1616200842985052</v>
      </c>
      <c r="D178" s="88">
        <f t="shared" si="20"/>
        <v>-0.20805925617609944</v>
      </c>
      <c r="E178" s="88">
        <f t="shared" si="21"/>
        <v>-7.4279064372979695E-2</v>
      </c>
      <c r="F178" s="88"/>
      <c r="G178" s="88"/>
      <c r="H178" s="88"/>
      <c r="I178" s="88">
        <f t="shared" si="22"/>
        <v>-2.4967110741131933</v>
      </c>
      <c r="J178" s="88">
        <f t="shared" si="23"/>
        <v>-3.7450666111697903</v>
      </c>
      <c r="K178" s="88">
        <f t="shared" si="23"/>
        <v>-4.9934221482263865</v>
      </c>
      <c r="L178" s="88">
        <f t="shared" si="23"/>
        <v>-6.2417776852829832</v>
      </c>
      <c r="M178" s="88">
        <f t="shared" si="23"/>
        <v>-7.4901332223395807</v>
      </c>
      <c r="N178" s="88">
        <f t="shared" si="23"/>
        <v>-8.7384887593961764</v>
      </c>
      <c r="O178" s="88">
        <f t="shared" si="23"/>
        <v>-9.9868442964527731</v>
      </c>
      <c r="P178" s="88">
        <f t="shared" si="23"/>
        <v>-11.23519983350937</v>
      </c>
      <c r="Q178" s="88"/>
      <c r="R178" s="88"/>
      <c r="S178" s="89">
        <f t="shared" si="17"/>
        <v>-13102.826955393619</v>
      </c>
      <c r="T178" s="89">
        <f t="shared" si="18"/>
        <v>13102.826955393619</v>
      </c>
    </row>
    <row r="179" spans="2:20" x14ac:dyDescent="0.35">
      <c r="B179">
        <f t="shared" si="19"/>
        <v>350</v>
      </c>
      <c r="C179" s="88">
        <f>data!E$10*(1-COS(RADIANS(B179))) + data!E$11 - SQRT(data!E$11^2 - (data!E$10*SIN(RADIANS(B179)))^2)</f>
        <v>0.80813210578210715</v>
      </c>
      <c r="D179" s="88">
        <f t="shared" si="20"/>
        <v>-0.17674398925819901</v>
      </c>
      <c r="E179" s="88">
        <f t="shared" si="21"/>
        <v>-8.8589340574838651E-2</v>
      </c>
      <c r="F179" s="88"/>
      <c r="G179" s="88"/>
      <c r="H179" s="88"/>
      <c r="I179" s="88">
        <f t="shared" si="22"/>
        <v>-2.1209278710983881</v>
      </c>
      <c r="J179" s="88">
        <f t="shared" si="23"/>
        <v>-3.1813918066475821</v>
      </c>
      <c r="K179" s="88">
        <f t="shared" ref="J179:P184" si="24">($D179)*(K$3*6)/1000</f>
        <v>-4.2418557421967762</v>
      </c>
      <c r="L179" s="88">
        <f t="shared" si="24"/>
        <v>-5.3023196777459711</v>
      </c>
      <c r="M179" s="88">
        <f t="shared" si="24"/>
        <v>-6.3627836132951643</v>
      </c>
      <c r="N179" s="88">
        <f t="shared" si="24"/>
        <v>-7.4232475488443574</v>
      </c>
      <c r="O179" s="88">
        <f t="shared" si="24"/>
        <v>-8.4837114843935524</v>
      </c>
      <c r="P179" s="88">
        <f t="shared" si="24"/>
        <v>-9.5441754199427464</v>
      </c>
      <c r="Q179" s="88"/>
      <c r="R179" s="88"/>
      <c r="S179" s="89">
        <f t="shared" si="17"/>
        <v>-15627.159677401536</v>
      </c>
      <c r="T179" s="89">
        <f t="shared" si="18"/>
        <v>15627.159677401536</v>
      </c>
    </row>
    <row r="180" spans="2:20" x14ac:dyDescent="0.35">
      <c r="B180">
        <f t="shared" si="19"/>
        <v>352</v>
      </c>
      <c r="C180" s="88">
        <f>data!E$10*(1-COS(RADIANS(B180))) + data!E$11 - SQRT(data!E$11^2 - (data!E$10*SIN(RADIANS(B180)))^2)</f>
        <v>0.51796587809656103</v>
      </c>
      <c r="D180" s="88">
        <f t="shared" si="20"/>
        <v>-0.14508311384277306</v>
      </c>
      <c r="E180" s="88">
        <f t="shared" si="21"/>
        <v>-0.10911288907728063</v>
      </c>
      <c r="F180" s="88"/>
      <c r="G180" s="88"/>
      <c r="H180" s="88"/>
      <c r="I180" s="88">
        <f t="shared" si="22"/>
        <v>-1.7409973661132767</v>
      </c>
      <c r="J180" s="88">
        <f t="shared" si="24"/>
        <v>-2.6114960491699146</v>
      </c>
      <c r="K180" s="88">
        <f t="shared" si="24"/>
        <v>-3.4819947322265534</v>
      </c>
      <c r="L180" s="88">
        <f t="shared" si="24"/>
        <v>-4.3524934152831918</v>
      </c>
      <c r="M180" s="88">
        <f t="shared" si="24"/>
        <v>-5.2229920983398292</v>
      </c>
      <c r="N180" s="88">
        <f t="shared" si="24"/>
        <v>-6.0934907813964685</v>
      </c>
      <c r="O180" s="88">
        <f t="shared" si="24"/>
        <v>-6.9639894644531068</v>
      </c>
      <c r="P180" s="88">
        <f t="shared" si="24"/>
        <v>-7.8344881475097452</v>
      </c>
      <c r="Q180" s="88"/>
      <c r="R180" s="88"/>
      <c r="S180" s="89">
        <f t="shared" si="17"/>
        <v>-19247.513633232305</v>
      </c>
      <c r="T180" s="89">
        <f t="shared" si="18"/>
        <v>19247.513633232305</v>
      </c>
    </row>
    <row r="181" spans="2:20" x14ac:dyDescent="0.35">
      <c r="B181">
        <f t="shared" si="19"/>
        <v>354</v>
      </c>
      <c r="C181" s="88">
        <f>data!E$10*(1-COS(RADIANS(B181))) + data!E$11 - SQRT(data!E$11^2 - (data!E$10*SIN(RADIANS(B181)))^2)</f>
        <v>0.29168933531857988</v>
      </c>
      <c r="D181" s="88">
        <f t="shared" si="20"/>
        <v>-0.11313827138899057</v>
      </c>
      <c r="E181" s="88">
        <f t="shared" si="21"/>
        <v>-0.14117611159158572</v>
      </c>
      <c r="F181" s="88"/>
      <c r="G181" s="88"/>
      <c r="H181" s="88"/>
      <c r="I181" s="88">
        <f t="shared" si="22"/>
        <v>-1.3576592566678869</v>
      </c>
      <c r="J181" s="88">
        <f t="shared" si="24"/>
        <v>-2.0364888850018303</v>
      </c>
      <c r="K181" s="88">
        <f t="shared" si="24"/>
        <v>-2.7153185133357738</v>
      </c>
      <c r="L181" s="88">
        <f t="shared" si="24"/>
        <v>-3.3941481416697168</v>
      </c>
      <c r="M181" s="88">
        <f t="shared" si="24"/>
        <v>-4.0729777700036607</v>
      </c>
      <c r="N181" s="88">
        <f t="shared" si="24"/>
        <v>-4.7518073983376041</v>
      </c>
      <c r="O181" s="88">
        <f t="shared" si="24"/>
        <v>-5.4306370266715476</v>
      </c>
      <c r="P181" s="88">
        <f t="shared" si="24"/>
        <v>-6.109466655005491</v>
      </c>
      <c r="Q181" s="88"/>
      <c r="R181" s="88"/>
      <c r="S181" s="89">
        <f t="shared" si="17"/>
        <v>-24903.466084755721</v>
      </c>
      <c r="T181" s="89">
        <f t="shared" si="18"/>
        <v>24903.466084755721</v>
      </c>
    </row>
    <row r="182" spans="2:20" x14ac:dyDescent="0.35">
      <c r="B182">
        <f t="shared" si="19"/>
        <v>356</v>
      </c>
      <c r="C182" s="88">
        <f>data!E$10*(1-COS(RADIANS(B182))) + data!E$11 - SQRT(data!E$11^2 - (data!E$10*SIN(RADIANS(B182)))^2)</f>
        <v>0.12974569317103146</v>
      </c>
      <c r="D182" s="88">
        <f t="shared" si="20"/>
        <v>-8.0971821073774208E-2</v>
      </c>
      <c r="E182" s="88">
        <f t="shared" si="21"/>
        <v>-0.19862743537600075</v>
      </c>
      <c r="F182" s="88"/>
      <c r="G182" s="88"/>
      <c r="H182" s="88"/>
      <c r="I182" s="88">
        <f t="shared" si="22"/>
        <v>-0.9716618528852905</v>
      </c>
      <c r="J182" s="88">
        <f t="shared" si="24"/>
        <v>-1.4574927793279358</v>
      </c>
      <c r="K182" s="88">
        <f t="shared" si="24"/>
        <v>-1.943323705770581</v>
      </c>
      <c r="L182" s="88">
        <f t="shared" si="24"/>
        <v>-2.4291546322132263</v>
      </c>
      <c r="M182" s="88">
        <f t="shared" si="24"/>
        <v>-2.9149855586558715</v>
      </c>
      <c r="N182" s="88">
        <f t="shared" si="24"/>
        <v>-3.4008164850985168</v>
      </c>
      <c r="O182" s="88">
        <f t="shared" si="24"/>
        <v>-3.886647411541162</v>
      </c>
      <c r="P182" s="88">
        <f t="shared" si="24"/>
        <v>-4.3724783379838073</v>
      </c>
      <c r="Q182" s="88"/>
      <c r="R182" s="88"/>
      <c r="S182" s="89">
        <f t="shared" si="17"/>
        <v>-35037.879600326531</v>
      </c>
      <c r="T182" s="89">
        <f t="shared" si="18"/>
        <v>35037.879600326531</v>
      </c>
    </row>
    <row r="183" spans="2:20" x14ac:dyDescent="0.35">
      <c r="B183">
        <f t="shared" si="19"/>
        <v>358</v>
      </c>
      <c r="C183" s="88">
        <f>data!E$10*(1-COS(RADIANS(B183))) + data!E$11 - SQRT(data!E$11^2 - (data!E$10*SIN(RADIANS(B183)))^2)</f>
        <v>3.2452332220771041E-2</v>
      </c>
      <c r="D183" s="88">
        <f t="shared" si="20"/>
        <v>-4.8646680475130211E-2</v>
      </c>
      <c r="E183" s="88">
        <f t="shared" si="21"/>
        <v>-0.33224405327275802</v>
      </c>
      <c r="F183" s="88"/>
      <c r="G183" s="88"/>
      <c r="H183" s="88"/>
      <c r="I183" s="88">
        <f t="shared" si="22"/>
        <v>-0.58376016570156253</v>
      </c>
      <c r="J183" s="88">
        <f t="shared" si="24"/>
        <v>-0.87564024855234379</v>
      </c>
      <c r="K183" s="88">
        <f t="shared" si="24"/>
        <v>-1.1675203314031251</v>
      </c>
      <c r="L183" s="88">
        <f t="shared" si="24"/>
        <v>-1.4594004142539063</v>
      </c>
      <c r="M183" s="88">
        <f t="shared" si="24"/>
        <v>-1.7512804971046876</v>
      </c>
      <c r="N183" s="88">
        <f t="shared" si="24"/>
        <v>-2.0431605799554688</v>
      </c>
      <c r="O183" s="88">
        <f t="shared" si="24"/>
        <v>-2.3350406628062501</v>
      </c>
      <c r="P183" s="88">
        <f t="shared" si="24"/>
        <v>-2.6269207456570309</v>
      </c>
      <c r="Q183" s="88"/>
      <c r="R183" s="88"/>
      <c r="S183" s="89">
        <f t="shared" si="17"/>
        <v>-58607.850997314512</v>
      </c>
      <c r="T183" s="89">
        <f t="shared" si="18"/>
        <v>58607.850997314512</v>
      </c>
    </row>
    <row r="184" spans="2:20" x14ac:dyDescent="0.35">
      <c r="B184">
        <f t="shared" si="19"/>
        <v>360</v>
      </c>
      <c r="C184" s="88">
        <f>data!E$10*(1-COS(RADIANS(B184))) + data!E$11 - SQRT(data!E$11^2 - (data!E$10*SIN(RADIANS(B184)))^2)</f>
        <v>0</v>
      </c>
      <c r="D184" s="88">
        <f t="shared" si="20"/>
        <v>-1.622616611038552E-2</v>
      </c>
      <c r="E184" s="88">
        <f t="shared" si="21"/>
        <v>-0.99901955101994222</v>
      </c>
      <c r="F184" s="88"/>
      <c r="G184" s="88"/>
      <c r="H184" s="88"/>
      <c r="I184" s="88">
        <f t="shared" si="22"/>
        <v>-0.19471399332462624</v>
      </c>
      <c r="J184" s="88">
        <f t="shared" si="24"/>
        <v>-0.29207098998693937</v>
      </c>
      <c r="K184" s="88">
        <f t="shared" si="24"/>
        <v>-0.38942798664925249</v>
      </c>
      <c r="L184" s="88">
        <f t="shared" si="24"/>
        <v>-0.48678498331156561</v>
      </c>
      <c r="M184" s="88">
        <f t="shared" si="24"/>
        <v>-0.58414197997387873</v>
      </c>
      <c r="N184" s="88">
        <f t="shared" si="24"/>
        <v>-0.68149897663619186</v>
      </c>
      <c r="O184" s="88">
        <f t="shared" si="24"/>
        <v>-0.77885597329850498</v>
      </c>
      <c r="P184" s="88">
        <f t="shared" si="24"/>
        <v>-0.8762129699608181</v>
      </c>
      <c r="Q184" s="88"/>
      <c r="R184" s="88"/>
      <c r="S184" s="89">
        <f t="shared" si="17"/>
        <v>-176227.04879991783</v>
      </c>
      <c r="T184" s="89">
        <f t="shared" si="18"/>
        <v>176227.04879991783</v>
      </c>
    </row>
    <row r="185" spans="2:20" x14ac:dyDescent="0.35">
      <c r="B185">
        <v>2</v>
      </c>
      <c r="C185" s="88">
        <f>data!E$10*(1-COS(RADIANS(B185))) + data!E$11 - SQRT(data!E$11^2 - (data!E$10*SIN(RADIANS(B185)))^2)</f>
        <v>3.2452332220771041E-2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6"/>
      <c r="T185" s="87"/>
    </row>
    <row r="186" spans="2:20" x14ac:dyDescent="0.35">
      <c r="B186">
        <f t="shared" si="19"/>
        <v>4</v>
      </c>
      <c r="C186" s="88">
        <f>data!E$10*(1-COS(RADIANS(B186))) + data!E$11 - SQRT(data!E$11^2 - (data!E$10*SIN(RADIANS(B186)))^2)</f>
        <v>0.12974569317103146</v>
      </c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6"/>
      <c r="T186" s="87"/>
    </row>
    <row r="187" spans="2:20" x14ac:dyDescent="0.35">
      <c r="B187">
        <f t="shared" si="19"/>
        <v>6</v>
      </c>
      <c r="C187" s="88">
        <f>data!E$10*(1-COS(RADIANS(B187))) + data!E$11 - SQRT(data!E$11^2 - (data!E$10*SIN(RADIANS(B187)))^2)</f>
        <v>0.29168933531857988</v>
      </c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6"/>
      <c r="T187" s="87"/>
    </row>
    <row r="188" spans="2:20" x14ac:dyDescent="0.35">
      <c r="B188">
        <f t="shared" si="19"/>
        <v>8</v>
      </c>
      <c r="C188" s="88">
        <f>data!E$10*(1-COS(RADIANS(B188))) + data!E$11 - SQRT(data!E$11^2 - (data!E$10*SIN(RADIANS(B188)))^2)</f>
        <v>0.51796587809656103</v>
      </c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6"/>
      <c r="T188" s="87"/>
    </row>
    <row r="189" spans="2:20" x14ac:dyDescent="0.35">
      <c r="B189">
        <f t="shared" si="19"/>
        <v>10</v>
      </c>
      <c r="C189" s="88">
        <f>data!E$10*(1-COS(RADIANS(B189))) + data!E$11 - SQRT(data!E$11^2 - (data!E$10*SIN(RADIANS(B189)))^2)</f>
        <v>0.80813210578210715</v>
      </c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6"/>
      <c r="T189" s="87"/>
    </row>
    <row r="190" spans="2:20" x14ac:dyDescent="0.35">
      <c r="B190">
        <f t="shared" si="19"/>
        <v>12</v>
      </c>
      <c r="C190" s="88">
        <f>data!E$10*(1-COS(RADIANS(B190))) + data!E$11 - SQRT(data!E$11^2 - (data!E$10*SIN(RADIANS(B190)))^2)</f>
        <v>1.1616200842985052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6"/>
      <c r="T190" s="87"/>
    </row>
    <row r="191" spans="2:20" x14ac:dyDescent="0.35">
      <c r="B191">
        <f t="shared" si="19"/>
        <v>14</v>
      </c>
      <c r="C191" s="88">
        <f>data!E$10*(1-COS(RADIANS(B191))) + data!E$11 - SQRT(data!E$11^2 - (data!E$10*SIN(RADIANS(B191)))^2)</f>
        <v>1.577738596650704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6"/>
      <c r="T191" s="87"/>
    </row>
    <row r="192" spans="2:20" x14ac:dyDescent="0.35">
      <c r="B192">
        <f t="shared" si="19"/>
        <v>16</v>
      </c>
      <c r="C192" s="88">
        <f>data!E$10*(1-COS(RADIANS(B192))) + data!E$11 - SQRT(data!E$11^2 - (data!E$10*SIN(RADIANS(B192)))^2)</f>
        <v>2.055674896534498</v>
      </c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6"/>
      <c r="T192" s="87"/>
    </row>
    <row r="193" spans="2:20" x14ac:dyDescent="0.35">
      <c r="B193">
        <f t="shared" si="19"/>
        <v>18</v>
      </c>
      <c r="C193" s="88">
        <f>data!E$10*(1-COS(RADIANS(B193))) + data!E$11 - SQRT(data!E$11^2 - (data!E$10*SIN(RADIANS(B193)))^2)</f>
        <v>2.5944967794248726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6"/>
      <c r="T193" s="87"/>
    </row>
    <row r="194" spans="2:20" x14ac:dyDescent="0.35">
      <c r="B194">
        <f t="shared" si="19"/>
        <v>20</v>
      </c>
      <c r="C194" s="88">
        <f>data!E$10*(1-COS(RADIANS(B194))) + data!E$11 - SQRT(data!E$11^2 - (data!E$10*SIN(RADIANS(B194)))^2)</f>
        <v>3.1931549701347421</v>
      </c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6"/>
      <c r="T194" s="87"/>
    </row>
    <row r="195" spans="2:20" x14ac:dyDescent="0.35">
      <c r="B195">
        <f t="shared" si="19"/>
        <v>22</v>
      </c>
      <c r="C195" s="88">
        <f>data!E$10*(1-COS(RADIANS(B195))) + data!E$11 - SQRT(data!E$11^2 - (data!E$10*SIN(RADIANS(B195)))^2)</f>
        <v>3.8504858254295584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6"/>
      <c r="T195" s="87"/>
    </row>
    <row r="196" spans="2:20" x14ac:dyDescent="0.35">
      <c r="B196">
        <f t="shared" si="19"/>
        <v>24</v>
      </c>
      <c r="C196" s="88">
        <f>data!E$10*(1-COS(RADIANS(B196))) + data!E$11 - SQRT(data!E$11^2 - (data!E$10*SIN(RADIANS(B196)))^2)</f>
        <v>4.565214349772134</v>
      </c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6"/>
      <c r="T196" s="87"/>
    </row>
    <row r="197" spans="2:20" x14ac:dyDescent="0.35">
      <c r="B197">
        <f t="shared" si="19"/>
        <v>26</v>
      </c>
      <c r="C197" s="88">
        <f>data!E$10*(1-COS(RADIANS(B197))) + data!E$11 - SQRT(data!E$11^2 - (data!E$10*SIN(RADIANS(B197)))^2)</f>
        <v>5.3359575216438486</v>
      </c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6"/>
      <c r="T197" s="87"/>
    </row>
    <row r="198" spans="2:20" x14ac:dyDescent="0.35">
      <c r="B198">
        <f t="shared" ref="B198:B261" si="25">B197+2</f>
        <v>28</v>
      </c>
      <c r="C198" s="88">
        <f>data!E$10*(1-COS(RADIANS(B198))) + data!E$11 - SQRT(data!E$11^2 - (data!E$10*SIN(RADIANS(B198)))^2)</f>
        <v>6.1612279271333534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6"/>
      <c r="T198" s="87"/>
    </row>
    <row r="199" spans="2:20" x14ac:dyDescent="0.35">
      <c r="B199">
        <f t="shared" si="25"/>
        <v>30</v>
      </c>
      <c r="C199" s="88">
        <f>data!E$10*(1-COS(RADIANS(B199))) + data!E$11 - SQRT(data!E$11^2 - (data!E$10*SIN(RADIANS(B199)))^2)</f>
        <v>7.0394376965898857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6"/>
      <c r="T199" s="87"/>
    </row>
    <row r="200" spans="2:20" x14ac:dyDescent="0.35">
      <c r="B200">
        <f t="shared" si="25"/>
        <v>32</v>
      </c>
      <c r="C200" s="88">
        <f>data!E$10*(1-COS(RADIANS(B200))) + data!E$11 - SQRT(data!E$11^2 - (data!E$10*SIN(RADIANS(B200)))^2)</f>
        <v>7.9689027391019636</v>
      </c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6"/>
      <c r="T200" s="87"/>
    </row>
    <row r="201" spans="2:20" x14ac:dyDescent="0.35">
      <c r="B201">
        <f t="shared" si="25"/>
        <v>34</v>
      </c>
      <c r="C201" s="88">
        <f>data!E$10*(1-COS(RADIANS(B201))) + data!E$11 - SQRT(data!E$11^2 - (data!E$10*SIN(RADIANS(B201)))^2)</f>
        <v>8.9478472683723851</v>
      </c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6"/>
      <c r="T201" s="87"/>
    </row>
    <row r="202" spans="2:20" x14ac:dyDescent="0.35">
      <c r="B202">
        <f t="shared" si="25"/>
        <v>36</v>
      </c>
      <c r="C202" s="88">
        <f>data!E$10*(1-COS(RADIANS(B202))) + data!E$11 - SQRT(data!E$11^2 - (data!E$10*SIN(RADIANS(B202)))^2)</f>
        <v>9.974408612219861</v>
      </c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6"/>
      <c r="T202" s="87"/>
    </row>
    <row r="203" spans="2:20" x14ac:dyDescent="0.35">
      <c r="B203">
        <f t="shared" si="25"/>
        <v>38</v>
      </c>
      <c r="C203" s="88">
        <f>data!E$10*(1-COS(RADIANS(B203))) + data!E$11 - SQRT(data!E$11^2 - (data!E$10*SIN(RADIANS(B203)))^2)</f>
        <v>11.046642296440638</v>
      </c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6"/>
      <c r="T203" s="87"/>
    </row>
    <row r="204" spans="2:20" x14ac:dyDescent="0.35">
      <c r="B204">
        <f t="shared" si="25"/>
        <v>40</v>
      </c>
      <c r="C204" s="88">
        <f>data!E$10*(1-COS(RADIANS(B204))) + data!E$11 - SQRT(data!E$11^2 - (data!E$10*SIN(RADIANS(B204)))^2)</f>
        <v>12.162527392118307</v>
      </c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6"/>
      <c r="T204" s="87"/>
    </row>
    <row r="205" spans="2:20" x14ac:dyDescent="0.35">
      <c r="B205">
        <f t="shared" si="25"/>
        <v>42</v>
      </c>
      <c r="C205" s="88">
        <f>data!E$10*(1-COS(RADIANS(B205))) + data!E$11 - SQRT(data!E$11^2 - (data!E$10*SIN(RADIANS(B205)))^2)</f>
        <v>13.319972113679597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6"/>
      <c r="T205" s="87"/>
    </row>
    <row r="206" spans="2:20" x14ac:dyDescent="0.35">
      <c r="B206">
        <f t="shared" si="25"/>
        <v>44</v>
      </c>
      <c r="C206" s="88">
        <f>data!E$10*(1-COS(RADIANS(B206))) + data!E$11 - SQRT(data!E$11^2 - (data!E$10*SIN(RADIANS(B206)))^2)</f>
        <v>14.516819653071337</v>
      </c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6"/>
      <c r="T206" s="87"/>
    </row>
    <row r="207" spans="2:20" x14ac:dyDescent="0.35">
      <c r="B207">
        <f t="shared" si="25"/>
        <v>46</v>
      </c>
      <c r="C207" s="88">
        <f>data!E$10*(1-COS(RADIANS(B207))) + data!E$11 - SQRT(data!E$11^2 - (data!E$10*SIN(RADIANS(B207)))^2)</f>
        <v>15.750854233397035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6"/>
      <c r="T207" s="87"/>
    </row>
    <row r="208" spans="2:20" x14ac:dyDescent="0.35">
      <c r="B208">
        <f t="shared" si="25"/>
        <v>48</v>
      </c>
      <c r="C208" s="88">
        <f>data!E$10*(1-COS(RADIANS(B208))) + data!E$11 - SQRT(data!E$11^2 - (data!E$10*SIN(RADIANS(B208)))^2)</f>
        <v>17.019807363214767</v>
      </c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6"/>
      <c r="T208" s="87"/>
    </row>
    <row r="209" spans="2:20" x14ac:dyDescent="0.35">
      <c r="B209">
        <f t="shared" si="25"/>
        <v>50</v>
      </c>
      <c r="C209" s="88">
        <f>data!E$10*(1-COS(RADIANS(B209))) + data!E$11 - SQRT(data!E$11^2 - (data!E$10*SIN(RADIANS(B209)))^2)</f>
        <v>18.321364270497241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6"/>
      <c r="T209" s="87"/>
    </row>
    <row r="210" spans="2:20" x14ac:dyDescent="0.35">
      <c r="B210">
        <f t="shared" si="25"/>
        <v>52</v>
      </c>
      <c r="C210" s="88">
        <f>data!E$10*(1-COS(RADIANS(B210))) + data!E$11 - SQRT(data!E$11^2 - (data!E$10*SIN(RADIANS(B210)))^2)</f>
        <v>19.653170493007963</v>
      </c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6"/>
      <c r="T210" s="87"/>
    </row>
    <row r="211" spans="2:20" x14ac:dyDescent="0.35">
      <c r="B211">
        <f t="shared" si="25"/>
        <v>54</v>
      </c>
      <c r="C211" s="88">
        <f>data!E$10*(1-COS(RADIANS(B211))) + data!E$11 - SQRT(data!E$11^2 - (data!E$10*SIN(RADIANS(B211)))^2)</f>
        <v>21.012838599603697</v>
      </c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6"/>
      <c r="T211" s="87"/>
    </row>
    <row r="212" spans="2:20" x14ac:dyDescent="0.35">
      <c r="B212">
        <f t="shared" si="25"/>
        <v>56</v>
      </c>
      <c r="C212" s="88">
        <f>data!E$10*(1-COS(RADIANS(B212))) + data!E$11 - SQRT(data!E$11^2 - (data!E$10*SIN(RADIANS(B212)))^2)</f>
        <v>22.397955014762516</v>
      </c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6"/>
      <c r="T212" s="87"/>
    </row>
    <row r="213" spans="2:20" x14ac:dyDescent="0.35">
      <c r="B213">
        <f t="shared" si="25"/>
        <v>58</v>
      </c>
      <c r="C213" s="88">
        <f>data!E$10*(1-COS(RADIANS(B213))) + data!E$11 - SQRT(data!E$11^2 - (data!E$10*SIN(RADIANS(B213)))^2)</f>
        <v>23.806086916508377</v>
      </c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6"/>
      <c r="T213" s="87"/>
    </row>
    <row r="214" spans="2:20" x14ac:dyDescent="0.35">
      <c r="B214">
        <f t="shared" si="25"/>
        <v>60</v>
      </c>
      <c r="C214" s="88">
        <f>data!E$10*(1-COS(RADIANS(B214))) + data!E$11 - SQRT(data!E$11^2 - (data!E$10*SIN(RADIANS(B214)))^2)</f>
        <v>25.234789175905348</v>
      </c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6"/>
      <c r="T214" s="87"/>
    </row>
    <row r="215" spans="2:20" x14ac:dyDescent="0.35">
      <c r="B215">
        <f t="shared" si="25"/>
        <v>62</v>
      </c>
      <c r="C215" s="88">
        <f>data!E$10*(1-COS(RADIANS(B215))) + data!E$11 - SQRT(data!E$11^2 - (data!E$10*SIN(RADIANS(B215)))^2)</f>
        <v>26.68161130447632</v>
      </c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6"/>
      <c r="T215" s="87"/>
    </row>
    <row r="216" spans="2:20" x14ac:dyDescent="0.35">
      <c r="B216">
        <f t="shared" si="25"/>
        <v>64</v>
      </c>
      <c r="C216" s="88">
        <f>data!E$10*(1-COS(RADIANS(B216))) + data!E$11 - SQRT(data!E$11^2 - (data!E$10*SIN(RADIANS(B216)))^2)</f>
        <v>28.144104374313315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6"/>
      <c r="T216" s="87"/>
    </row>
    <row r="217" spans="2:20" x14ac:dyDescent="0.35">
      <c r="B217">
        <f t="shared" si="25"/>
        <v>66</v>
      </c>
      <c r="C217" s="88">
        <f>data!E$10*(1-COS(RADIANS(B217))) + data!E$11 - SQRT(data!E$11^2 - (data!E$10*SIN(RADIANS(B217)))^2)</f>
        <v>29.619827874345447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6"/>
      <c r="T217" s="87"/>
    </row>
    <row r="218" spans="2:20" x14ac:dyDescent="0.35">
      <c r="B218">
        <f t="shared" si="25"/>
        <v>68</v>
      </c>
      <c r="C218" s="88">
        <f>data!E$10*(1-COS(RADIANS(B218))) + data!E$11 - SQRT(data!E$11^2 - (data!E$10*SIN(RADIANS(B218)))^2)</f>
        <v>31.106356465259438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6"/>
      <c r="T218" s="87"/>
    </row>
    <row r="219" spans="2:20" x14ac:dyDescent="0.35">
      <c r="B219">
        <f t="shared" si="25"/>
        <v>70</v>
      </c>
      <c r="C219" s="88">
        <f>data!E$10*(1-COS(RADIANS(B219))) + data!E$11 - SQRT(data!E$11^2 - (data!E$10*SIN(RADIANS(B219)))^2)</f>
        <v>32.601286594980195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6"/>
      <c r="T219" s="87"/>
    </row>
    <row r="220" spans="2:20" x14ac:dyDescent="0.35">
      <c r="B220">
        <f t="shared" si="25"/>
        <v>72</v>
      </c>
      <c r="C220" s="88">
        <f>data!E$10*(1-COS(RADIANS(B220))) + data!E$11 - SQRT(data!E$11^2 - (data!E$10*SIN(RADIANS(B220)))^2)</f>
        <v>34.102242936452001</v>
      </c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6"/>
      <c r="T220" s="87"/>
    </row>
    <row r="221" spans="2:20" x14ac:dyDescent="0.35">
      <c r="B221">
        <f t="shared" si="25"/>
        <v>74</v>
      </c>
      <c r="C221" s="88">
        <f>data!E$10*(1-COS(RADIANS(B221))) + data!E$11 - SQRT(data!E$11^2 - (data!E$10*SIN(RADIANS(B221)))^2)</f>
        <v>35.606884609752882</v>
      </c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6"/>
      <c r="T221" s="87"/>
    </row>
    <row r="222" spans="2:20" x14ac:dyDescent="0.35">
      <c r="B222">
        <f t="shared" si="25"/>
        <v>76</v>
      </c>
      <c r="C222" s="88">
        <f>data!E$10*(1-COS(RADIANS(B222))) + data!E$11 - SQRT(data!E$11^2 - (data!E$10*SIN(RADIANS(B222)))^2)</f>
        <v>37.112911151349863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6"/>
      <c r="T222" s="87"/>
    </row>
    <row r="223" spans="2:20" x14ac:dyDescent="0.35">
      <c r="B223">
        <f t="shared" si="25"/>
        <v>78</v>
      </c>
      <c r="C223" s="88">
        <f>data!E$10*(1-COS(RADIANS(B223))) + data!E$11 - SQRT(data!E$11^2 - (data!E$10*SIN(RADIANS(B223)))^2)</f>
        <v>38.61806819457999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6"/>
      <c r="T223" s="87"/>
    </row>
    <row r="224" spans="2:20" x14ac:dyDescent="0.35">
      <c r="B224">
        <f t="shared" si="25"/>
        <v>80</v>
      </c>
      <c r="C224" s="88">
        <f>data!E$10*(1-COS(RADIANS(B224))) + data!E$11 - SQRT(data!E$11^2 - (data!E$10*SIN(RADIANS(B224)))^2)</f>
        <v>40.120152827226832</v>
      </c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6"/>
      <c r="T224" s="87"/>
    </row>
    <row r="225" spans="2:20" x14ac:dyDescent="0.35">
      <c r="B225">
        <f t="shared" si="25"/>
        <v>82</v>
      </c>
      <c r="C225" s="88">
        <f>data!E$10*(1-COS(RADIANS(B225))) + data!E$11 - SQRT(data!E$11^2 - (data!E$10*SIN(RADIANS(B225)))^2)</f>
        <v>41.617018594345183</v>
      </c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6"/>
      <c r="T225" s="87"/>
    </row>
    <row r="226" spans="2:20" x14ac:dyDescent="0.35">
      <c r="B226">
        <f t="shared" si="25"/>
        <v>84</v>
      </c>
      <c r="C226" s="88">
        <f>data!E$10*(1-COS(RADIANS(B226))) + data!E$11 - SQRT(data!E$11^2 - (data!E$10*SIN(RADIANS(B226)))^2)</f>
        <v>43.106580117254993</v>
      </c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6"/>
      <c r="T226" s="87"/>
    </row>
    <row r="227" spans="2:20" x14ac:dyDescent="0.35">
      <c r="B227">
        <f t="shared" si="25"/>
        <v>86</v>
      </c>
      <c r="C227" s="88">
        <f>data!E$10*(1-COS(RADIANS(B227))) + data!E$11 - SQRT(data!E$11^2 - (data!E$10*SIN(RADIANS(B227)))^2)</f>
        <v>44.586817302841439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6"/>
      <c r="T227" s="87"/>
    </row>
    <row r="228" spans="2:20" x14ac:dyDescent="0.35">
      <c r="B228">
        <f t="shared" si="25"/>
        <v>88</v>
      </c>
      <c r="C228" s="88">
        <f>data!E$10*(1-COS(RADIANS(B228))) + data!E$11 - SQRT(data!E$11^2 - (data!E$10*SIN(RADIANS(B228)))^2)</f>
        <v>46.055779120919567</v>
      </c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6"/>
      <c r="T228" s="87"/>
    </row>
    <row r="229" spans="2:20" x14ac:dyDescent="0.35">
      <c r="B229">
        <f t="shared" si="25"/>
        <v>90</v>
      </c>
      <c r="C229" s="88">
        <f>data!E$10*(1-COS(RADIANS(B229))) + data!E$11 - SQRT(data!E$11^2 - (data!E$10*SIN(RADIANS(B229)))^2)</f>
        <v>47.511586931397431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6"/>
      <c r="T229" s="87"/>
    </row>
    <row r="230" spans="2:20" x14ac:dyDescent="0.35">
      <c r="B230">
        <f t="shared" si="25"/>
        <v>92</v>
      </c>
      <c r="C230" s="88">
        <f>data!E$10*(1-COS(RADIANS(B230))) + data!E$11 - SQRT(data!E$11^2 - (data!E$10*SIN(RADIANS(B230)))^2)</f>
        <v>48.952437347227146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6"/>
      <c r="T230" s="87"/>
    </row>
    <row r="231" spans="2:20" x14ac:dyDescent="0.35">
      <c r="B231">
        <f t="shared" si="25"/>
        <v>94</v>
      </c>
      <c r="C231" s="88">
        <f>data!E$10*(1-COS(RADIANS(B231))) + data!E$11 - SQRT(data!E$11^2 - (data!E$10*SIN(RADIANS(B231)))^2)</f>
        <v>50.376604623603839</v>
      </c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6"/>
      <c r="T231" s="87"/>
    </row>
    <row r="232" spans="2:20" x14ac:dyDescent="0.35">
      <c r="B232">
        <f t="shared" si="25"/>
        <v>96</v>
      </c>
      <c r="C232" s="88">
        <f>data!E$10*(1-COS(RADIANS(B232))) + data!E$11 - SQRT(data!E$11^2 - (data!E$10*SIN(RADIANS(B232)))^2)</f>
        <v>51.782442568470259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6"/>
      <c r="T232" s="87"/>
    </row>
    <row r="233" spans="2:20" x14ac:dyDescent="0.35">
      <c r="B233">
        <f t="shared" si="25"/>
        <v>98</v>
      </c>
      <c r="C233" s="88">
        <f>data!E$10*(1-COS(RADIANS(B233))) + data!E$11 - SQRT(data!E$11^2 - (data!E$10*SIN(RADIANS(B233)))^2)</f>
        <v>53.168385974030599</v>
      </c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6"/>
      <c r="T233" s="87"/>
    </row>
    <row r="234" spans="2:20" x14ac:dyDescent="0.35">
      <c r="B234">
        <f t="shared" si="25"/>
        <v>100</v>
      </c>
      <c r="C234" s="88">
        <f>data!E$10*(1-COS(RADIANS(B234))) + data!E$11 - SQRT(data!E$11^2 - (data!E$10*SIN(RADIANS(B234)))^2)</f>
        <v>54.532951573582068</v>
      </c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6"/>
      <c r="T234" s="87"/>
    </row>
    <row r="235" spans="2:20" x14ac:dyDescent="0.35">
      <c r="B235">
        <f t="shared" si="25"/>
        <v>102</v>
      </c>
      <c r="C235" s="88">
        <f>data!E$10*(1-COS(RADIANS(B235))) + data!E$11 - SQRT(data!E$11^2 - (data!E$10*SIN(RADIANS(B235)))^2)</f>
        <v>55.874738532454018</v>
      </c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6"/>
      <c r="T235" s="87"/>
    </row>
    <row r="236" spans="2:20" x14ac:dyDescent="0.35">
      <c r="B236">
        <f t="shared" si="25"/>
        <v>104</v>
      </c>
      <c r="C236" s="88">
        <f>data!E$10*(1-COS(RADIANS(B236))) + data!E$11 - SQRT(data!E$11^2 - (data!E$10*SIN(RADIANS(B236)))^2)</f>
        <v>57.192428486122282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6"/>
      <c r="T236" s="87"/>
    </row>
    <row r="237" spans="2:20" x14ac:dyDescent="0.35">
      <c r="B237">
        <f t="shared" si="25"/>
        <v>106</v>
      </c>
      <c r="C237" s="88">
        <f>data!E$10*(1-COS(RADIANS(B237))) + data!E$11 - SQRT(data!E$11^2 - (data!E$10*SIN(RADIANS(B237)))^2)</f>
        <v>58.484785142563823</v>
      </c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6"/>
      <c r="T237" s="87"/>
    </row>
    <row r="238" spans="2:20" x14ac:dyDescent="0.35">
      <c r="B238">
        <f t="shared" si="25"/>
        <v>108</v>
      </c>
      <c r="C238" s="88">
        <f>data!E$10*(1-COS(RADIANS(B238))) + data!E$11 - SQRT(data!E$11^2 - (data!E$10*SIN(RADIANS(B238)))^2)</f>
        <v>59.750653469572626</v>
      </c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6"/>
      <c r="T238" s="87"/>
    </row>
    <row r="239" spans="2:20" x14ac:dyDescent="0.35">
      <c r="B239">
        <f t="shared" si="25"/>
        <v>110</v>
      </c>
      <c r="C239" s="88">
        <f>data!E$10*(1-COS(RADIANS(B239))) + data!E$11 - SQRT(data!E$11^2 - (data!E$10*SIN(RADIANS(B239)))^2)</f>
        <v>60.988958491010692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6"/>
      <c r="T239" s="87"/>
    </row>
    <row r="240" spans="2:20" x14ac:dyDescent="0.35">
      <c r="B240">
        <f t="shared" si="25"/>
        <v>112</v>
      </c>
      <c r="C240" s="88">
        <f>data!E$10*(1-COS(RADIANS(B240))) + data!E$11 - SQRT(data!E$11^2 - (data!E$10*SIN(RADIANS(B240)))^2)</f>
        <v>62.198703718780138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6"/>
      <c r="T240" s="87"/>
    </row>
    <row r="241" spans="2:20" x14ac:dyDescent="0.35">
      <c r="B241">
        <f t="shared" si="25"/>
        <v>114</v>
      </c>
      <c r="C241" s="88">
        <f>data!E$10*(1-COS(RADIANS(B241))) + data!E$11 - SQRT(data!E$11^2 - (data!E$10*SIN(RADIANS(B241)))^2)</f>
        <v>63.378969249636839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6"/>
      <c r="T241" s="87"/>
    </row>
    <row r="242" spans="2:20" x14ac:dyDescent="0.35">
      <c r="B242">
        <f t="shared" si="25"/>
        <v>116</v>
      </c>
      <c r="C242" s="88">
        <f>data!E$10*(1-COS(RADIANS(B242))) + data!E$11 - SQRT(data!E$11^2 - (data!E$10*SIN(RADIANS(B242)))^2)</f>
        <v>64.528909557806742</v>
      </c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6"/>
      <c r="T242" s="87"/>
    </row>
    <row r="243" spans="2:20" x14ac:dyDescent="0.35">
      <c r="B243">
        <f t="shared" si="25"/>
        <v>118</v>
      </c>
      <c r="C243" s="88">
        <f>data!E$10*(1-COS(RADIANS(B243))) + data!E$11 - SQRT(data!E$11^2 - (data!E$10*SIN(RADIANS(B243)))^2)</f>
        <v>65.647751015705268</v>
      </c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6"/>
      <c r="T243" s="87"/>
    </row>
    <row r="244" spans="2:20" x14ac:dyDescent="0.35">
      <c r="B244">
        <f t="shared" si="25"/>
        <v>120</v>
      </c>
      <c r="C244" s="88">
        <f>data!E$10*(1-COS(RADIANS(B244))) + data!E$11 - SQRT(data!E$11^2 - (data!E$10*SIN(RADIANS(B244)))^2)</f>
        <v>66.734789175905348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6"/>
      <c r="T244" s="87"/>
    </row>
    <row r="245" spans="2:20" x14ac:dyDescent="0.35">
      <c r="B245">
        <f t="shared" si="25"/>
        <v>122</v>
      </c>
      <c r="C245" s="88">
        <f>data!E$10*(1-COS(RADIANS(B245))) + data!E$11 - SQRT(data!E$11^2 - (data!E$10*SIN(RADIANS(B245)))^2)</f>
        <v>67.789385847864366</v>
      </c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6"/>
      <c r="T245" s="87"/>
    </row>
    <row r="246" spans="2:20" x14ac:dyDescent="0.35">
      <c r="B246">
        <f t="shared" si="25"/>
        <v>124</v>
      </c>
      <c r="C246" s="88">
        <f>data!E$10*(1-COS(RADIANS(B246))) + data!E$11 - SQRT(data!E$11^2 - (data!E$10*SIN(RADIANS(B246)))^2)</f>
        <v>68.810966002834476</v>
      </c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6"/>
      <c r="T246" s="87"/>
    </row>
    <row r="247" spans="2:20" x14ac:dyDescent="0.35">
      <c r="B247">
        <f t="shared" si="25"/>
        <v>126</v>
      </c>
      <c r="C247" s="88">
        <f>data!E$10*(1-COS(RADIANS(B247))) + data!E$11 - SQRT(data!E$11^2 - (data!E$10*SIN(RADIANS(B247)))^2)</f>
        <v>69.799014539878954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6"/>
      <c r="T247" s="87"/>
    </row>
    <row r="248" spans="2:20" x14ac:dyDescent="0.35">
      <c r="B248">
        <f t="shared" si="25"/>
        <v>128</v>
      </c>
      <c r="C248" s="88">
        <f>data!E$10*(1-COS(RADIANS(B248))) + data!E$11 - SQRT(data!E$11^2 - (data!E$10*SIN(RADIANS(B248)))^2)</f>
        <v>70.753072945037587</v>
      </c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6"/>
      <c r="T248" s="87"/>
    </row>
    <row r="249" spans="2:20" x14ac:dyDescent="0.35">
      <c r="B249">
        <f t="shared" si="25"/>
        <v>130</v>
      </c>
      <c r="C249" s="88">
        <f>data!E$10*(1-COS(RADIANS(B249))) + data!E$11 - SQRT(data!E$11^2 - (data!E$10*SIN(RADIANS(B249)))^2)</f>
        <v>71.672735874480026</v>
      </c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6"/>
      <c r="T249" s="87"/>
    </row>
    <row r="250" spans="2:20" x14ac:dyDescent="0.35">
      <c r="B250">
        <f t="shared" si="25"/>
        <v>132</v>
      </c>
      <c r="C250" s="88">
        <f>data!E$10*(1-COS(RADIANS(B250))) + data!E$11 - SQRT(data!E$11^2 - (data!E$10*SIN(RADIANS(B250)))^2)</f>
        <v>72.557647691000028</v>
      </c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6"/>
      <c r="T250" s="87"/>
    </row>
    <row r="251" spans="2:20" x14ac:dyDescent="0.35">
      <c r="B251">
        <f t="shared" si="25"/>
        <v>134</v>
      </c>
      <c r="C251" s="88">
        <f>data!E$10*(1-COS(RADIANS(B251))) + data!E$11 - SQRT(data!E$11^2 - (data!E$10*SIN(RADIANS(B251)))^2)</f>
        <v>73.407498981493802</v>
      </c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6"/>
      <c r="T251" s="87"/>
    </row>
    <row r="252" spans="2:20" x14ac:dyDescent="0.35">
      <c r="B252">
        <f t="shared" si="25"/>
        <v>136</v>
      </c>
      <c r="C252" s="88">
        <f>data!E$10*(1-COS(RADIANS(B252))) + data!E$11 - SQRT(data!E$11^2 - (data!E$10*SIN(RADIANS(B252)))^2)</f>
        <v>74.222023081179373</v>
      </c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6"/>
      <c r="T252" s="87"/>
    </row>
    <row r="253" spans="2:20" x14ac:dyDescent="0.35">
      <c r="B253">
        <f t="shared" si="25"/>
        <v>138</v>
      </c>
      <c r="C253" s="88">
        <f>data!E$10*(1-COS(RADIANS(B253))) + data!E$11 - SQRT(data!E$11^2 - (data!E$10*SIN(RADIANS(B253)))^2)</f>
        <v>75.000992628303294</v>
      </c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6"/>
      <c r="T253" s="87"/>
    </row>
    <row r="254" spans="2:20" x14ac:dyDescent="0.35">
      <c r="B254">
        <f t="shared" si="25"/>
        <v>140</v>
      </c>
      <c r="C254" s="88">
        <f>data!E$10*(1-COS(RADIANS(B254))) + data!E$11 - SQRT(data!E$11^2 - (data!E$10*SIN(RADIANS(B254)))^2)</f>
        <v>75.744216170993496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6"/>
      <c r="T254" s="87"/>
    </row>
    <row r="255" spans="2:20" x14ac:dyDescent="0.35">
      <c r="B255">
        <f t="shared" si="25"/>
        <v>142</v>
      </c>
      <c r="C255" s="88">
        <f>data!E$10*(1-COS(RADIANS(B255))) + data!E$11 - SQRT(data!E$11^2 - (data!E$10*SIN(RADIANS(B255)))^2)</f>
        <v>76.451534845798534</v>
      </c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6"/>
      <c r="T255" s="87"/>
    </row>
    <row r="256" spans="2:20" x14ac:dyDescent="0.35">
      <c r="B256">
        <f t="shared" si="25"/>
        <v>144</v>
      </c>
      <c r="C256" s="88">
        <f>data!E$10*(1-COS(RADIANS(B256))) + data!E$11 - SQRT(data!E$11^2 - (data!E$10*SIN(RADIANS(B256)))^2)</f>
        <v>77.122819145340486</v>
      </c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6"/>
      <c r="T256" s="87"/>
    </row>
    <row r="257" spans="2:20" x14ac:dyDescent="0.35">
      <c r="B257">
        <f t="shared" si="25"/>
        <v>146</v>
      </c>
      <c r="C257" s="88">
        <f>data!E$10*(1-COS(RADIANS(B257))) + data!E$11 - SQRT(data!E$11^2 - (data!E$10*SIN(RADIANS(B257)))^2)</f>
        <v>77.757965790440863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6"/>
      <c r="T257" s="87"/>
    </row>
    <row r="258" spans="2:20" x14ac:dyDescent="0.35">
      <c r="B258">
        <f t="shared" si="25"/>
        <v>148</v>
      </c>
      <c r="C258" s="88">
        <f>data!E$10*(1-COS(RADIANS(B258))) + data!E$11 - SQRT(data!E$11^2 - (data!E$10*SIN(RADIANS(B258)))^2)</f>
        <v>78.356894720085307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6"/>
      <c r="T258" s="87"/>
    </row>
    <row r="259" spans="2:20" x14ac:dyDescent="0.35">
      <c r="B259">
        <f t="shared" si="25"/>
        <v>150</v>
      </c>
      <c r="C259" s="88">
        <f>data!E$10*(1-COS(RADIANS(B259))) + data!E$11 - SQRT(data!E$11^2 - (data!E$10*SIN(RADIANS(B259)))^2)</f>
        <v>78.919546210698314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6"/>
      <c r="T259" s="87"/>
    </row>
    <row r="260" spans="2:20" x14ac:dyDescent="0.35">
      <c r="B260">
        <f t="shared" si="25"/>
        <v>152</v>
      </c>
      <c r="C260" s="88">
        <f>data!E$10*(1-COS(RADIANS(B260))) + data!E$11 - SQRT(data!E$11^2 - (data!E$10*SIN(RADIANS(B260)))^2)</f>
        <v>79.445878134424305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6"/>
      <c r="T260" s="87"/>
    </row>
    <row r="261" spans="2:20" x14ac:dyDescent="0.35">
      <c r="B261">
        <f t="shared" si="25"/>
        <v>154</v>
      </c>
      <c r="C261" s="88">
        <f>data!E$10*(1-COS(RADIANS(B261))) + data!E$11 - SQRT(data!E$11^2 - (data!E$10*SIN(RADIANS(B261)))^2)</f>
        <v>79.935863364474699</v>
      </c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6"/>
      <c r="T261" s="87"/>
    </row>
    <row r="262" spans="2:20" x14ac:dyDescent="0.35">
      <c r="B262">
        <f t="shared" ref="B262:B325" si="26">B261+2</f>
        <v>156</v>
      </c>
      <c r="C262" s="88">
        <f>data!E$10*(1-COS(RADIANS(B262))) + data!E$11 - SQRT(data!E$11^2 - (data!E$10*SIN(RADIANS(B262)))^2)</f>
        <v>80.389487334107997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6"/>
      <c r="T262" s="87"/>
    </row>
    <row r="263" spans="2:20" x14ac:dyDescent="0.35">
      <c r="B263">
        <f t="shared" si="26"/>
        <v>158</v>
      </c>
      <c r="C263" s="88">
        <f>data!E$10*(1-COS(RADIANS(B263))) + data!E$11 - SQRT(data!E$11^2 - (data!E$10*SIN(RADIANS(B263)))^2)</f>
        <v>80.806745754472928</v>
      </c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6"/>
      <c r="T263" s="87"/>
    </row>
    <row r="264" spans="2:20" x14ac:dyDescent="0.35">
      <c r="B264">
        <f t="shared" si="26"/>
        <v>160</v>
      </c>
      <c r="C264" s="88">
        <f>data!E$10*(1-COS(RADIANS(B264))) + data!E$11 - SQRT(data!E$11^2 - (data!E$10*SIN(RADIANS(B264)))^2)</f>
        <v>81.187642495365139</v>
      </c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6"/>
      <c r="T264" s="87"/>
    </row>
    <row r="265" spans="2:20" x14ac:dyDescent="0.35">
      <c r="B265">
        <f t="shared" si="26"/>
        <v>162</v>
      </c>
      <c r="C265" s="88">
        <f>data!E$10*(1-COS(RADIANS(B265))) + data!E$11 - SQRT(data!E$11^2 - (data!E$10*SIN(RADIANS(B265)))^2)</f>
        <v>81.532187631922625</v>
      </c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6"/>
      <c r="T265" s="87"/>
    </row>
    <row r="266" spans="2:20" x14ac:dyDescent="0.35">
      <c r="B266">
        <f t="shared" si="26"/>
        <v>164</v>
      </c>
      <c r="C266" s="88">
        <f>data!E$10*(1-COS(RADIANS(B266))) + data!E$11 - SQRT(data!E$11^2 - (data!E$10*SIN(RADIANS(B266)))^2)</f>
        <v>81.840395659414952</v>
      </c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6"/>
      <c r="T266" s="87"/>
    </row>
    <row r="267" spans="2:20" x14ac:dyDescent="0.35">
      <c r="B267">
        <f t="shared" si="26"/>
        <v>166</v>
      </c>
      <c r="C267" s="88">
        <f>data!E$10*(1-COS(RADIANS(B267))) + data!E$11 - SQRT(data!E$11^2 - (data!E$10*SIN(RADIANS(B267)))^2)</f>
        <v>82.112283877558411</v>
      </c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6"/>
      <c r="T267" s="87"/>
    </row>
    <row r="268" spans="2:20" x14ac:dyDescent="0.35">
      <c r="B268">
        <f t="shared" si="26"/>
        <v>168</v>
      </c>
      <c r="C268" s="88">
        <f>data!E$10*(1-COS(RADIANS(B268))) + data!E$11 - SQRT(data!E$11^2 - (data!E$10*SIN(RADIANS(B268)))^2)</f>
        <v>82.347870945204392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6"/>
      <c r="T268" s="87"/>
    </row>
    <row r="269" spans="2:20" x14ac:dyDescent="0.35">
      <c r="B269">
        <f t="shared" si="26"/>
        <v>170</v>
      </c>
      <c r="C269" s="88">
        <f>data!E$10*(1-COS(RADIANS(B269))) + data!E$11 - SQRT(data!E$11^2 - (data!E$10*SIN(RADIANS(B269)))^2)</f>
        <v>82.547175605795388</v>
      </c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6"/>
      <c r="T269" s="87"/>
    </row>
    <row r="270" spans="2:20" x14ac:dyDescent="0.35">
      <c r="B270">
        <f t="shared" si="26"/>
        <v>172</v>
      </c>
      <c r="C270" s="88">
        <f>data!E$10*(1-COS(RADIANS(B270))) + data!E$11 - SQRT(data!E$11^2 - (data!E$10*SIN(RADIANS(B270)))^2)</f>
        <v>82.710215583646914</v>
      </c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6"/>
      <c r="T270" s="87"/>
    </row>
    <row r="271" spans="2:20" x14ac:dyDescent="0.35">
      <c r="B271">
        <f t="shared" si="26"/>
        <v>174</v>
      </c>
      <c r="C271" s="88">
        <f>data!E$10*(1-COS(RADIANS(B271))) + data!E$11 - SQRT(data!E$11^2 - (data!E$10*SIN(RADIANS(B271)))^2)</f>
        <v>82.837006650885257</v>
      </c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6"/>
      <c r="T271" s="87"/>
    </row>
    <row r="272" spans="2:20" x14ac:dyDescent="0.35">
      <c r="B272">
        <f t="shared" si="26"/>
        <v>176</v>
      </c>
      <c r="C272" s="88">
        <f>data!E$10*(1-COS(RADIANS(B272))) + data!E$11 - SQRT(data!E$11^2 - (data!E$10*SIN(RADIANS(B272)))^2)</f>
        <v>82.927561864736418</v>
      </c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6"/>
      <c r="T272" s="87"/>
    </row>
    <row r="273" spans="2:20" x14ac:dyDescent="0.35">
      <c r="B273">
        <f t="shared" si="26"/>
        <v>178</v>
      </c>
      <c r="C273" s="88">
        <f>data!E$10*(1-COS(RADIANS(B273))) + data!E$11 - SQRT(data!E$11^2 - (data!E$10*SIN(RADIANS(B273)))^2)</f>
        <v>82.981890974805708</v>
      </c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6"/>
      <c r="T273" s="87"/>
    </row>
    <row r="274" spans="2:20" x14ac:dyDescent="0.35">
      <c r="B274">
        <f t="shared" si="26"/>
        <v>180</v>
      </c>
      <c r="C274" s="88">
        <f>data!E$10*(1-COS(RADIANS(B274))) + data!E$11 - SQRT(data!E$11^2 - (data!E$10*SIN(RADIANS(B274)))^2)</f>
        <v>83</v>
      </c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6"/>
      <c r="T274" s="87"/>
    </row>
    <row r="275" spans="2:20" x14ac:dyDescent="0.35">
      <c r="B275">
        <f t="shared" si="26"/>
        <v>182</v>
      </c>
      <c r="C275" s="88">
        <f>data!E$10*(1-COS(RADIANS(B275))) + data!E$11 - SQRT(data!E$11^2 - (data!E$10*SIN(RADIANS(B275)))^2)</f>
        <v>82.981890974805708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6"/>
      <c r="T275" s="87"/>
    </row>
    <row r="276" spans="2:20" x14ac:dyDescent="0.35">
      <c r="B276">
        <f t="shared" si="26"/>
        <v>184</v>
      </c>
      <c r="C276" s="88">
        <f>data!E$10*(1-COS(RADIANS(B276))) + data!E$11 - SQRT(data!E$11^2 - (data!E$10*SIN(RADIANS(B276)))^2)</f>
        <v>82.927561864736418</v>
      </c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6"/>
      <c r="T276" s="87"/>
    </row>
    <row r="277" spans="2:20" x14ac:dyDescent="0.35">
      <c r="B277">
        <f t="shared" si="26"/>
        <v>186</v>
      </c>
      <c r="C277" s="88">
        <f>data!E$10*(1-COS(RADIANS(B277))) + data!E$11 - SQRT(data!E$11^2 - (data!E$10*SIN(RADIANS(B277)))^2)</f>
        <v>82.837006650885257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6"/>
      <c r="T277" s="87"/>
    </row>
    <row r="278" spans="2:20" x14ac:dyDescent="0.35">
      <c r="B278">
        <f t="shared" si="26"/>
        <v>188</v>
      </c>
      <c r="C278" s="88">
        <f>data!E$10*(1-COS(RADIANS(B278))) + data!E$11 - SQRT(data!E$11^2 - (data!E$10*SIN(RADIANS(B278)))^2)</f>
        <v>82.710215583646914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6"/>
      <c r="T278" s="87"/>
    </row>
    <row r="279" spans="2:20" x14ac:dyDescent="0.35">
      <c r="B279">
        <f t="shared" si="26"/>
        <v>190</v>
      </c>
      <c r="C279" s="88">
        <f>data!E$10*(1-COS(RADIANS(B279))) + data!E$11 - SQRT(data!E$11^2 - (data!E$10*SIN(RADIANS(B279)))^2)</f>
        <v>82.547175605795388</v>
      </c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6"/>
      <c r="T279" s="87"/>
    </row>
    <row r="280" spans="2:20" x14ac:dyDescent="0.35">
      <c r="B280">
        <f t="shared" si="26"/>
        <v>192</v>
      </c>
      <c r="C280" s="88">
        <f>data!E$10*(1-COS(RADIANS(B280))) + data!E$11 - SQRT(data!E$11^2 - (data!E$10*SIN(RADIANS(B280)))^2)</f>
        <v>82.347870945204392</v>
      </c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6"/>
      <c r="T280" s="87"/>
    </row>
    <row r="281" spans="2:20" x14ac:dyDescent="0.35">
      <c r="B281">
        <f t="shared" si="26"/>
        <v>194</v>
      </c>
      <c r="C281" s="88">
        <f>data!E$10*(1-COS(RADIANS(B281))) + data!E$11 - SQRT(data!E$11^2 - (data!E$10*SIN(RADIANS(B281)))^2)</f>
        <v>82.112283877558411</v>
      </c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6"/>
      <c r="T281" s="87"/>
    </row>
    <row r="282" spans="2:20" x14ac:dyDescent="0.35">
      <c r="B282">
        <f t="shared" si="26"/>
        <v>196</v>
      </c>
      <c r="C282" s="88">
        <f>data!E$10*(1-COS(RADIANS(B282))) + data!E$11 - SQRT(data!E$11^2 - (data!E$10*SIN(RADIANS(B282)))^2)</f>
        <v>81.840395659414952</v>
      </c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6"/>
      <c r="T282" s="87"/>
    </row>
    <row r="283" spans="2:20" x14ac:dyDescent="0.35">
      <c r="B283">
        <f t="shared" si="26"/>
        <v>198</v>
      </c>
      <c r="C283" s="88">
        <f>data!E$10*(1-COS(RADIANS(B283))) + data!E$11 - SQRT(data!E$11^2 - (data!E$10*SIN(RADIANS(B283)))^2)</f>
        <v>81.532187631922625</v>
      </c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6"/>
      <c r="T283" s="87"/>
    </row>
    <row r="284" spans="2:20" x14ac:dyDescent="0.35">
      <c r="B284">
        <f t="shared" si="26"/>
        <v>200</v>
      </c>
      <c r="C284" s="88">
        <f>data!E$10*(1-COS(RADIANS(B284))) + data!E$11 - SQRT(data!E$11^2 - (data!E$10*SIN(RADIANS(B284)))^2)</f>
        <v>81.187642495365139</v>
      </c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6"/>
      <c r="T284" s="87"/>
    </row>
    <row r="285" spans="2:20" x14ac:dyDescent="0.35">
      <c r="B285">
        <f t="shared" si="26"/>
        <v>202</v>
      </c>
      <c r="C285" s="88">
        <f>data!E$10*(1-COS(RADIANS(B285))) + data!E$11 - SQRT(data!E$11^2 - (data!E$10*SIN(RADIANS(B285)))^2)</f>
        <v>80.806745754472928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6"/>
      <c r="T285" s="87"/>
    </row>
    <row r="286" spans="2:20" x14ac:dyDescent="0.35">
      <c r="B286">
        <f t="shared" si="26"/>
        <v>204</v>
      </c>
      <c r="C286" s="88">
        <f>data!E$10*(1-COS(RADIANS(B286))) + data!E$11 - SQRT(data!E$11^2 - (data!E$10*SIN(RADIANS(B286)))^2)</f>
        <v>80.389487334107997</v>
      </c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6"/>
      <c r="T286" s="87"/>
    </row>
    <row r="287" spans="2:20" x14ac:dyDescent="0.35">
      <c r="B287">
        <f t="shared" si="26"/>
        <v>206</v>
      </c>
      <c r="C287" s="88">
        <f>data!E$10*(1-COS(RADIANS(B287))) + data!E$11 - SQRT(data!E$11^2 - (data!E$10*SIN(RADIANS(B287)))^2)</f>
        <v>79.935863364474699</v>
      </c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6"/>
      <c r="T287" s="87"/>
    </row>
    <row r="288" spans="2:20" x14ac:dyDescent="0.35">
      <c r="B288">
        <f t="shared" si="26"/>
        <v>208</v>
      </c>
      <c r="C288" s="88">
        <f>data!E$10*(1-COS(RADIANS(B288))) + data!E$11 - SQRT(data!E$11^2 - (data!E$10*SIN(RADIANS(B288)))^2)</f>
        <v>79.445878134424305</v>
      </c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6"/>
      <c r="T288" s="87"/>
    </row>
    <row r="289" spans="2:20" x14ac:dyDescent="0.35">
      <c r="B289">
        <f t="shared" si="26"/>
        <v>210</v>
      </c>
      <c r="C289" s="88">
        <f>data!E$10*(1-COS(RADIANS(B289))) + data!E$11 - SQRT(data!E$11^2 - (data!E$10*SIN(RADIANS(B289)))^2)</f>
        <v>78.919546210698314</v>
      </c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6"/>
      <c r="T289" s="87"/>
    </row>
    <row r="290" spans="2:20" x14ac:dyDescent="0.35">
      <c r="B290">
        <f t="shared" si="26"/>
        <v>212</v>
      </c>
      <c r="C290" s="88">
        <f>data!E$10*(1-COS(RADIANS(B290))) + data!E$11 - SQRT(data!E$11^2 - (data!E$10*SIN(RADIANS(B290)))^2)</f>
        <v>78.356894720085336</v>
      </c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6"/>
      <c r="T290" s="87"/>
    </row>
    <row r="291" spans="2:20" x14ac:dyDescent="0.35">
      <c r="B291">
        <f t="shared" si="26"/>
        <v>214</v>
      </c>
      <c r="C291" s="88">
        <f>data!E$10*(1-COS(RADIANS(B291))) + data!E$11 - SQRT(data!E$11^2 - (data!E$10*SIN(RADIANS(B291)))^2)</f>
        <v>77.757965790440863</v>
      </c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6"/>
      <c r="T291" s="87"/>
    </row>
    <row r="292" spans="2:20" x14ac:dyDescent="0.35">
      <c r="B292">
        <f t="shared" si="26"/>
        <v>216</v>
      </c>
      <c r="C292" s="88">
        <f>data!E$10*(1-COS(RADIANS(B292))) + data!E$11 - SQRT(data!E$11^2 - (data!E$10*SIN(RADIANS(B292)))^2)</f>
        <v>77.122819145340486</v>
      </c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6"/>
      <c r="T292" s="87"/>
    </row>
    <row r="293" spans="2:20" x14ac:dyDescent="0.35">
      <c r="B293">
        <f t="shared" si="26"/>
        <v>218</v>
      </c>
      <c r="C293" s="88">
        <f>data!E$10*(1-COS(RADIANS(B293))) + data!E$11 - SQRT(data!E$11^2 - (data!E$10*SIN(RADIANS(B293)))^2)</f>
        <v>76.451534845798534</v>
      </c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6"/>
      <c r="T293" s="87"/>
    </row>
    <row r="294" spans="2:20" x14ac:dyDescent="0.35">
      <c r="B294">
        <f t="shared" si="26"/>
        <v>220</v>
      </c>
      <c r="C294" s="88">
        <f>data!E$10*(1-COS(RADIANS(B294))) + data!E$11 - SQRT(data!E$11^2 - (data!E$10*SIN(RADIANS(B294)))^2)</f>
        <v>75.744216170993468</v>
      </c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6"/>
      <c r="T294" s="87"/>
    </row>
    <row r="295" spans="2:20" x14ac:dyDescent="0.35">
      <c r="B295">
        <f t="shared" si="26"/>
        <v>222</v>
      </c>
      <c r="C295" s="88">
        <f>data!E$10*(1-COS(RADIANS(B295))) + data!E$11 - SQRT(data!E$11^2 - (data!E$10*SIN(RADIANS(B295)))^2)</f>
        <v>75.000992628303294</v>
      </c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6"/>
      <c r="T295" s="87"/>
    </row>
    <row r="296" spans="2:20" x14ac:dyDescent="0.35">
      <c r="B296">
        <f t="shared" si="26"/>
        <v>224</v>
      </c>
      <c r="C296" s="88">
        <f>data!E$10*(1-COS(RADIANS(B296))) + data!E$11 - SQRT(data!E$11^2 - (data!E$10*SIN(RADIANS(B296)))^2)</f>
        <v>74.222023081179373</v>
      </c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6"/>
      <c r="T296" s="87"/>
    </row>
    <row r="297" spans="2:20" x14ac:dyDescent="0.35">
      <c r="B297">
        <f t="shared" si="26"/>
        <v>226</v>
      </c>
      <c r="C297" s="88">
        <f>data!E$10*(1-COS(RADIANS(B297))) + data!E$11 - SQRT(data!E$11^2 - (data!E$10*SIN(RADIANS(B297)))^2)</f>
        <v>73.407498981493802</v>
      </c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6"/>
      <c r="T297" s="87"/>
    </row>
    <row r="298" spans="2:20" x14ac:dyDescent="0.35">
      <c r="B298">
        <f t="shared" si="26"/>
        <v>228</v>
      </c>
      <c r="C298" s="88">
        <f>data!E$10*(1-COS(RADIANS(B298))) + data!E$11 - SQRT(data!E$11^2 - (data!E$10*SIN(RADIANS(B298)))^2)</f>
        <v>72.557647691000028</v>
      </c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6"/>
      <c r="T298" s="87"/>
    </row>
    <row r="299" spans="2:20" x14ac:dyDescent="0.35">
      <c r="B299">
        <f t="shared" si="26"/>
        <v>230</v>
      </c>
      <c r="C299" s="88">
        <f>data!E$10*(1-COS(RADIANS(B299))) + data!E$11 - SQRT(data!E$11^2 - (data!E$10*SIN(RADIANS(B299)))^2)</f>
        <v>71.672735874480026</v>
      </c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6"/>
      <c r="T299" s="87"/>
    </row>
    <row r="300" spans="2:20" x14ac:dyDescent="0.35">
      <c r="B300">
        <f t="shared" si="26"/>
        <v>232</v>
      </c>
      <c r="C300" s="88">
        <f>data!E$10*(1-COS(RADIANS(B300))) + data!E$11 - SQRT(data!E$11^2 - (data!E$10*SIN(RADIANS(B300)))^2)</f>
        <v>70.753072945037587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6"/>
      <c r="T300" s="87"/>
    </row>
    <row r="301" spans="2:20" x14ac:dyDescent="0.35">
      <c r="B301">
        <f t="shared" si="26"/>
        <v>234</v>
      </c>
      <c r="C301" s="88">
        <f>data!E$10*(1-COS(RADIANS(B301))) + data!E$11 - SQRT(data!E$11^2 - (data!E$10*SIN(RADIANS(B301)))^2)</f>
        <v>69.799014539878954</v>
      </c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6"/>
      <c r="T301" s="87"/>
    </row>
    <row r="302" spans="2:20" x14ac:dyDescent="0.35">
      <c r="B302">
        <f t="shared" si="26"/>
        <v>236</v>
      </c>
      <c r="C302" s="88">
        <f>data!E$10*(1-COS(RADIANS(B302))) + data!E$11 - SQRT(data!E$11^2 - (data!E$10*SIN(RADIANS(B302)))^2)</f>
        <v>68.810966002834476</v>
      </c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6"/>
      <c r="T302" s="87"/>
    </row>
    <row r="303" spans="2:20" x14ac:dyDescent="0.35">
      <c r="B303">
        <f t="shared" si="26"/>
        <v>238</v>
      </c>
      <c r="C303" s="88">
        <f>data!E$10*(1-COS(RADIANS(B303))) + data!E$11 - SQRT(data!E$11^2 - (data!E$10*SIN(RADIANS(B303)))^2)</f>
        <v>67.789385847864395</v>
      </c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6"/>
      <c r="T303" s="87"/>
    </row>
    <row r="304" spans="2:20" x14ac:dyDescent="0.35">
      <c r="B304">
        <f t="shared" si="26"/>
        <v>240</v>
      </c>
      <c r="C304" s="88">
        <f>data!E$10*(1-COS(RADIANS(B304))) + data!E$11 - SQRT(data!E$11^2 - (data!E$10*SIN(RADIANS(B304)))^2)</f>
        <v>66.734789175905377</v>
      </c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6"/>
      <c r="T304" s="87"/>
    </row>
    <row r="305" spans="2:20" x14ac:dyDescent="0.35">
      <c r="B305">
        <f t="shared" si="26"/>
        <v>242</v>
      </c>
      <c r="C305" s="88">
        <f>data!E$10*(1-COS(RADIANS(B305))) + data!E$11 - SQRT(data!E$11^2 - (data!E$10*SIN(RADIANS(B305)))^2)</f>
        <v>65.647751015705268</v>
      </c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6"/>
      <c r="T305" s="87"/>
    </row>
    <row r="306" spans="2:20" x14ac:dyDescent="0.35">
      <c r="B306">
        <f t="shared" si="26"/>
        <v>244</v>
      </c>
      <c r="C306" s="88">
        <f>data!E$10*(1-COS(RADIANS(B306))) + data!E$11 - SQRT(data!E$11^2 - (data!E$10*SIN(RADIANS(B306)))^2)</f>
        <v>64.528909557806742</v>
      </c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6"/>
      <c r="T306" s="87"/>
    </row>
    <row r="307" spans="2:20" x14ac:dyDescent="0.35">
      <c r="B307">
        <f t="shared" si="26"/>
        <v>246</v>
      </c>
      <c r="C307" s="88">
        <f>data!E$10*(1-COS(RADIANS(B307))) + data!E$11 - SQRT(data!E$11^2 - (data!E$10*SIN(RADIANS(B307)))^2)</f>
        <v>63.378969249636839</v>
      </c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6"/>
      <c r="T307" s="87"/>
    </row>
    <row r="308" spans="2:20" x14ac:dyDescent="0.35">
      <c r="B308">
        <f t="shared" si="26"/>
        <v>248</v>
      </c>
      <c r="C308" s="88">
        <f>data!E$10*(1-COS(RADIANS(B308))) + data!E$11 - SQRT(data!E$11^2 - (data!E$10*SIN(RADIANS(B308)))^2)</f>
        <v>62.198703718780166</v>
      </c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6"/>
      <c r="T308" s="87"/>
    </row>
    <row r="309" spans="2:20" x14ac:dyDescent="0.35">
      <c r="B309">
        <f t="shared" si="26"/>
        <v>250</v>
      </c>
      <c r="C309" s="88">
        <f>data!E$10*(1-COS(RADIANS(B309))) + data!E$11 - SQRT(data!E$11^2 - (data!E$10*SIN(RADIANS(B309)))^2)</f>
        <v>60.988958491010692</v>
      </c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6"/>
      <c r="T309" s="87"/>
    </row>
    <row r="310" spans="2:20" x14ac:dyDescent="0.35">
      <c r="B310">
        <f t="shared" si="26"/>
        <v>252</v>
      </c>
      <c r="C310" s="88">
        <f>data!E$10*(1-COS(RADIANS(B310))) + data!E$11 - SQRT(data!E$11^2 - (data!E$10*SIN(RADIANS(B310)))^2)</f>
        <v>59.750653469572626</v>
      </c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6"/>
      <c r="T310" s="87"/>
    </row>
    <row r="311" spans="2:20" x14ac:dyDescent="0.35">
      <c r="B311">
        <f t="shared" si="26"/>
        <v>254</v>
      </c>
      <c r="C311" s="88">
        <f>data!E$10*(1-COS(RADIANS(B311))) + data!E$11 - SQRT(data!E$11^2 - (data!E$10*SIN(RADIANS(B311)))^2)</f>
        <v>58.484785142563823</v>
      </c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6"/>
      <c r="T311" s="87"/>
    </row>
    <row r="312" spans="2:20" x14ac:dyDescent="0.35">
      <c r="B312">
        <f t="shared" si="26"/>
        <v>256</v>
      </c>
      <c r="C312" s="88">
        <f>data!E$10*(1-COS(RADIANS(B312))) + data!E$11 - SQRT(data!E$11^2 - (data!E$10*SIN(RADIANS(B312)))^2)</f>
        <v>57.192428486122282</v>
      </c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6"/>
      <c r="T312" s="87"/>
    </row>
    <row r="313" spans="2:20" x14ac:dyDescent="0.35">
      <c r="B313">
        <f t="shared" si="26"/>
        <v>258</v>
      </c>
      <c r="C313" s="88">
        <f>data!E$10*(1-COS(RADIANS(B313))) + data!E$11 - SQRT(data!E$11^2 - (data!E$10*SIN(RADIANS(B313)))^2)</f>
        <v>55.874738532454046</v>
      </c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6"/>
      <c r="T313" s="87"/>
    </row>
    <row r="314" spans="2:20" x14ac:dyDescent="0.35">
      <c r="B314">
        <f t="shared" si="26"/>
        <v>260</v>
      </c>
      <c r="C314" s="88">
        <f>data!E$10*(1-COS(RADIANS(B314))) + data!E$11 - SQRT(data!E$11^2 - (data!E$10*SIN(RADIANS(B314)))^2)</f>
        <v>54.532951573582068</v>
      </c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6"/>
      <c r="T314" s="87"/>
    </row>
    <row r="315" spans="2:20" x14ac:dyDescent="0.35">
      <c r="B315">
        <f t="shared" si="26"/>
        <v>262</v>
      </c>
      <c r="C315" s="88">
        <f>data!E$10*(1-COS(RADIANS(B315))) + data!E$11 - SQRT(data!E$11^2 - (data!E$10*SIN(RADIANS(B315)))^2)</f>
        <v>53.168385974030627</v>
      </c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6"/>
      <c r="T315" s="87"/>
    </row>
    <row r="316" spans="2:20" x14ac:dyDescent="0.35">
      <c r="B316">
        <f t="shared" si="26"/>
        <v>264</v>
      </c>
      <c r="C316" s="88">
        <f>data!E$10*(1-COS(RADIANS(B316))) + data!E$11 - SQRT(data!E$11^2 - (data!E$10*SIN(RADIANS(B316)))^2)</f>
        <v>51.782442568470231</v>
      </c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6"/>
      <c r="T316" s="87"/>
    </row>
    <row r="317" spans="2:20" x14ac:dyDescent="0.35">
      <c r="B317">
        <f t="shared" si="26"/>
        <v>266</v>
      </c>
      <c r="C317" s="88">
        <f>data!E$10*(1-COS(RADIANS(B317))) + data!E$11 - SQRT(data!E$11^2 - (data!E$10*SIN(RADIANS(B317)))^2)</f>
        <v>50.376604623603868</v>
      </c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6"/>
      <c r="T317" s="87"/>
    </row>
    <row r="318" spans="2:20" x14ac:dyDescent="0.35">
      <c r="B318">
        <f t="shared" si="26"/>
        <v>268</v>
      </c>
      <c r="C318" s="88">
        <f>data!E$10*(1-COS(RADIANS(B318))) + data!E$11 - SQRT(data!E$11^2 - (data!E$10*SIN(RADIANS(B318)))^2)</f>
        <v>48.952437347227118</v>
      </c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6"/>
      <c r="T318" s="87"/>
    </row>
    <row r="319" spans="2:20" x14ac:dyDescent="0.35">
      <c r="B319">
        <f t="shared" si="26"/>
        <v>270</v>
      </c>
      <c r="C319" s="88">
        <f>data!E$10*(1-COS(RADIANS(B319))) + data!E$11 - SQRT(data!E$11^2 - (data!E$10*SIN(RADIANS(B319)))^2)</f>
        <v>47.511586931397431</v>
      </c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6"/>
      <c r="T319" s="87"/>
    </row>
    <row r="320" spans="2:20" x14ac:dyDescent="0.35">
      <c r="B320">
        <f t="shared" si="26"/>
        <v>272</v>
      </c>
      <c r="C320" s="88">
        <f>data!E$10*(1-COS(RADIANS(B320))) + data!E$11 - SQRT(data!E$11^2 - (data!E$10*SIN(RADIANS(B320)))^2)</f>
        <v>46.055779120919539</v>
      </c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6"/>
      <c r="T320" s="87"/>
    </row>
    <row r="321" spans="2:20" x14ac:dyDescent="0.35">
      <c r="B321">
        <f t="shared" si="26"/>
        <v>274</v>
      </c>
      <c r="C321" s="88">
        <f>data!E$10*(1-COS(RADIANS(B321))) + data!E$11 - SQRT(data!E$11^2 - (data!E$10*SIN(RADIANS(B321)))^2)</f>
        <v>44.586817302841439</v>
      </c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6"/>
      <c r="T321" s="87"/>
    </row>
    <row r="322" spans="2:20" x14ac:dyDescent="0.35">
      <c r="B322">
        <f t="shared" si="26"/>
        <v>276</v>
      </c>
      <c r="C322" s="88">
        <f>data!E$10*(1-COS(RADIANS(B322))) + data!E$11 - SQRT(data!E$11^2 - (data!E$10*SIN(RADIANS(B322)))^2)</f>
        <v>43.106580117255021</v>
      </c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6"/>
      <c r="T322" s="87"/>
    </row>
    <row r="323" spans="2:20" x14ac:dyDescent="0.35">
      <c r="B323">
        <f t="shared" si="26"/>
        <v>278</v>
      </c>
      <c r="C323" s="88">
        <f>data!E$10*(1-COS(RADIANS(B323))) + data!E$11 - SQRT(data!E$11^2 - (data!E$10*SIN(RADIANS(B323)))^2)</f>
        <v>41.617018594345183</v>
      </c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6"/>
      <c r="T323" s="87"/>
    </row>
    <row r="324" spans="2:20" x14ac:dyDescent="0.35">
      <c r="B324">
        <f t="shared" si="26"/>
        <v>280</v>
      </c>
      <c r="C324" s="88">
        <f>data!E$10*(1-COS(RADIANS(B324))) + data!E$11 - SQRT(data!E$11^2 - (data!E$10*SIN(RADIANS(B324)))^2)</f>
        <v>40.12015282722686</v>
      </c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6"/>
      <c r="T324" s="87"/>
    </row>
    <row r="325" spans="2:20" x14ac:dyDescent="0.35">
      <c r="B325">
        <f t="shared" si="26"/>
        <v>282</v>
      </c>
      <c r="C325" s="88">
        <f>data!E$10*(1-COS(RADIANS(B325))) + data!E$11 - SQRT(data!E$11^2 - (data!E$10*SIN(RADIANS(B325)))^2)</f>
        <v>38.61806819457999</v>
      </c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6"/>
      <c r="T325" s="87"/>
    </row>
    <row r="326" spans="2:20" x14ac:dyDescent="0.35">
      <c r="B326">
        <f t="shared" ref="B326:B364" si="27">B325+2</f>
        <v>284</v>
      </c>
      <c r="C326" s="88">
        <f>data!E$10*(1-COS(RADIANS(B326))) + data!E$11 - SQRT(data!E$11^2 - (data!E$10*SIN(RADIANS(B326)))^2)</f>
        <v>37.112911151349863</v>
      </c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6"/>
      <c r="T326" s="87"/>
    </row>
    <row r="327" spans="2:20" x14ac:dyDescent="0.35">
      <c r="B327">
        <f t="shared" si="27"/>
        <v>286</v>
      </c>
      <c r="C327" s="88">
        <f>data!E$10*(1-COS(RADIANS(B327))) + data!E$11 - SQRT(data!E$11^2 - (data!E$10*SIN(RADIANS(B327)))^2)</f>
        <v>35.606884609752882</v>
      </c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6"/>
      <c r="T327" s="87"/>
    </row>
    <row r="328" spans="2:20" x14ac:dyDescent="0.35">
      <c r="B328">
        <f t="shared" si="27"/>
        <v>288</v>
      </c>
      <c r="C328" s="88">
        <f>data!E$10*(1-COS(RADIANS(B328))) + data!E$11 - SQRT(data!E$11^2 - (data!E$10*SIN(RADIANS(B328)))^2)</f>
        <v>34.102242936452001</v>
      </c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6"/>
      <c r="T328" s="87"/>
    </row>
    <row r="329" spans="2:20" x14ac:dyDescent="0.35">
      <c r="B329">
        <f t="shared" si="27"/>
        <v>290</v>
      </c>
      <c r="C329" s="88">
        <f>data!E$10*(1-COS(RADIANS(B329))) + data!E$11 - SQRT(data!E$11^2 - (data!E$10*SIN(RADIANS(B329)))^2)</f>
        <v>32.601286594980195</v>
      </c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6"/>
      <c r="T329" s="87"/>
    </row>
    <row r="330" spans="2:20" x14ac:dyDescent="0.35">
      <c r="B330">
        <f t="shared" si="27"/>
        <v>292</v>
      </c>
      <c r="C330" s="88">
        <f>data!E$10*(1-COS(RADIANS(B330))) + data!E$11 - SQRT(data!E$11^2 - (data!E$10*SIN(RADIANS(B330)))^2)</f>
        <v>31.106356465259438</v>
      </c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6"/>
      <c r="T330" s="87"/>
    </row>
    <row r="331" spans="2:20" x14ac:dyDescent="0.35">
      <c r="B331">
        <f t="shared" si="27"/>
        <v>294</v>
      </c>
      <c r="C331" s="88">
        <f>data!E$10*(1-COS(RADIANS(B331))) + data!E$11 - SQRT(data!E$11^2 - (data!E$10*SIN(RADIANS(B331)))^2)</f>
        <v>29.619827874345447</v>
      </c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6"/>
      <c r="T331" s="87"/>
    </row>
    <row r="332" spans="2:20" x14ac:dyDescent="0.35">
      <c r="B332">
        <f t="shared" si="27"/>
        <v>296</v>
      </c>
      <c r="C332" s="88">
        <f>data!E$10*(1-COS(RADIANS(B332))) + data!E$11 - SQRT(data!E$11^2 - (data!E$10*SIN(RADIANS(B332)))^2)</f>
        <v>28.144104374313315</v>
      </c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6"/>
      <c r="T332" s="87"/>
    </row>
    <row r="333" spans="2:20" x14ac:dyDescent="0.35">
      <c r="B333">
        <f t="shared" si="27"/>
        <v>298</v>
      </c>
      <c r="C333" s="88">
        <f>data!E$10*(1-COS(RADIANS(B333))) + data!E$11 - SQRT(data!E$11^2 - (data!E$10*SIN(RADIANS(B333)))^2)</f>
        <v>26.681611304476348</v>
      </c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6"/>
      <c r="T333" s="87"/>
    </row>
    <row r="334" spans="2:20" x14ac:dyDescent="0.35">
      <c r="B334">
        <f t="shared" si="27"/>
        <v>300</v>
      </c>
      <c r="C334" s="88">
        <f>data!E$10*(1-COS(RADIANS(B334))) + data!E$11 - SQRT(data!E$11^2 - (data!E$10*SIN(RADIANS(B334)))^2)</f>
        <v>25.234789175905348</v>
      </c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6"/>
      <c r="T334" s="87"/>
    </row>
    <row r="335" spans="2:20" x14ac:dyDescent="0.35">
      <c r="B335">
        <f t="shared" si="27"/>
        <v>302</v>
      </c>
      <c r="C335" s="88">
        <f>data!E$10*(1-COS(RADIANS(B335))) + data!E$11 - SQRT(data!E$11^2 - (data!E$10*SIN(RADIANS(B335)))^2)</f>
        <v>23.806086916508377</v>
      </c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6"/>
      <c r="T335" s="87"/>
    </row>
    <row r="336" spans="2:20" x14ac:dyDescent="0.35">
      <c r="B336">
        <f t="shared" si="27"/>
        <v>304</v>
      </c>
      <c r="C336" s="88">
        <f>data!E$10*(1-COS(RADIANS(B336))) + data!E$11 - SQRT(data!E$11^2 - (data!E$10*SIN(RADIANS(B336)))^2)</f>
        <v>22.397955014762488</v>
      </c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6"/>
      <c r="T336" s="87"/>
    </row>
    <row r="337" spans="2:20" x14ac:dyDescent="0.35">
      <c r="B337">
        <f t="shared" si="27"/>
        <v>306</v>
      </c>
      <c r="C337" s="88">
        <f>data!E$10*(1-COS(RADIANS(B337))) + data!E$11 - SQRT(data!E$11^2 - (data!E$10*SIN(RADIANS(B337)))^2)</f>
        <v>21.012838599603697</v>
      </c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6"/>
      <c r="T337" s="87"/>
    </row>
    <row r="338" spans="2:20" x14ac:dyDescent="0.35">
      <c r="B338">
        <f t="shared" si="27"/>
        <v>308</v>
      </c>
      <c r="C338" s="88">
        <f>data!E$10*(1-COS(RADIANS(B338))) + data!E$11 - SQRT(data!E$11^2 - (data!E$10*SIN(RADIANS(B338)))^2)</f>
        <v>19.653170493007963</v>
      </c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6"/>
      <c r="T338" s="87"/>
    </row>
    <row r="339" spans="2:20" x14ac:dyDescent="0.35">
      <c r="B339">
        <f t="shared" si="27"/>
        <v>310</v>
      </c>
      <c r="C339" s="88">
        <f>data!E$10*(1-COS(RADIANS(B339))) + data!E$11 - SQRT(data!E$11^2 - (data!E$10*SIN(RADIANS(B339)))^2)</f>
        <v>18.32136427049727</v>
      </c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6"/>
      <c r="T339" s="87"/>
    </row>
    <row r="340" spans="2:20" x14ac:dyDescent="0.35">
      <c r="B340">
        <f t="shared" si="27"/>
        <v>312</v>
      </c>
      <c r="C340" s="88">
        <f>data!E$10*(1-COS(RADIANS(B340))) + data!E$11 - SQRT(data!E$11^2 - (data!E$10*SIN(RADIANS(B340)))^2)</f>
        <v>17.019807363214795</v>
      </c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6"/>
      <c r="T340" s="87"/>
    </row>
    <row r="341" spans="2:20" x14ac:dyDescent="0.35">
      <c r="B341">
        <f t="shared" si="27"/>
        <v>314</v>
      </c>
      <c r="C341" s="88">
        <f>data!E$10*(1-COS(RADIANS(B341))) + data!E$11 - SQRT(data!E$11^2 - (data!E$10*SIN(RADIANS(B341)))^2)</f>
        <v>15.750854233397035</v>
      </c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6"/>
      <c r="T341" s="87"/>
    </row>
    <row r="342" spans="2:20" x14ac:dyDescent="0.35">
      <c r="B342">
        <f t="shared" si="27"/>
        <v>316</v>
      </c>
      <c r="C342" s="88">
        <f>data!E$10*(1-COS(RADIANS(B342))) + data!E$11 - SQRT(data!E$11^2 - (data!E$10*SIN(RADIANS(B342)))^2)</f>
        <v>14.516819653071366</v>
      </c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6"/>
      <c r="T342" s="87"/>
    </row>
    <row r="343" spans="2:20" x14ac:dyDescent="0.35">
      <c r="B343">
        <f t="shared" si="27"/>
        <v>318</v>
      </c>
      <c r="C343" s="88">
        <f>data!E$10*(1-COS(RADIANS(B343))) + data!E$11 - SQRT(data!E$11^2 - (data!E$10*SIN(RADIANS(B343)))^2)</f>
        <v>13.319972113679597</v>
      </c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6"/>
      <c r="T343" s="87"/>
    </row>
    <row r="344" spans="2:20" x14ac:dyDescent="0.35">
      <c r="B344">
        <f t="shared" si="27"/>
        <v>320</v>
      </c>
      <c r="C344" s="88">
        <f>data!E$10*(1-COS(RADIANS(B344))) + data!E$11 - SQRT(data!E$11^2 - (data!E$10*SIN(RADIANS(B344)))^2)</f>
        <v>12.162527392118335</v>
      </c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6"/>
      <c r="T344" s="87"/>
    </row>
    <row r="345" spans="2:20" x14ac:dyDescent="0.35">
      <c r="B345">
        <f t="shared" si="27"/>
        <v>322</v>
      </c>
      <c r="C345" s="88">
        <f>data!E$10*(1-COS(RADIANS(B345))) + data!E$11 - SQRT(data!E$11^2 - (data!E$10*SIN(RADIANS(B345)))^2)</f>
        <v>11.046642296440609</v>
      </c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6"/>
      <c r="T345" s="87"/>
    </row>
    <row r="346" spans="2:20" x14ac:dyDescent="0.35">
      <c r="B346">
        <f t="shared" si="27"/>
        <v>324</v>
      </c>
      <c r="C346" s="88">
        <f>data!E$10*(1-COS(RADIANS(B346))) + data!E$11 - SQRT(data!E$11^2 - (data!E$10*SIN(RADIANS(B346)))^2)</f>
        <v>9.974408612219861</v>
      </c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6"/>
      <c r="T346" s="87"/>
    </row>
    <row r="347" spans="2:20" x14ac:dyDescent="0.35">
      <c r="B347">
        <f t="shared" si="27"/>
        <v>326</v>
      </c>
      <c r="C347" s="88">
        <f>data!E$10*(1-COS(RADIANS(B347))) + data!E$11 - SQRT(data!E$11^2 - (data!E$10*SIN(RADIANS(B347)))^2)</f>
        <v>8.9478472683723851</v>
      </c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6"/>
      <c r="T347" s="87"/>
    </row>
    <row r="348" spans="2:20" x14ac:dyDescent="0.35">
      <c r="B348">
        <f t="shared" si="27"/>
        <v>328</v>
      </c>
      <c r="C348" s="88">
        <f>data!E$10*(1-COS(RADIANS(B348))) + data!E$11 - SQRT(data!E$11^2 - (data!E$10*SIN(RADIANS(B348)))^2)</f>
        <v>7.9689027391019636</v>
      </c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6"/>
      <c r="T348" s="87"/>
    </row>
    <row r="349" spans="2:20" x14ac:dyDescent="0.35">
      <c r="B349">
        <f t="shared" si="27"/>
        <v>330</v>
      </c>
      <c r="C349" s="88">
        <f>data!E$10*(1-COS(RADIANS(B349))) + data!E$11 - SQRT(data!E$11^2 - (data!E$10*SIN(RADIANS(B349)))^2)</f>
        <v>7.0394376965899141</v>
      </c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6"/>
      <c r="T349" s="87"/>
    </row>
    <row r="350" spans="2:20" x14ac:dyDescent="0.35">
      <c r="B350">
        <f t="shared" si="27"/>
        <v>332</v>
      </c>
      <c r="C350" s="88">
        <f>data!E$10*(1-COS(RADIANS(B350))) + data!E$11 - SQRT(data!E$11^2 - (data!E$10*SIN(RADIANS(B350)))^2)</f>
        <v>6.1612279271333534</v>
      </c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6"/>
      <c r="T350" s="87"/>
    </row>
    <row r="351" spans="2:20" x14ac:dyDescent="0.35">
      <c r="B351">
        <f t="shared" si="27"/>
        <v>334</v>
      </c>
      <c r="C351" s="88">
        <f>data!E$10*(1-COS(RADIANS(B351))) + data!E$11 - SQRT(data!E$11^2 - (data!E$10*SIN(RADIANS(B351)))^2)</f>
        <v>5.335957521643877</v>
      </c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6"/>
      <c r="T351" s="87"/>
    </row>
    <row r="352" spans="2:20" x14ac:dyDescent="0.35">
      <c r="B352">
        <f t="shared" si="27"/>
        <v>336</v>
      </c>
      <c r="C352" s="88">
        <f>data!E$10*(1-COS(RADIANS(B352))) + data!E$11 - SQRT(data!E$11^2 - (data!E$10*SIN(RADIANS(B352)))^2)</f>
        <v>4.565214349772134</v>
      </c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6"/>
      <c r="T352" s="87"/>
    </row>
    <row r="353" spans="2:20" x14ac:dyDescent="0.35">
      <c r="B353">
        <f t="shared" si="27"/>
        <v>338</v>
      </c>
      <c r="C353" s="88">
        <f>data!E$10*(1-COS(RADIANS(B353))) + data!E$11 - SQRT(data!E$11^2 - (data!E$10*SIN(RADIANS(B353)))^2)</f>
        <v>3.8504858254295584</v>
      </c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6"/>
      <c r="T353" s="87"/>
    </row>
    <row r="354" spans="2:20" x14ac:dyDescent="0.35">
      <c r="B354">
        <f t="shared" si="27"/>
        <v>340</v>
      </c>
      <c r="C354" s="88">
        <f>data!E$10*(1-COS(RADIANS(B354))) + data!E$11 - SQRT(data!E$11^2 - (data!E$10*SIN(RADIANS(B354)))^2)</f>
        <v>3.1931549701347137</v>
      </c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6"/>
      <c r="T354" s="87"/>
    </row>
    <row r="355" spans="2:20" x14ac:dyDescent="0.35">
      <c r="B355">
        <f t="shared" si="27"/>
        <v>342</v>
      </c>
      <c r="C355" s="88">
        <f>data!E$10*(1-COS(RADIANS(B355))) + data!E$11 - SQRT(data!E$11^2 - (data!E$10*SIN(RADIANS(B355)))^2)</f>
        <v>2.5944967794248726</v>
      </c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6"/>
      <c r="T355" s="87"/>
    </row>
    <row r="356" spans="2:20" x14ac:dyDescent="0.35">
      <c r="B356">
        <f t="shared" si="27"/>
        <v>344</v>
      </c>
      <c r="C356" s="88">
        <f>data!E$10*(1-COS(RADIANS(B356))) + data!E$11 - SQRT(data!E$11^2 - (data!E$10*SIN(RADIANS(B356)))^2)</f>
        <v>2.055674896534498</v>
      </c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6"/>
      <c r="T356" s="87"/>
    </row>
    <row r="357" spans="2:20" x14ac:dyDescent="0.35">
      <c r="B357">
        <f t="shared" si="27"/>
        <v>346</v>
      </c>
      <c r="C357" s="88">
        <f>data!E$10*(1-COS(RADIANS(B357))) + data!E$11 - SQRT(data!E$11^2 - (data!E$10*SIN(RADIANS(B357)))^2)</f>
        <v>1.577738596650704</v>
      </c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6"/>
      <c r="T357" s="87"/>
    </row>
    <row r="358" spans="2:20" x14ac:dyDescent="0.35">
      <c r="B358">
        <f t="shared" si="27"/>
        <v>348</v>
      </c>
      <c r="C358" s="88">
        <f>data!E$10*(1-COS(RADIANS(B358))) + data!E$11 - SQRT(data!E$11^2 - (data!E$10*SIN(RADIANS(B358)))^2)</f>
        <v>1.1616200842985052</v>
      </c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6"/>
      <c r="T358" s="87"/>
    </row>
    <row r="359" spans="2:20" x14ac:dyDescent="0.35">
      <c r="B359">
        <f t="shared" si="27"/>
        <v>350</v>
      </c>
      <c r="C359" s="88">
        <f>data!E$10*(1-COS(RADIANS(B359))) + data!E$11 - SQRT(data!E$11^2 - (data!E$10*SIN(RADIANS(B359)))^2)</f>
        <v>0.80813210578210715</v>
      </c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6"/>
      <c r="T359" s="87"/>
    </row>
    <row r="360" spans="2:20" x14ac:dyDescent="0.35">
      <c r="B360">
        <f t="shared" si="27"/>
        <v>352</v>
      </c>
      <c r="C360" s="88">
        <f>data!E$10*(1-COS(RADIANS(B360))) + data!E$11 - SQRT(data!E$11^2 - (data!E$10*SIN(RADIANS(B360)))^2)</f>
        <v>0.51796587809656103</v>
      </c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6"/>
      <c r="T360" s="87"/>
    </row>
    <row r="361" spans="2:20" x14ac:dyDescent="0.35">
      <c r="B361">
        <f t="shared" si="27"/>
        <v>354</v>
      </c>
      <c r="C361" s="88">
        <f>data!E$10*(1-COS(RADIANS(B361))) + data!E$11 - SQRT(data!E$11^2 - (data!E$10*SIN(RADIANS(B361)))^2)</f>
        <v>0.29168933531857988</v>
      </c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6"/>
      <c r="T361" s="87"/>
    </row>
    <row r="362" spans="2:20" x14ac:dyDescent="0.35">
      <c r="B362">
        <f t="shared" si="27"/>
        <v>356</v>
      </c>
      <c r="C362" s="88">
        <f>data!E$10*(1-COS(RADIANS(B362))) + data!E$11 - SQRT(data!E$11^2 - (data!E$10*SIN(RADIANS(B362)))^2)</f>
        <v>0.12974569317103146</v>
      </c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6"/>
      <c r="T362" s="87"/>
    </row>
    <row r="363" spans="2:20" x14ac:dyDescent="0.35">
      <c r="B363">
        <f t="shared" si="27"/>
        <v>358</v>
      </c>
      <c r="C363" s="88">
        <f>data!E$10*(1-COS(RADIANS(B363))) + data!E$11 - SQRT(data!E$11^2 - (data!E$10*SIN(RADIANS(B363)))^2)</f>
        <v>3.2452332220771041E-2</v>
      </c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6"/>
      <c r="T363" s="87"/>
    </row>
    <row r="364" spans="2:20" x14ac:dyDescent="0.35">
      <c r="B364">
        <f t="shared" si="27"/>
        <v>360</v>
      </c>
      <c r="C364" s="88">
        <f>data!E$10*(1-COS(RADIANS(B364))) + data!E$11 - SQRT(data!E$11^2 - (data!E$10*SIN(RADIANS(B364)))^2)</f>
        <v>0</v>
      </c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6"/>
      <c r="T364" s="8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BCA7-B87D-4AED-8B01-5D653677B84E}">
  <dimension ref="A1:BU364"/>
  <sheetViews>
    <sheetView topLeftCell="O1" zoomScale="58" zoomScaleNormal="58" workbookViewId="0">
      <selection activeCell="BC14" sqref="BC14"/>
    </sheetView>
  </sheetViews>
  <sheetFormatPr defaultRowHeight="14.5" x14ac:dyDescent="0.35"/>
  <cols>
    <col min="2" max="5" width="10.6328125" customWidth="1"/>
    <col min="6" max="9" width="15.08984375" customWidth="1"/>
    <col min="10" max="12" width="10.6328125" customWidth="1"/>
    <col min="13" max="14" width="11.7265625" customWidth="1"/>
    <col min="17" max="17" width="9.6328125" customWidth="1"/>
    <col min="18" max="20" width="11.08984375" customWidth="1"/>
    <col min="40" max="40" width="11.7265625" customWidth="1"/>
    <col min="41" max="41" width="12.90625" customWidth="1"/>
    <col min="42" max="42" width="12.81640625" customWidth="1"/>
    <col min="47" max="47" width="12.81640625" customWidth="1"/>
    <col min="59" max="59" width="9" customWidth="1"/>
    <col min="60" max="60" width="13" customWidth="1"/>
    <col min="61" max="61" width="4.36328125" customWidth="1"/>
    <col min="62" max="62" width="10.90625" bestFit="1" customWidth="1"/>
    <col min="63" max="63" width="11.08984375" bestFit="1" customWidth="1"/>
    <col min="71" max="71" width="11.08984375" bestFit="1" customWidth="1"/>
  </cols>
  <sheetData>
    <row r="1" spans="2:73" x14ac:dyDescent="0.35">
      <c r="AP1" t="s">
        <v>92</v>
      </c>
      <c r="AV1" t="s">
        <v>100</v>
      </c>
    </row>
    <row r="2" spans="2:73" ht="29" x14ac:dyDescent="0.35">
      <c r="B2" s="85" t="s">
        <v>67</v>
      </c>
      <c r="C2" s="85" t="s">
        <v>127</v>
      </c>
      <c r="D2" s="85" t="s">
        <v>65</v>
      </c>
      <c r="E2" s="85"/>
      <c r="F2" s="85" t="s">
        <v>63</v>
      </c>
      <c r="G2" s="85" t="s">
        <v>68</v>
      </c>
      <c r="H2" s="85" t="s">
        <v>103</v>
      </c>
      <c r="I2" s="85"/>
      <c r="J2" s="85"/>
      <c r="K2" s="85"/>
      <c r="L2" s="85"/>
      <c r="M2" s="85"/>
      <c r="N2" s="85" t="s">
        <v>102</v>
      </c>
      <c r="O2" s="85" t="s">
        <v>69</v>
      </c>
      <c r="P2" s="85"/>
      <c r="Q2" s="85" t="s">
        <v>63</v>
      </c>
      <c r="R2" s="85" t="s">
        <v>64</v>
      </c>
      <c r="S2" s="85" t="s">
        <v>103</v>
      </c>
      <c r="T2" s="85"/>
      <c r="AL2" s="85" t="s">
        <v>128</v>
      </c>
      <c r="AM2" s="85" t="s">
        <v>94</v>
      </c>
      <c r="AN2" s="85" t="s">
        <v>96</v>
      </c>
      <c r="AO2" s="85" t="s">
        <v>95</v>
      </c>
      <c r="AP2" s="85" t="s">
        <v>97</v>
      </c>
      <c r="AQ2" t="s">
        <v>93</v>
      </c>
      <c r="AT2" s="85" t="s">
        <v>94</v>
      </c>
      <c r="AU2" s="85" t="s">
        <v>96</v>
      </c>
      <c r="AV2" s="85" t="s">
        <v>95</v>
      </c>
      <c r="AW2" s="85"/>
      <c r="AX2" s="85" t="s">
        <v>97</v>
      </c>
      <c r="AY2" s="85" t="s">
        <v>93</v>
      </c>
      <c r="BN2" t="s">
        <v>79</v>
      </c>
    </row>
    <row r="3" spans="2:73" x14ac:dyDescent="0.35">
      <c r="BJ3">
        <v>4000</v>
      </c>
      <c r="BK3">
        <v>4500</v>
      </c>
      <c r="BL3">
        <v>5000</v>
      </c>
      <c r="BM3">
        <v>5500</v>
      </c>
      <c r="BN3">
        <v>6000</v>
      </c>
      <c r="BO3">
        <v>6500</v>
      </c>
      <c r="BP3">
        <v>7000</v>
      </c>
      <c r="BQ3">
        <v>7500</v>
      </c>
      <c r="BR3">
        <v>8000</v>
      </c>
      <c r="BS3">
        <v>8500</v>
      </c>
      <c r="BT3">
        <v>9000</v>
      </c>
      <c r="BU3">
        <v>9500</v>
      </c>
    </row>
    <row r="4" spans="2:73" x14ac:dyDescent="0.35">
      <c r="B4">
        <v>0</v>
      </c>
      <c r="C4">
        <v>0</v>
      </c>
      <c r="D4">
        <v>0</v>
      </c>
      <c r="F4">
        <f>(-0.000003*B4^2+0.0011*B4)-(-0.000003*B4^2+0.0011*B4)*2</f>
        <v>0</v>
      </c>
      <c r="G4">
        <f t="shared" ref="G4:G56" si="0">IF(C4=0, 0, C4-F4)</f>
        <v>0</v>
      </c>
      <c r="H4">
        <v>0</v>
      </c>
      <c r="N4">
        <v>0</v>
      </c>
      <c r="Q4">
        <f t="shared" ref="Q4:Q35" si="1">(-0.0000045*B4^2+0.0015*B4)</f>
        <v>0</v>
      </c>
      <c r="R4">
        <f>IF(Table1[[#This Row],[IN lift corrected]]=0, 0,N4-Q4)</f>
        <v>0</v>
      </c>
      <c r="S4">
        <v>0</v>
      </c>
    </row>
    <row r="5" spans="2:73" x14ac:dyDescent="0.35">
      <c r="B5">
        <f>B4+2</f>
        <v>2</v>
      </c>
      <c r="C5">
        <v>0</v>
      </c>
      <c r="F5">
        <f t="shared" ref="F5:F68" si="2">(-0.000003*B5^2+0.0011*B5)-(-0.000003*B5^2+0.0011*B5)*2</f>
        <v>-2.1880000000000003E-3</v>
      </c>
      <c r="G5">
        <f t="shared" si="0"/>
        <v>0</v>
      </c>
      <c r="H5">
        <v>0</v>
      </c>
      <c r="N5">
        <v>0</v>
      </c>
      <c r="Q5">
        <f t="shared" si="1"/>
        <v>2.9820000000000003E-3</v>
      </c>
      <c r="R5">
        <f>IF(Table1[[#This Row],[IN lift corrected]]=0, 0,N5-Q5)</f>
        <v>0</v>
      </c>
      <c r="S5">
        <v>0</v>
      </c>
      <c r="AM5">
        <f>(Table1[[#This Row],[Column11]]-S4)/(Table1[[#This Row],[crankshaft degrees]]-B4)</f>
        <v>0</v>
      </c>
      <c r="AN5">
        <f>(AM5-AM4)/(Table1[[#This Row],[crankshaft degrees]]-B4)</f>
        <v>0</v>
      </c>
      <c r="AO5">
        <f>AM5*(((data!E$12/2)*6)/1000)</f>
        <v>0</v>
      </c>
      <c r="AP5">
        <f>AN5*(((data!E$12/2)*6)^2/1000)</f>
        <v>0</v>
      </c>
      <c r="AQ5">
        <f>AN5*(((data!E$12/2)*6/1000^3))</f>
        <v>0</v>
      </c>
      <c r="AT5">
        <f>(Table1[[#This Row],[Column8]]-H4)/(Table1[[#This Row],[crankshaft degrees]]-B4)</f>
        <v>0</v>
      </c>
      <c r="AU5">
        <f>(AT5-AT4)/(Table1[[#This Row],[crankshaft degrees]]-B4)</f>
        <v>0</v>
      </c>
      <c r="AV5">
        <f>AT5*(((data!E$12/2)*6)/1000)</f>
        <v>0</v>
      </c>
      <c r="AW5">
        <f>ABS(AV5)</f>
        <v>0</v>
      </c>
      <c r="AX5">
        <f>AU5*(((data!E$12/2)*6)^2/1000)</f>
        <v>0</v>
      </c>
      <c r="AY5">
        <f>AU5*(((data!E$12/2)*6)^3/1000)</f>
        <v>0</v>
      </c>
      <c r="BH5" t="s">
        <v>115</v>
      </c>
      <c r="BJ5" cm="1">
        <f t="array" ref="BJ5">MIN($AN5:$AN364 * (((BJ3/2)*6)^2/1000))</f>
        <v>-266.40000000001862</v>
      </c>
      <c r="BK5" cm="1">
        <f t="array" ref="BK5">MIN($AN5:$AN364 * (((BK3/2)*6)^2/1000))</f>
        <v>-337.16250000002356</v>
      </c>
      <c r="BL5" cm="1">
        <f t="array" ref="BL5">MIN($AN5:$AN364 * (((BL3/2)*6)^2/1000))</f>
        <v>-416.2500000000291</v>
      </c>
      <c r="BM5" cm="1">
        <f t="array" ref="BM5">MIN($AN5:$AN364 * (((BM3/2)*6)^2/1000))</f>
        <v>-503.66250000003521</v>
      </c>
      <c r="BN5" cm="1">
        <f t="array" ref="BN5">MIN($AN5:$AN364 * (((BN3/2)*6)^2/1000))</f>
        <v>-599.40000000004193</v>
      </c>
      <c r="BO5" cm="1">
        <f t="array" ref="BO5">MIN($AN5:$AN364 * (((BO3/2)*6)^2/1000))</f>
        <v>-703.4625000000492</v>
      </c>
      <c r="BP5" cm="1">
        <f t="array" ref="BP5">MIN($AN5:$AN364 * (((BP3/2)*6)^2/1000))</f>
        <v>-815.85000000005698</v>
      </c>
      <c r="BQ5" cm="1">
        <f t="array" ref="BQ5">MIN($AN5:$AN364 * (((BQ3/2)*6)^2/1000))</f>
        <v>-936.56250000006548</v>
      </c>
      <c r="BR5" cm="1">
        <f t="array" ref="BR5">MIN($AN5:$AN364 * (((BR3/2)*6)^2/1000))</f>
        <v>-1065.6000000000745</v>
      </c>
      <c r="BS5" cm="1">
        <f t="array" ref="BS5">MIN($AN5:$AN364 * (((BS3/2)*6)^2/1000))</f>
        <v>-1202.962500000084</v>
      </c>
      <c r="BT5" cm="1">
        <f t="array" ref="BT5">MIN($AN5:$AN364 * (((BT3/2)*6)^2/1000))</f>
        <v>-1348.6500000000942</v>
      </c>
      <c r="BU5" cm="1">
        <f t="array" ref="BU5">MIN($AN5:$AN364 * (((BU3/2)*6)^2/1000))</f>
        <v>-1502.662500000105</v>
      </c>
    </row>
    <row r="6" spans="2:73" x14ac:dyDescent="0.35">
      <c r="B6">
        <f t="shared" ref="B6:B69" si="3">B5+2</f>
        <v>4</v>
      </c>
      <c r="C6">
        <v>0</v>
      </c>
      <c r="F6">
        <f t="shared" si="2"/>
        <v>-4.352E-3</v>
      </c>
      <c r="G6">
        <f t="shared" si="0"/>
        <v>0</v>
      </c>
      <c r="H6">
        <v>0</v>
      </c>
      <c r="N6">
        <v>0</v>
      </c>
      <c r="O6">
        <v>0.02</v>
      </c>
      <c r="Q6">
        <f t="shared" si="1"/>
        <v>5.9280000000000001E-3</v>
      </c>
      <c r="R6">
        <f>IF(Table1[[#This Row],[IN lift corrected]]=0, 0,N6-Q6)</f>
        <v>0</v>
      </c>
      <c r="S6">
        <v>0</v>
      </c>
      <c r="AM6">
        <f>(Table1[[#This Row],[Column11]]-S5)/(Table1[[#This Row],[crankshaft degrees]]-B5)</f>
        <v>0</v>
      </c>
      <c r="AN6">
        <f>(AM6-AM5)/(Table1[[#This Row],[crankshaft degrees]]-B5)</f>
        <v>0</v>
      </c>
      <c r="AO6">
        <f>AM6*(((data!E$12/2)*6)/1000)</f>
        <v>0</v>
      </c>
      <c r="AP6">
        <f>AN6*(((data!E$12/2)*6)^2/1000)</f>
        <v>0</v>
      </c>
      <c r="AQ6">
        <f>AN6*(((data!E$12/2)*6/1000^3))</f>
        <v>0</v>
      </c>
      <c r="AT6">
        <f>(Table1[[#This Row],[Column8]]-H5)/(Table1[[#This Row],[crankshaft degrees]]-B5)</f>
        <v>0</v>
      </c>
      <c r="AU6">
        <f>(AT6-AT5)/(Table1[[#This Row],[crankshaft degrees]]-I5)</f>
        <v>0</v>
      </c>
      <c r="AV6">
        <f>AT6*(((data!E$12/2)*6)/1000)</f>
        <v>0</v>
      </c>
      <c r="AW6">
        <f t="shared" ref="AW6:AW69" si="4">ABS(AV6)</f>
        <v>0</v>
      </c>
      <c r="AX6">
        <f>AU6*(((data!E$12/2)*6)^2/1000)</f>
        <v>0</v>
      </c>
      <c r="AY6">
        <f>AU6*(((data!E$12/2)*6)^3/1000)</f>
        <v>0</v>
      </c>
      <c r="BH6" t="s">
        <v>117</v>
      </c>
      <c r="BJ6">
        <f>INDEX(S:S, MATCH(MAX(AP:AP), AP:AP, 0))</f>
        <v>0.29670000000000002</v>
      </c>
    </row>
    <row r="7" spans="2:73" x14ac:dyDescent="0.35">
      <c r="B7">
        <f t="shared" si="3"/>
        <v>6</v>
      </c>
      <c r="C7">
        <v>0</v>
      </c>
      <c r="F7">
        <f t="shared" si="2"/>
        <v>-6.4920000000000004E-3</v>
      </c>
      <c r="G7">
        <f t="shared" si="0"/>
        <v>0</v>
      </c>
      <c r="H7">
        <v>0</v>
      </c>
      <c r="N7">
        <v>0</v>
      </c>
      <c r="Q7">
        <f t="shared" si="1"/>
        <v>8.8380000000000004E-3</v>
      </c>
      <c r="R7">
        <f>IF(Table1[[#This Row],[IN lift corrected]]=0, 0,N7-Q7)</f>
        <v>0</v>
      </c>
      <c r="S7">
        <v>0</v>
      </c>
      <c r="AM7">
        <f>(Table1[[#This Row],[Column11]]-S6)/(Table1[[#This Row],[crankshaft degrees]]-B6)</f>
        <v>0</v>
      </c>
      <c r="AN7">
        <f>(AM7-AM6)/(Table1[[#This Row],[crankshaft degrees]]-B6)</f>
        <v>0</v>
      </c>
      <c r="AO7">
        <f>AM7*(((data!E$12/2)*6)/1000)</f>
        <v>0</v>
      </c>
      <c r="AP7">
        <f>AN7*(((data!E$12/2)*6)^2/1000)</f>
        <v>0</v>
      </c>
      <c r="AQ7">
        <f>AN7*(((data!E$12/2)*6/1000^3))</f>
        <v>0</v>
      </c>
      <c r="AT7">
        <f>(Table1[[#This Row],[Column8]]-H6)/(Table1[[#This Row],[crankshaft degrees]]-B6)</f>
        <v>0</v>
      </c>
      <c r="AU7">
        <f>(AT7-AT6)/(Table1[[#This Row],[crankshaft degrees]]-I6)</f>
        <v>0</v>
      </c>
      <c r="AV7">
        <f>AT7*(((data!E$12/2)*6)/1000)</f>
        <v>0</v>
      </c>
      <c r="AW7">
        <f t="shared" si="4"/>
        <v>0</v>
      </c>
      <c r="AX7">
        <f>AU7*(((data!E$12/2)*6)^2/1000)</f>
        <v>0</v>
      </c>
      <c r="AY7">
        <f>AU7*(((data!E$12/2)*6)^3/1000)</f>
        <v>0</v>
      </c>
    </row>
    <row r="8" spans="2:73" x14ac:dyDescent="0.35">
      <c r="B8">
        <f t="shared" si="3"/>
        <v>8</v>
      </c>
      <c r="C8">
        <v>0</v>
      </c>
      <c r="F8">
        <f t="shared" si="2"/>
        <v>-8.6080000000000011E-3</v>
      </c>
      <c r="G8">
        <f t="shared" si="0"/>
        <v>0</v>
      </c>
      <c r="H8">
        <v>0</v>
      </c>
      <c r="N8">
        <v>0</v>
      </c>
      <c r="Q8">
        <f t="shared" si="1"/>
        <v>1.1712E-2</v>
      </c>
      <c r="R8">
        <f>IF(Table1[[#This Row],[IN lift corrected]]=0, 0,N8-Q8)</f>
        <v>0</v>
      </c>
      <c r="S8">
        <v>0</v>
      </c>
      <c r="AM8">
        <f>(Table1[[#This Row],[Column11]]-S7)/(Table1[[#This Row],[crankshaft degrees]]-B7)</f>
        <v>0</v>
      </c>
      <c r="AN8">
        <f>(AM8-AM7)/(Table1[[#This Row],[crankshaft degrees]]-B7)</f>
        <v>0</v>
      </c>
      <c r="AO8">
        <f>AM8*(((data!E$12/2)*6)/1000)</f>
        <v>0</v>
      </c>
      <c r="AP8">
        <f>AN8*(((data!E$12/2)*6)^2/1000)</f>
        <v>0</v>
      </c>
      <c r="AQ8">
        <f>AN8*(((data!E$12/2)*6/1000^3))</f>
        <v>0</v>
      </c>
      <c r="AT8">
        <f>(Table1[[#This Row],[Column8]]-H7)/(Table1[[#This Row],[crankshaft degrees]]-B7)</f>
        <v>0</v>
      </c>
      <c r="AU8">
        <f>(AT8-AT7)/(Table1[[#This Row],[crankshaft degrees]]-I7)</f>
        <v>0</v>
      </c>
      <c r="AV8">
        <f>AT8*(((data!E$12/2)*6)/1000)</f>
        <v>0</v>
      </c>
      <c r="AW8">
        <f t="shared" si="4"/>
        <v>0</v>
      </c>
      <c r="AX8">
        <f>AU8*(((data!E$12/2)*6)^2/1000)</f>
        <v>0</v>
      </c>
      <c r="AY8">
        <f>AU8*(((data!E$12/2)*6)^3/1000)</f>
        <v>0</v>
      </c>
      <c r="BG8" t="s">
        <v>99</v>
      </c>
    </row>
    <row r="9" spans="2:73" x14ac:dyDescent="0.35">
      <c r="B9">
        <f t="shared" si="3"/>
        <v>10</v>
      </c>
      <c r="C9">
        <v>0</v>
      </c>
      <c r="F9">
        <f t="shared" si="2"/>
        <v>-1.0700000000000001E-2</v>
      </c>
      <c r="G9">
        <f t="shared" si="0"/>
        <v>0</v>
      </c>
      <c r="H9">
        <v>0</v>
      </c>
      <c r="N9">
        <v>0</v>
      </c>
      <c r="Q9">
        <f t="shared" si="1"/>
        <v>1.4549999999999999E-2</v>
      </c>
      <c r="R9">
        <f>IF(Table1[[#This Row],[IN lift corrected]]=0, 0,N9-Q9)</f>
        <v>0</v>
      </c>
      <c r="S9">
        <v>0</v>
      </c>
      <c r="AM9">
        <f>(Table1[[#This Row],[Column11]]-S8)/(Table1[[#This Row],[crankshaft degrees]]-B8)</f>
        <v>0</v>
      </c>
      <c r="AN9">
        <f>(AM9-AM8)/(Table1[[#This Row],[crankshaft degrees]]-B8)</f>
        <v>0</v>
      </c>
      <c r="AO9">
        <f>AM9*(((data!E$12/2)*6)/1000)</f>
        <v>0</v>
      </c>
      <c r="AP9">
        <f>AN9*(((data!E$12/2)*6)^2/1000)</f>
        <v>0</v>
      </c>
      <c r="AQ9">
        <f>AN9*(((data!E$12/2)*6/1000^3))</f>
        <v>0</v>
      </c>
      <c r="AT9">
        <f>(Table1[[#This Row],[Column8]]-H8)/(Table1[[#This Row],[crankshaft degrees]]-B8)</f>
        <v>0</v>
      </c>
      <c r="AU9">
        <f>(AT9-AT8)/(Table1[[#This Row],[crankshaft degrees]]-I8)</f>
        <v>0</v>
      </c>
      <c r="AV9">
        <f>AT9*(((data!E$12/2)*6)/1000)</f>
        <v>0</v>
      </c>
      <c r="AW9">
        <f t="shared" si="4"/>
        <v>0</v>
      </c>
      <c r="AX9">
        <f>AU9*(((data!E$12/2)*6)^2/1000)</f>
        <v>0</v>
      </c>
      <c r="AY9">
        <f>AU9*(((data!E$12/2)*6)^3/1000)</f>
        <v>0</v>
      </c>
      <c r="BH9" s="85" t="s">
        <v>116</v>
      </c>
      <c r="BJ9">
        <f t="shared" ref="BJ9:BS9" si="5">BJ13+BJ11</f>
        <v>188.53139999999786</v>
      </c>
      <c r="BK9">
        <f t="shared" si="5"/>
        <v>180.46447499999729</v>
      </c>
      <c r="BL9">
        <f t="shared" si="5"/>
        <v>171.44849999999667</v>
      </c>
      <c r="BM9">
        <f t="shared" si="5"/>
        <v>161.48347499999596</v>
      </c>
      <c r="BN9">
        <f t="shared" si="5"/>
        <v>150.5693999999952</v>
      </c>
      <c r="BO9">
        <f t="shared" si="5"/>
        <v>138.70627499999438</v>
      </c>
      <c r="BP9">
        <f t="shared" si="5"/>
        <v>125.89409999999349</v>
      </c>
      <c r="BQ9">
        <f t="shared" si="5"/>
        <v>112.13287499999251</v>
      </c>
      <c r="BR9">
        <f t="shared" si="5"/>
        <v>97.42259999999149</v>
      </c>
      <c r="BS9">
        <f t="shared" si="5"/>
        <v>81.763274999990415</v>
      </c>
      <c r="BT9">
        <f t="shared" ref="BT9:BU9" si="6">BT13+BT11</f>
        <v>65.154899999989226</v>
      </c>
      <c r="BU9">
        <f t="shared" si="6"/>
        <v>47.597474999988009</v>
      </c>
    </row>
    <row r="10" spans="2:73" x14ac:dyDescent="0.35">
      <c r="B10">
        <f t="shared" si="3"/>
        <v>12</v>
      </c>
      <c r="C10">
        <v>0</v>
      </c>
      <c r="F10">
        <f t="shared" si="2"/>
        <v>-1.2768E-2</v>
      </c>
      <c r="G10">
        <f t="shared" si="0"/>
        <v>0</v>
      </c>
      <c r="H10">
        <v>0</v>
      </c>
      <c r="N10">
        <v>0</v>
      </c>
      <c r="Q10">
        <f t="shared" si="1"/>
        <v>1.7352000000000003E-2</v>
      </c>
      <c r="R10">
        <f>IF(Table1[[#This Row],[IN lift corrected]]=0, 0,N10-Q10)</f>
        <v>0</v>
      </c>
      <c r="S10">
        <v>0</v>
      </c>
      <c r="AM10">
        <f>(Table1[[#This Row],[Column11]]-S9)/(Table1[[#This Row],[crankshaft degrees]]-B9)</f>
        <v>0</v>
      </c>
      <c r="AN10">
        <f>(AM10-AM9)/(Table1[[#This Row],[crankshaft degrees]]-B9)</f>
        <v>0</v>
      </c>
      <c r="AO10">
        <f>AM10*(((data!E$12/2)*6)/1000)</f>
        <v>0</v>
      </c>
      <c r="AP10">
        <f>AN10*(((data!E$12/2)*6)^2/1000)</f>
        <v>0</v>
      </c>
      <c r="AQ10">
        <f>AN10*(((data!E$12/2)*6/1000^3))</f>
        <v>0</v>
      </c>
      <c r="AT10">
        <f>(Table1[[#This Row],[Column8]]-H9)/(Table1[[#This Row],[crankshaft degrees]]-B9)</f>
        <v>0</v>
      </c>
      <c r="AU10">
        <f>(AT10-AT9)/(Table1[[#This Row],[crankshaft degrees]]-I9)</f>
        <v>0</v>
      </c>
      <c r="AV10">
        <f>AT10*(((data!E$12/2)*6)/1000)</f>
        <v>0</v>
      </c>
      <c r="AW10">
        <f t="shared" si="4"/>
        <v>0</v>
      </c>
      <c r="AX10">
        <f>AU10*(((data!E$12/2)*6)^2/1000)</f>
        <v>0</v>
      </c>
      <c r="AY10">
        <f>AU10*(((data!E$12/2)*6)^3/1000)</f>
        <v>0</v>
      </c>
    </row>
    <row r="11" spans="2:73" x14ac:dyDescent="0.35">
      <c r="B11">
        <f t="shared" si="3"/>
        <v>14</v>
      </c>
      <c r="C11">
        <v>0</v>
      </c>
      <c r="F11">
        <f t="shared" si="2"/>
        <v>-1.4812000000000001E-2</v>
      </c>
      <c r="G11">
        <f t="shared" si="0"/>
        <v>0</v>
      </c>
      <c r="H11">
        <v>0</v>
      </c>
      <c r="N11">
        <v>0</v>
      </c>
      <c r="Q11">
        <f t="shared" si="1"/>
        <v>2.0118E-2</v>
      </c>
      <c r="R11">
        <f>IF(Table1[[#This Row],[IN lift corrected]]=0, 0,N11-Q11)</f>
        <v>0</v>
      </c>
      <c r="S11">
        <v>0</v>
      </c>
      <c r="AM11">
        <f>(Table1[[#This Row],[Column11]]-S10)/(Table1[[#This Row],[crankshaft degrees]]-B10)</f>
        <v>0</v>
      </c>
      <c r="AN11">
        <f>(AM11-AM10)/(Table1[[#This Row],[crankshaft degrees]]-B10)</f>
        <v>0</v>
      </c>
      <c r="AO11">
        <f>AM11*(((data!E$12/2)*6)/1000)</f>
        <v>0</v>
      </c>
      <c r="AP11">
        <f>AN11*(((data!E$12/2)*6)^2/1000)</f>
        <v>0</v>
      </c>
      <c r="AQ11">
        <f>AN11*(((data!E$12/2)*6/1000^3))</f>
        <v>0</v>
      </c>
      <c r="AT11">
        <f>(Table1[[#This Row],[Column8]]-H10)/(Table1[[#This Row],[crankshaft degrees]]-B10)</f>
        <v>0</v>
      </c>
      <c r="AU11">
        <f>(AT11-AT10)/(Table1[[#This Row],[crankshaft degrees]]-I10)</f>
        <v>0</v>
      </c>
      <c r="AV11">
        <f>AT11*(((data!E$12/2)*6)/1000)</f>
        <v>0</v>
      </c>
      <c r="AW11">
        <f t="shared" si="4"/>
        <v>0</v>
      </c>
      <c r="AX11">
        <f>AU11*(((data!E$12/2)*6)^2/1000)</f>
        <v>0</v>
      </c>
      <c r="AY11">
        <f>AU11*(((data!E$12/2)*6)^3/1000)</f>
        <v>0</v>
      </c>
      <c r="BH11" t="s">
        <v>118</v>
      </c>
      <c r="BJ11">
        <f>BJ5*data!$I14</f>
        <v>-30.369600000002123</v>
      </c>
      <c r="BK11">
        <f>BK5*data!$I14</f>
        <v>-38.436525000002689</v>
      </c>
      <c r="BL11">
        <f>BL5*data!$I14</f>
        <v>-47.452500000003319</v>
      </c>
      <c r="BM11">
        <f>BM5*data!$I14</f>
        <v>-57.417525000004019</v>
      </c>
      <c r="BN11">
        <f>BN5*data!$I14</f>
        <v>-68.331600000004784</v>
      </c>
      <c r="BO11">
        <f>BO5*data!$I14</f>
        <v>-80.194725000005619</v>
      </c>
      <c r="BP11">
        <f>BP5*data!$I14</f>
        <v>-93.006900000006496</v>
      </c>
      <c r="BQ11">
        <f>BQ5*data!$I14</f>
        <v>-106.76812500000747</v>
      </c>
      <c r="BR11">
        <f>BR5*data!$I14</f>
        <v>-121.47840000000849</v>
      </c>
      <c r="BS11">
        <f>BS5*data!$I14</f>
        <v>-137.13772500000957</v>
      </c>
      <c r="BT11">
        <f>BT5*data!$I14</f>
        <v>-153.74610000001076</v>
      </c>
      <c r="BU11">
        <f>BU5*data!$I14</f>
        <v>-171.30352500001197</v>
      </c>
    </row>
    <row r="12" spans="2:73" x14ac:dyDescent="0.35">
      <c r="B12">
        <f t="shared" si="3"/>
        <v>16</v>
      </c>
      <c r="C12">
        <v>0</v>
      </c>
      <c r="F12">
        <f t="shared" si="2"/>
        <v>-1.6832E-2</v>
      </c>
      <c r="G12">
        <f t="shared" si="0"/>
        <v>0</v>
      </c>
      <c r="H12">
        <v>0</v>
      </c>
      <c r="N12">
        <v>0.05</v>
      </c>
      <c r="Q12">
        <f t="shared" si="1"/>
        <v>2.2848E-2</v>
      </c>
      <c r="R12">
        <f>IF(Table1[[#This Row],[IN lift corrected]]=0, 0,N12-Q12)</f>
        <v>2.7152000000000003E-2</v>
      </c>
      <c r="S12">
        <v>0</v>
      </c>
      <c r="AM12">
        <f>(Table1[[#This Row],[Column11]]-S11)/(Table1[[#This Row],[crankshaft degrees]]-B11)</f>
        <v>0</v>
      </c>
      <c r="AN12">
        <f>(AM12-AM11)/(Table1[[#This Row],[crankshaft degrees]]-B11)</f>
        <v>0</v>
      </c>
      <c r="AO12">
        <f>AM12*(((data!E$12/2)*6)/1000)</f>
        <v>0</v>
      </c>
      <c r="AP12">
        <f>AN12*(((data!E$12/2)*6)^2/1000)</f>
        <v>0</v>
      </c>
      <c r="AQ12">
        <f>AN12*(((data!E$12/2)*6/1000^3))</f>
        <v>0</v>
      </c>
      <c r="AT12">
        <f>(Table1[[#This Row],[Column8]]-H11)/(Table1[[#This Row],[crankshaft degrees]]-B11)</f>
        <v>0</v>
      </c>
      <c r="AU12">
        <f>(AT12-AT11)/(Table1[[#This Row],[crankshaft degrees]]-I11)</f>
        <v>0</v>
      </c>
      <c r="AV12">
        <f>AT12*(((data!E$12/2)*6)/1000)</f>
        <v>0</v>
      </c>
      <c r="AW12">
        <f t="shared" si="4"/>
        <v>0</v>
      </c>
      <c r="AX12">
        <f>AU12*(((data!E$12/2)*6)^2/1000)</f>
        <v>0</v>
      </c>
      <c r="AY12">
        <f>AU12*(((data!E$12/2)*6)^3/1000)</f>
        <v>0</v>
      </c>
    </row>
    <row r="13" spans="2:73" x14ac:dyDescent="0.35">
      <c r="B13">
        <f t="shared" si="3"/>
        <v>18</v>
      </c>
      <c r="C13">
        <v>0</v>
      </c>
      <c r="F13">
        <f t="shared" si="2"/>
        <v>-1.8828000000000001E-2</v>
      </c>
      <c r="G13">
        <f t="shared" si="0"/>
        <v>0</v>
      </c>
      <c r="H13">
        <v>0</v>
      </c>
      <c r="N13">
        <v>0.1</v>
      </c>
      <c r="Q13">
        <f t="shared" si="1"/>
        <v>2.5541999999999999E-2</v>
      </c>
      <c r="R13">
        <f>IF(Table1[[#This Row],[IN lift corrected]]=0, 0,N13-Q13)</f>
        <v>7.445800000000001E-2</v>
      </c>
      <c r="S13">
        <v>0</v>
      </c>
      <c r="AM13">
        <f>(Table1[[#This Row],[Column11]]-S12)/(Table1[[#This Row],[crankshaft degrees]]-B12)</f>
        <v>0</v>
      </c>
      <c r="AN13">
        <f>(AM13-AM12)/(Table1[[#This Row],[crankshaft degrees]]-B12)</f>
        <v>0</v>
      </c>
      <c r="AO13">
        <f>AM13*(((data!E$12/2)*6)/1000)</f>
        <v>0</v>
      </c>
      <c r="AP13">
        <f>AN13*(((data!E$12/2)*6)^2/1000)</f>
        <v>0</v>
      </c>
      <c r="AQ13">
        <f>AN13*(((data!E$12/2)*6/1000^3))</f>
        <v>0</v>
      </c>
      <c r="AT13">
        <f>(Table1[[#This Row],[Column8]]-H12)/(Table1[[#This Row],[crankshaft degrees]]-B12)</f>
        <v>0</v>
      </c>
      <c r="AU13">
        <f>(AT13-AT12)/(Table1[[#This Row],[crankshaft degrees]]-I12)</f>
        <v>0</v>
      </c>
      <c r="AV13">
        <f>AT13*(((data!E$12/2)*6)/1000)</f>
        <v>0</v>
      </c>
      <c r="AW13">
        <f t="shared" si="4"/>
        <v>0</v>
      </c>
      <c r="AX13">
        <f>AU13*(((data!E$12/2)*6)^2/1000)</f>
        <v>0</v>
      </c>
      <c r="AY13">
        <f>AU13*(((data!E$12/2)*6)^3/1000)</f>
        <v>0</v>
      </c>
      <c r="BH13" t="s">
        <v>119</v>
      </c>
      <c r="BJ13">
        <f>data!$I26*((data!$I23-data!$I24)+valves!$BJ6/1000)</f>
        <v>218.90099999999998</v>
      </c>
      <c r="BK13">
        <f>data!$I26*((data!$I23-data!$I24)+valves!$BJ6/1000)</f>
        <v>218.90099999999998</v>
      </c>
      <c r="BL13">
        <f>data!$I26*((data!$I23-data!$I24)+valves!$BJ6/1000)</f>
        <v>218.90099999999998</v>
      </c>
      <c r="BM13">
        <f>data!$I26*((data!$I23-data!$I24)+valves!$BJ6/1000)</f>
        <v>218.90099999999998</v>
      </c>
      <c r="BN13">
        <f>data!$I26*((data!$I23-data!$I24)+valves!$BJ6/1000)</f>
        <v>218.90099999999998</v>
      </c>
      <c r="BO13">
        <f>data!$I26*((data!$I23-data!$I24)+valves!$BJ6/1000)</f>
        <v>218.90099999999998</v>
      </c>
      <c r="BP13">
        <f>data!$I26*((data!$I23-data!$I24)+valves!$BJ6/1000)</f>
        <v>218.90099999999998</v>
      </c>
      <c r="BQ13">
        <f>data!$I26*((data!$I23-data!$I24)+valves!$BJ6/1000)</f>
        <v>218.90099999999998</v>
      </c>
      <c r="BR13">
        <f>data!$I26*((data!$I23-data!$I24)+valves!$BJ6/1000)</f>
        <v>218.90099999999998</v>
      </c>
      <c r="BS13">
        <f>data!$I26*((data!$I23-data!$I24)+valves!$BJ6/1000)</f>
        <v>218.90099999999998</v>
      </c>
      <c r="BT13">
        <f>data!$I26*((data!$I23-data!$I24)+valves!$BJ6/1000)</f>
        <v>218.90099999999998</v>
      </c>
      <c r="BU13">
        <f>data!$I26*((data!$I23-data!$I24)+valves!$BJ6/1000)</f>
        <v>218.90099999999998</v>
      </c>
    </row>
    <row r="14" spans="2:73" x14ac:dyDescent="0.35">
      <c r="B14">
        <f t="shared" si="3"/>
        <v>20</v>
      </c>
      <c r="C14">
        <v>0</v>
      </c>
      <c r="D14">
        <v>-0.02</v>
      </c>
      <c r="E14">
        <v>0.02</v>
      </c>
      <c r="F14">
        <f t="shared" si="2"/>
        <v>-2.0800000000000003E-2</v>
      </c>
      <c r="G14">
        <f t="shared" si="0"/>
        <v>0</v>
      </c>
      <c r="H14">
        <v>0</v>
      </c>
      <c r="N14">
        <v>0.01</v>
      </c>
      <c r="Q14">
        <f t="shared" si="1"/>
        <v>2.8199999999999999E-2</v>
      </c>
      <c r="R14">
        <f>IF(Table1[[#This Row],[IN lift corrected]]=0, 0,N14-Q14)</f>
        <v>-1.8200000000000001E-2</v>
      </c>
      <c r="S14">
        <v>0</v>
      </c>
      <c r="AM14">
        <f>(Table1[[#This Row],[Column11]]-S13)/(Table1[[#This Row],[crankshaft degrees]]-B13)</f>
        <v>0</v>
      </c>
      <c r="AN14">
        <f>(AM14-AM13)/(Table1[[#This Row],[crankshaft degrees]]-B13)</f>
        <v>0</v>
      </c>
      <c r="AO14">
        <f>AM14*(((data!E$12/2)*6)/1000)</f>
        <v>0</v>
      </c>
      <c r="AP14">
        <f>AN14*(((data!E$12/2)*6)^2/1000)</f>
        <v>0</v>
      </c>
      <c r="AQ14">
        <f>AN14*(((data!E$12/2)*6/1000^3))</f>
        <v>0</v>
      </c>
      <c r="AT14">
        <f>(Table1[[#This Row],[Column8]]-H13)/(Table1[[#This Row],[crankshaft degrees]]-B13)</f>
        <v>0</v>
      </c>
      <c r="AU14">
        <f>(AT14-AT13)/(Table1[[#This Row],[crankshaft degrees]]-I13)</f>
        <v>0</v>
      </c>
      <c r="AV14">
        <f>AT14*(((data!E$12/2)*6)/1000)</f>
        <v>0</v>
      </c>
      <c r="AW14">
        <f t="shared" si="4"/>
        <v>0</v>
      </c>
      <c r="AX14">
        <f>AU14*(((data!E$12/2)*6)^2/1000)</f>
        <v>0</v>
      </c>
      <c r="AY14">
        <f>AU14*(((data!E$12/2)*6)^3/1000)</f>
        <v>0</v>
      </c>
    </row>
    <row r="15" spans="2:73" x14ac:dyDescent="0.35">
      <c r="B15">
        <f t="shared" si="3"/>
        <v>22</v>
      </c>
      <c r="C15">
        <v>0</v>
      </c>
      <c r="F15">
        <f t="shared" si="2"/>
        <v>-2.2748000000000004E-2</v>
      </c>
      <c r="G15">
        <f t="shared" si="0"/>
        <v>0</v>
      </c>
      <c r="H15">
        <v>0</v>
      </c>
      <c r="N15">
        <v>0.02</v>
      </c>
      <c r="Q15">
        <f t="shared" si="1"/>
        <v>3.0822000000000002E-2</v>
      </c>
      <c r="R15">
        <f>IF(Table1[[#This Row],[IN lift corrected]]=0, 0,N15-Q15)</f>
        <v>-1.0822000000000002E-2</v>
      </c>
      <c r="S15">
        <v>0</v>
      </c>
      <c r="AM15">
        <f>(Table1[[#This Row],[Column11]]-S14)/(Table1[[#This Row],[crankshaft degrees]]-B14)</f>
        <v>0</v>
      </c>
      <c r="AN15">
        <f>(AM15-AM14)/(Table1[[#This Row],[crankshaft degrees]]-B14)</f>
        <v>0</v>
      </c>
      <c r="AO15">
        <f>AM15*(((data!E$12/2)*6)/1000)</f>
        <v>0</v>
      </c>
      <c r="AP15">
        <f>AN15*(((data!E$12/2)*6)^2/1000)</f>
        <v>0</v>
      </c>
      <c r="AQ15">
        <f>AN15*(((data!E$12/2)*6/1000^3))</f>
        <v>0</v>
      </c>
      <c r="AT15">
        <f>(Table1[[#This Row],[Column8]]-H14)/(Table1[[#This Row],[crankshaft degrees]]-B14)</f>
        <v>0</v>
      </c>
      <c r="AU15">
        <f>(AT15-AT14)/(Table1[[#This Row],[crankshaft degrees]]-I14)</f>
        <v>0</v>
      </c>
      <c r="AV15">
        <f>AT15*(((data!E$12/2)*6)/1000)</f>
        <v>0</v>
      </c>
      <c r="AW15">
        <f t="shared" si="4"/>
        <v>0</v>
      </c>
      <c r="AX15">
        <f>AU15*(((data!E$12/2)*6)^2/1000)</f>
        <v>0</v>
      </c>
      <c r="AY15">
        <f>AU15*(((data!E$12/2)*6)^3/1000)</f>
        <v>0</v>
      </c>
      <c r="BG15" t="s">
        <v>100</v>
      </c>
    </row>
    <row r="16" spans="2:73" x14ac:dyDescent="0.35">
      <c r="B16">
        <f t="shared" si="3"/>
        <v>24</v>
      </c>
      <c r="C16">
        <v>0</v>
      </c>
      <c r="F16">
        <f t="shared" si="2"/>
        <v>-2.4671999999999999E-2</v>
      </c>
      <c r="G16">
        <f t="shared" si="0"/>
        <v>0</v>
      </c>
      <c r="H16">
        <v>0</v>
      </c>
      <c r="N16">
        <v>0.03</v>
      </c>
      <c r="O16">
        <v>0.04</v>
      </c>
      <c r="Q16">
        <f t="shared" si="1"/>
        <v>3.3408000000000007E-2</v>
      </c>
      <c r="R16">
        <f>IF(Table1[[#This Row],[IN lift corrected]]=0, 0,N16-Q16)</f>
        <v>-3.4080000000000082E-3</v>
      </c>
      <c r="S16">
        <v>0</v>
      </c>
      <c r="AM16">
        <f>(Table1[[#This Row],[Column11]]-S15)/(Table1[[#This Row],[crankshaft degrees]]-B15)</f>
        <v>0</v>
      </c>
      <c r="AN16">
        <f>(AM16-AM15)/(Table1[[#This Row],[crankshaft degrees]]-B15)</f>
        <v>0</v>
      </c>
      <c r="AO16">
        <f>AM16*(((data!E$12/2)*6)/1000)</f>
        <v>0</v>
      </c>
      <c r="AP16">
        <f>AN16*(((data!E$12/2)*6)^2/1000)</f>
        <v>0</v>
      </c>
      <c r="AQ16">
        <f>AN16*(((data!E$12/2)*6/1000^3))</f>
        <v>0</v>
      </c>
      <c r="AT16">
        <f>(Table1[[#This Row],[Column8]]-H15)/(Table1[[#This Row],[crankshaft degrees]]-B15)</f>
        <v>0</v>
      </c>
      <c r="AU16">
        <f>(AT16-AT15)/(Table1[[#This Row],[crankshaft degrees]]-I15)</f>
        <v>0</v>
      </c>
      <c r="AV16">
        <f>AT16*(((data!E$12/2)*6)/1000)</f>
        <v>0</v>
      </c>
      <c r="AW16">
        <f t="shared" si="4"/>
        <v>0</v>
      </c>
      <c r="AX16">
        <f>AU16*(((data!E$12/2)*6)^2/1000)</f>
        <v>0</v>
      </c>
      <c r="AY16">
        <f>AU16*(((data!E$12/2)*6)^3/1000)</f>
        <v>0</v>
      </c>
      <c r="BH16" t="s">
        <v>116</v>
      </c>
      <c r="BJ16">
        <f t="shared" ref="BJ16:BS16" si="7">BJ20+BJ18</f>
        <v>123.66029999999792</v>
      </c>
      <c r="BK16">
        <f t="shared" si="7"/>
        <v>115.80566249999737</v>
      </c>
      <c r="BL16">
        <f t="shared" si="7"/>
        <v>107.02694999999676</v>
      </c>
      <c r="BM16">
        <f t="shared" si="7"/>
        <v>97.324162499996078</v>
      </c>
      <c r="BN16">
        <f t="shared" si="7"/>
        <v>86.697299999995323</v>
      </c>
      <c r="BO16">
        <f t="shared" si="7"/>
        <v>75.146362499994524</v>
      </c>
      <c r="BP16">
        <f t="shared" si="7"/>
        <v>62.671349999993652</v>
      </c>
      <c r="BQ16">
        <f t="shared" si="7"/>
        <v>49.272262499992721</v>
      </c>
      <c r="BR16">
        <f t="shared" si="7"/>
        <v>34.949099999991716</v>
      </c>
      <c r="BS16">
        <f t="shared" si="7"/>
        <v>19.701862499990654</v>
      </c>
      <c r="BT16">
        <f t="shared" ref="BT16:BU16" si="8">BT20+BT18</f>
        <v>3.5305499999895176</v>
      </c>
      <c r="BU16">
        <f t="shared" si="8"/>
        <v>-13.564837500011663</v>
      </c>
    </row>
    <row r="17" spans="2:73" x14ac:dyDescent="0.35">
      <c r="B17">
        <f t="shared" si="3"/>
        <v>26</v>
      </c>
      <c r="C17">
        <v>0</v>
      </c>
      <c r="F17">
        <f t="shared" si="2"/>
        <v>-2.6572000000000002E-2</v>
      </c>
      <c r="G17">
        <f t="shared" si="0"/>
        <v>0</v>
      </c>
      <c r="H17">
        <v>0</v>
      </c>
      <c r="N17">
        <v>0.04</v>
      </c>
      <c r="Q17">
        <f t="shared" si="1"/>
        <v>3.5957999999999997E-2</v>
      </c>
      <c r="R17">
        <f>IF(Table1[[#This Row],[IN lift corrected]]=0, 0,N17-Q17)</f>
        <v>4.0420000000000039E-3</v>
      </c>
      <c r="S17">
        <v>0</v>
      </c>
      <c r="AM17">
        <f>(Table1[[#This Row],[Column11]]-S16)/(Table1[[#This Row],[crankshaft degrees]]-B16)</f>
        <v>0</v>
      </c>
      <c r="AN17">
        <f>(AM17-AM16)/(Table1[[#This Row],[crankshaft degrees]]-B16)</f>
        <v>0</v>
      </c>
      <c r="AO17">
        <f>AM17*(((data!E$12/2)*6)/1000)</f>
        <v>0</v>
      </c>
      <c r="AP17">
        <f>AN17*(((data!E$12/2)*6)^2/1000)</f>
        <v>0</v>
      </c>
      <c r="AQ17">
        <f>AN17*(((data!E$12/2)*6/1000^3))</f>
        <v>0</v>
      </c>
      <c r="AT17">
        <f>(Table1[[#This Row],[Column8]]-H16)/(Table1[[#This Row],[crankshaft degrees]]-B16)</f>
        <v>0</v>
      </c>
      <c r="AU17">
        <f>(AT17-AT16)/(Table1[[#This Row],[crankshaft degrees]]-I16)</f>
        <v>0</v>
      </c>
      <c r="AV17">
        <f>AT17*(((data!E$12/2)*6)/1000)</f>
        <v>0</v>
      </c>
      <c r="AW17">
        <f t="shared" si="4"/>
        <v>0</v>
      </c>
      <c r="AX17">
        <f>AU17*(((data!E$12/2)*6)^2/1000)</f>
        <v>0</v>
      </c>
      <c r="AY17">
        <f>AU17*(((data!E$12/2)*6)^3/1000)</f>
        <v>0</v>
      </c>
    </row>
    <row r="18" spans="2:73" x14ac:dyDescent="0.35">
      <c r="B18">
        <f t="shared" si="3"/>
        <v>28</v>
      </c>
      <c r="C18">
        <v>0</v>
      </c>
      <c r="F18">
        <f t="shared" si="2"/>
        <v>-2.8448000000000001E-2</v>
      </c>
      <c r="G18">
        <f t="shared" si="0"/>
        <v>0</v>
      </c>
      <c r="H18">
        <v>0</v>
      </c>
      <c r="N18">
        <v>0.05</v>
      </c>
      <c r="Q18">
        <f t="shared" si="1"/>
        <v>3.8472000000000006E-2</v>
      </c>
      <c r="R18">
        <f>IF(Table1[[#This Row],[IN lift corrected]]=0, 0,N18-Q18)</f>
        <v>1.1527999999999997E-2</v>
      </c>
      <c r="S18">
        <v>0</v>
      </c>
      <c r="AM18">
        <f>(Table1[[#This Row],[Column11]]-S17)/(Table1[[#This Row],[crankshaft degrees]]-B17)</f>
        <v>0</v>
      </c>
      <c r="AN18">
        <f>(AM18-AM17)/(Table1[[#This Row],[crankshaft degrees]]-B17)</f>
        <v>0</v>
      </c>
      <c r="AO18">
        <f>AM18*(((data!E$12/2)*6)/1000)</f>
        <v>0</v>
      </c>
      <c r="AP18">
        <f>AN18*(((data!E$12/2)*6)^2/1000)</f>
        <v>0</v>
      </c>
      <c r="AQ18">
        <f>AN18*(((data!E$12/2)*6/1000^3))</f>
        <v>0</v>
      </c>
      <c r="AT18">
        <f>(Table1[[#This Row],[Column8]]-H17)/(Table1[[#This Row],[crankshaft degrees]]-B17)</f>
        <v>0</v>
      </c>
      <c r="AU18">
        <f>(AT18-AT17)/(Table1[[#This Row],[crankshaft degrees]]-I17)</f>
        <v>0</v>
      </c>
      <c r="AV18">
        <f>AT18*(((data!E$12/2)*6)/1000)</f>
        <v>0</v>
      </c>
      <c r="AW18">
        <f t="shared" si="4"/>
        <v>0</v>
      </c>
      <c r="AX18">
        <f>AU18*(((data!E$12/2)*6)^2/1000)</f>
        <v>0</v>
      </c>
      <c r="AY18">
        <f>AU18*(((data!E$12/2)*6)^3/1000)</f>
        <v>0</v>
      </c>
      <c r="BH18" t="s">
        <v>118</v>
      </c>
      <c r="BJ18">
        <f>BJ5*data!$I20</f>
        <v>-29.570400000002067</v>
      </c>
      <c r="BK18">
        <f>BK5*data!$I20</f>
        <v>-37.425037500002617</v>
      </c>
      <c r="BL18">
        <f>BL5*data!$I20</f>
        <v>-46.203750000003232</v>
      </c>
      <c r="BM18">
        <f>BM5*data!$I20</f>
        <v>-55.906537500003907</v>
      </c>
      <c r="BN18">
        <f>BN5*data!$I20</f>
        <v>-66.533400000004661</v>
      </c>
      <c r="BO18">
        <f>BO5*data!$I20</f>
        <v>-78.084337500005461</v>
      </c>
      <c r="BP18">
        <f>BP5*data!$I20</f>
        <v>-90.559350000006333</v>
      </c>
      <c r="BQ18">
        <f>BQ5*data!$I20</f>
        <v>-103.95843750000726</v>
      </c>
      <c r="BR18">
        <f>BR5*data!$I20</f>
        <v>-118.28160000000827</v>
      </c>
      <c r="BS18">
        <f>BS5*data!$I20</f>
        <v>-133.52883750000933</v>
      </c>
      <c r="BT18">
        <f>BT5*data!$I20</f>
        <v>-149.70015000001047</v>
      </c>
      <c r="BU18">
        <f>BU5*data!$I20</f>
        <v>-166.79553750001165</v>
      </c>
    </row>
    <row r="19" spans="2:73" x14ac:dyDescent="0.35">
      <c r="B19">
        <f t="shared" si="3"/>
        <v>30</v>
      </c>
      <c r="C19">
        <v>0</v>
      </c>
      <c r="F19">
        <f t="shared" si="2"/>
        <v>-3.0300000000000001E-2</v>
      </c>
      <c r="G19">
        <f t="shared" si="0"/>
        <v>0</v>
      </c>
      <c r="H19">
        <v>0</v>
      </c>
      <c r="N19">
        <v>7.0000000000000007E-2</v>
      </c>
      <c r="Q19">
        <f t="shared" si="1"/>
        <v>4.095E-2</v>
      </c>
      <c r="R19">
        <f>IF(Table1[[#This Row],[IN lift corrected]]=0, 0,N19-Q19)</f>
        <v>2.9050000000000006E-2</v>
      </c>
      <c r="S19">
        <v>0</v>
      </c>
      <c r="AM19">
        <f>(Table1[[#This Row],[Column11]]-S18)/(Table1[[#This Row],[crankshaft degrees]]-B18)</f>
        <v>0</v>
      </c>
      <c r="AN19">
        <f>(AM19-AM18)/(Table1[[#This Row],[crankshaft degrees]]-B18)</f>
        <v>0</v>
      </c>
      <c r="AO19">
        <f>AM19*(((data!E$12/2)*6)/1000)</f>
        <v>0</v>
      </c>
      <c r="AP19">
        <f>AN19*(((data!E$12/2)*6)^2/1000)</f>
        <v>0</v>
      </c>
      <c r="AQ19">
        <f>AN19*(((data!E$12/2)*6/1000^3))</f>
        <v>0</v>
      </c>
      <c r="AT19">
        <f>(Table1[[#This Row],[Column8]]-H18)/(Table1[[#This Row],[crankshaft degrees]]-B18)</f>
        <v>0</v>
      </c>
      <c r="AU19">
        <f>(AT19-AT18)/(Table1[[#This Row],[crankshaft degrees]]-I18)</f>
        <v>0</v>
      </c>
      <c r="AV19">
        <f>AT19*(((data!E$12/2)*6)/1000)</f>
        <v>0</v>
      </c>
      <c r="AW19">
        <f t="shared" si="4"/>
        <v>0</v>
      </c>
      <c r="AX19">
        <f>AU19*(((data!E$12/2)*6)^2/1000)</f>
        <v>0</v>
      </c>
      <c r="AY19">
        <f>AU19*(((data!E$12/2)*6)^3/1000)</f>
        <v>0</v>
      </c>
    </row>
    <row r="20" spans="2:73" x14ac:dyDescent="0.35">
      <c r="B20">
        <f t="shared" si="3"/>
        <v>32</v>
      </c>
      <c r="C20">
        <v>0</v>
      </c>
      <c r="F20">
        <f t="shared" si="2"/>
        <v>-3.2128000000000004E-2</v>
      </c>
      <c r="G20">
        <f t="shared" si="0"/>
        <v>0</v>
      </c>
      <c r="H20">
        <v>0</v>
      </c>
      <c r="N20">
        <v>0.09</v>
      </c>
      <c r="Q20">
        <f t="shared" si="1"/>
        <v>4.3392E-2</v>
      </c>
      <c r="R20">
        <f>IF(Table1[[#This Row],[IN lift corrected]]=0, 0,N20-Q20)</f>
        <v>4.6607999999999997E-2</v>
      </c>
      <c r="S20">
        <v>0</v>
      </c>
      <c r="AM20">
        <f>(Table1[[#This Row],[Column11]]-S19)/(Table1[[#This Row],[crankshaft degrees]]-B19)</f>
        <v>0</v>
      </c>
      <c r="AN20">
        <f>(AM20-AM19)/(Table1[[#This Row],[crankshaft degrees]]-B19)</f>
        <v>0</v>
      </c>
      <c r="AO20">
        <f>AM20*(((data!E$12/2)*6)/1000)</f>
        <v>0</v>
      </c>
      <c r="AP20">
        <f>AN20*(((data!E$12/2)*6)^2/1000)</f>
        <v>0</v>
      </c>
      <c r="AQ20">
        <f>AN20*(((data!E$12/2)*6/1000^3))</f>
        <v>0</v>
      </c>
      <c r="AT20">
        <f>(Table1[[#This Row],[Column8]]-H19)/(Table1[[#This Row],[crankshaft degrees]]-B19)</f>
        <v>0</v>
      </c>
      <c r="AU20">
        <f>(AT20-AT19)/(Table1[[#This Row],[crankshaft degrees]]-I19)</f>
        <v>0</v>
      </c>
      <c r="AV20">
        <f>AT20*(((data!E$12/2)*6)/1000)</f>
        <v>0</v>
      </c>
      <c r="AW20">
        <f t="shared" si="4"/>
        <v>0</v>
      </c>
      <c r="AX20">
        <f>AU20*(((data!E$12/2)*6)^2/1000)</f>
        <v>0</v>
      </c>
      <c r="AY20">
        <f>AU20*(((data!E$12/2)*6)^3/1000)</f>
        <v>0</v>
      </c>
      <c r="BH20" t="s">
        <v>119</v>
      </c>
      <c r="BJ20">
        <f>data!$I27*((data!$I23-data!$I24)+valves!$BJ6/1000)</f>
        <v>153.23069999999998</v>
      </c>
      <c r="BK20">
        <f>data!$I27*((data!$I23-data!$I24)+valves!$BJ6/1000)</f>
        <v>153.23069999999998</v>
      </c>
      <c r="BL20">
        <f>data!$I27*((data!$I23-data!$I24)+valves!$BJ6/1000)</f>
        <v>153.23069999999998</v>
      </c>
      <c r="BM20">
        <f>data!$I27*((data!$I23-data!$I24)+valves!$BJ6/1000)</f>
        <v>153.23069999999998</v>
      </c>
      <c r="BN20">
        <f>data!$I27*((data!$I23-data!$I24)+valves!$BJ6/1000)</f>
        <v>153.23069999999998</v>
      </c>
      <c r="BO20">
        <f>data!$I27*((data!$I23-data!$I24)+valves!$BJ6/1000)</f>
        <v>153.23069999999998</v>
      </c>
      <c r="BP20">
        <f>data!$I27*((data!$I23-data!$I24)+valves!$BJ6/1000)</f>
        <v>153.23069999999998</v>
      </c>
      <c r="BQ20">
        <f>data!$I27*((data!$I23-data!$I24)+valves!$BJ6/1000)</f>
        <v>153.23069999999998</v>
      </c>
      <c r="BR20">
        <f>data!$I27*((data!$I23-data!$I24)+valves!$BJ6/1000)</f>
        <v>153.23069999999998</v>
      </c>
      <c r="BS20">
        <f>data!$I27*((data!$I23-data!$I24)+valves!$BJ6/1000)</f>
        <v>153.23069999999998</v>
      </c>
      <c r="BT20">
        <f>data!$I27*((data!$I23-data!$I24)+valves!$BJ6/1000)</f>
        <v>153.23069999999998</v>
      </c>
      <c r="BU20">
        <f>data!$I27*((data!$I23-data!$I24)+valves!$BJ6/1000)</f>
        <v>153.23069999999998</v>
      </c>
    </row>
    <row r="21" spans="2:73" x14ac:dyDescent="0.35">
      <c r="B21">
        <f t="shared" si="3"/>
        <v>34</v>
      </c>
      <c r="C21">
        <v>0</v>
      </c>
      <c r="F21">
        <f t="shared" si="2"/>
        <v>-3.3932000000000004E-2</v>
      </c>
      <c r="G21">
        <f t="shared" si="0"/>
        <v>0</v>
      </c>
      <c r="H21">
        <v>0</v>
      </c>
      <c r="N21">
        <v>0.1</v>
      </c>
      <c r="Q21">
        <f t="shared" si="1"/>
        <v>4.5798000000000005E-2</v>
      </c>
      <c r="R21">
        <f>IF(Table1[[#This Row],[IN lift corrected]]=0, 0,N21-Q21)</f>
        <v>5.4202E-2</v>
      </c>
      <c r="S21">
        <v>0</v>
      </c>
      <c r="AM21">
        <f>(Table1[[#This Row],[Column11]]-S20)/(Table1[[#This Row],[crankshaft degrees]]-B20)</f>
        <v>0</v>
      </c>
      <c r="AN21">
        <f>(AM21-AM20)/(Table1[[#This Row],[crankshaft degrees]]-B20)</f>
        <v>0</v>
      </c>
      <c r="AO21">
        <f>AM21*(((data!E$12/2)*6)/1000)</f>
        <v>0</v>
      </c>
      <c r="AP21">
        <f>AN21*(((data!E$12/2)*6)^2/1000)</f>
        <v>0</v>
      </c>
      <c r="AQ21">
        <f>AN21*(((data!E$12/2)*6/1000^3))</f>
        <v>0</v>
      </c>
      <c r="AT21">
        <f>(Table1[[#This Row],[Column8]]-H20)/(Table1[[#This Row],[crankshaft degrees]]-B20)</f>
        <v>0</v>
      </c>
      <c r="AU21">
        <f>(AT21-AT20)/(Table1[[#This Row],[crankshaft degrees]]-I20)</f>
        <v>0</v>
      </c>
      <c r="AV21">
        <f>AT21*(((data!E$12/2)*6)/1000)</f>
        <v>0</v>
      </c>
      <c r="AW21">
        <f t="shared" si="4"/>
        <v>0</v>
      </c>
      <c r="AX21">
        <f>AU21*(((data!E$12/2)*6)^2/1000)</f>
        <v>0</v>
      </c>
      <c r="AY21">
        <f>AU21*(((data!E$12/2)*6)^3/1000)</f>
        <v>0</v>
      </c>
    </row>
    <row r="22" spans="2:73" x14ac:dyDescent="0.35">
      <c r="B22">
        <f t="shared" si="3"/>
        <v>36</v>
      </c>
      <c r="C22">
        <v>0</v>
      </c>
      <c r="F22">
        <f t="shared" si="2"/>
        <v>-3.5712000000000001E-2</v>
      </c>
      <c r="G22">
        <f t="shared" si="0"/>
        <v>0</v>
      </c>
      <c r="H22">
        <v>0</v>
      </c>
      <c r="N22">
        <v>0.12</v>
      </c>
      <c r="Q22">
        <f t="shared" si="1"/>
        <v>4.8168000000000002E-2</v>
      </c>
      <c r="R22">
        <f>IF(Table1[[#This Row],[IN lift corrected]]=0, 0,N22-Q22)</f>
        <v>7.1831999999999993E-2</v>
      </c>
      <c r="S22">
        <v>0</v>
      </c>
      <c r="AM22">
        <f>(Table1[[#This Row],[Column11]]-S21)/(Table1[[#This Row],[crankshaft degrees]]-B21)</f>
        <v>0</v>
      </c>
      <c r="AN22">
        <f>(AM22-AM21)/(Table1[[#This Row],[crankshaft degrees]]-B21)</f>
        <v>0</v>
      </c>
      <c r="AO22">
        <f>AM22*(((data!E$12/2)*6)/1000)</f>
        <v>0</v>
      </c>
      <c r="AP22">
        <f>AN22*(((data!E$12/2)*6)^2/1000)</f>
        <v>0</v>
      </c>
      <c r="AQ22">
        <f>AN22*(((data!E$12/2)*6/1000^3))</f>
        <v>0</v>
      </c>
      <c r="AT22">
        <f>(Table1[[#This Row],[Column8]]-H21)/(Table1[[#This Row],[crankshaft degrees]]-B21)</f>
        <v>0</v>
      </c>
      <c r="AU22">
        <f>(AT22-AT21)/(Table1[[#This Row],[crankshaft degrees]]-I21)</f>
        <v>0</v>
      </c>
      <c r="AV22">
        <f>AT22*(((data!E$12/2)*6)/1000)</f>
        <v>0</v>
      </c>
      <c r="AW22">
        <f t="shared" si="4"/>
        <v>0</v>
      </c>
      <c r="AX22">
        <f>AU22*(((data!E$12/2)*6)^2/1000)</f>
        <v>0</v>
      </c>
      <c r="AY22">
        <f>AU22*(((data!E$12/2)*6)^3/1000)</f>
        <v>0</v>
      </c>
    </row>
    <row r="23" spans="2:73" x14ac:dyDescent="0.35">
      <c r="B23">
        <f t="shared" si="3"/>
        <v>38</v>
      </c>
      <c r="C23">
        <v>0</v>
      </c>
      <c r="F23">
        <f t="shared" si="2"/>
        <v>-3.7468000000000001E-2</v>
      </c>
      <c r="G23">
        <f t="shared" si="0"/>
        <v>0</v>
      </c>
      <c r="H23">
        <v>0</v>
      </c>
      <c r="N23">
        <v>0.14000000000000001</v>
      </c>
      <c r="Q23">
        <f t="shared" si="1"/>
        <v>5.0502000000000005E-2</v>
      </c>
      <c r="R23">
        <f>IF(Table1[[#This Row],[IN lift corrected]]=0, 0,N23-Q23)</f>
        <v>8.9498000000000008E-2</v>
      </c>
      <c r="S23">
        <v>0</v>
      </c>
      <c r="AM23">
        <f>(Table1[[#This Row],[Column11]]-S22)/(Table1[[#This Row],[crankshaft degrees]]-B22)</f>
        <v>0</v>
      </c>
      <c r="AN23">
        <f>(AM23-AM22)/(Table1[[#This Row],[crankshaft degrees]]-B22)</f>
        <v>0</v>
      </c>
      <c r="AO23">
        <f>AM23*(((data!E$12/2)*6)/1000)</f>
        <v>0</v>
      </c>
      <c r="AP23">
        <f>AN23*(((data!E$12/2)*6)^2/1000)</f>
        <v>0</v>
      </c>
      <c r="AQ23">
        <f>AN23*(((data!E$12/2)*6/1000^3))</f>
        <v>0</v>
      </c>
      <c r="AT23">
        <f>(Table1[[#This Row],[Column8]]-H22)/(Table1[[#This Row],[crankshaft degrees]]-B22)</f>
        <v>0</v>
      </c>
      <c r="AU23">
        <f>(AT23-AT22)/(Table1[[#This Row],[crankshaft degrees]]-I22)</f>
        <v>0</v>
      </c>
      <c r="AV23">
        <f>AT23*(((data!E$12/2)*6)/1000)</f>
        <v>0</v>
      </c>
      <c r="AW23">
        <f t="shared" si="4"/>
        <v>0</v>
      </c>
      <c r="AX23">
        <f>AU23*(((data!E$12/2)*6)^2/1000)</f>
        <v>0</v>
      </c>
      <c r="AY23">
        <f>AU23*(((data!E$12/2)*6)^3/1000)</f>
        <v>0</v>
      </c>
    </row>
    <row r="24" spans="2:73" x14ac:dyDescent="0.35">
      <c r="B24">
        <f t="shared" si="3"/>
        <v>40</v>
      </c>
      <c r="C24">
        <v>0</v>
      </c>
      <c r="D24">
        <v>-0.03</v>
      </c>
      <c r="E24">
        <v>0.03</v>
      </c>
      <c r="F24">
        <f t="shared" si="2"/>
        <v>-3.9200000000000006E-2</v>
      </c>
      <c r="G24">
        <f t="shared" si="0"/>
        <v>0</v>
      </c>
      <c r="H24">
        <v>0</v>
      </c>
      <c r="N24">
        <v>0.16</v>
      </c>
      <c r="Q24">
        <f t="shared" si="1"/>
        <v>5.28E-2</v>
      </c>
      <c r="R24">
        <f>IF(Table1[[#This Row],[IN lift corrected]]=0, 0,N24-Q24)</f>
        <v>0.1072</v>
      </c>
      <c r="S24">
        <v>0</v>
      </c>
      <c r="AM24">
        <f>(Table1[[#This Row],[Column11]]-S23)/(Table1[[#This Row],[crankshaft degrees]]-B23)</f>
        <v>0</v>
      </c>
      <c r="AN24">
        <f>(AM24-AM23)/(Table1[[#This Row],[crankshaft degrees]]-B23)</f>
        <v>0</v>
      </c>
      <c r="AO24">
        <f>AM24*(((data!E$12/2)*6)/1000)</f>
        <v>0</v>
      </c>
      <c r="AP24">
        <f>AN24*(((data!E$12/2)*6)^2/1000)</f>
        <v>0</v>
      </c>
      <c r="AQ24">
        <f>AN24*(((data!E$12/2)*6/1000^3))</f>
        <v>0</v>
      </c>
      <c r="AT24">
        <f>(Table1[[#This Row],[Column8]]-H23)/(Table1[[#This Row],[crankshaft degrees]]-B23)</f>
        <v>0</v>
      </c>
      <c r="AU24">
        <f>(AT24-AT23)/(Table1[[#This Row],[crankshaft degrees]]-I23)</f>
        <v>0</v>
      </c>
      <c r="AV24">
        <f>AT24*(((data!E$12/2)*6)/1000)</f>
        <v>0</v>
      </c>
      <c r="AW24">
        <f t="shared" si="4"/>
        <v>0</v>
      </c>
      <c r="AX24">
        <f>AU24*(((data!E$12/2)*6)^2/1000)</f>
        <v>0</v>
      </c>
      <c r="AY24">
        <f>AU24*(((data!E$12/2)*6)^3/1000)</f>
        <v>0</v>
      </c>
    </row>
    <row r="25" spans="2:73" x14ac:dyDescent="0.35">
      <c r="B25">
        <f t="shared" si="3"/>
        <v>42</v>
      </c>
      <c r="C25">
        <v>0</v>
      </c>
      <c r="F25">
        <f t="shared" si="2"/>
        <v>-4.0908000000000007E-2</v>
      </c>
      <c r="G25">
        <f t="shared" si="0"/>
        <v>0</v>
      </c>
      <c r="H25">
        <v>0</v>
      </c>
      <c r="N25">
        <v>0.18</v>
      </c>
      <c r="Q25">
        <f t="shared" si="1"/>
        <v>5.5062E-2</v>
      </c>
      <c r="R25">
        <f>IF(Table1[[#This Row],[IN lift corrected]]=0, 0,N25-Q25)</f>
        <v>0.12493799999999999</v>
      </c>
      <c r="S25">
        <v>0</v>
      </c>
      <c r="AM25">
        <f>(Table1[[#This Row],[Column11]]-S24)/(Table1[[#This Row],[crankshaft degrees]]-B24)</f>
        <v>0</v>
      </c>
      <c r="AN25">
        <f>(AM25-AM24)/(Table1[[#This Row],[crankshaft degrees]]-B24)</f>
        <v>0</v>
      </c>
      <c r="AO25">
        <f>AM25*(((data!E$12/2)*6)/1000)</f>
        <v>0</v>
      </c>
      <c r="AP25">
        <f>AN25*(((data!E$12/2)*6)^2/1000)</f>
        <v>0</v>
      </c>
      <c r="AQ25">
        <f>AN25*(((data!E$12/2)*6/1000^3))</f>
        <v>0</v>
      </c>
      <c r="AT25">
        <f>(Table1[[#This Row],[Column8]]-H24)/(Table1[[#This Row],[crankshaft degrees]]-B24)</f>
        <v>0</v>
      </c>
      <c r="AU25">
        <f>(AT25-AT24)/(Table1[[#This Row],[crankshaft degrees]]-I24)</f>
        <v>0</v>
      </c>
      <c r="AV25">
        <f>AT25*(((data!E$12/2)*6)/1000)</f>
        <v>0</v>
      </c>
      <c r="AW25">
        <f t="shared" si="4"/>
        <v>0</v>
      </c>
      <c r="AX25">
        <f>AU25*(((data!E$12/2)*6)^2/1000)</f>
        <v>0</v>
      </c>
      <c r="AY25">
        <f>AU25*(((data!E$12/2)*6)^3/1000)</f>
        <v>0</v>
      </c>
    </row>
    <row r="26" spans="2:73" x14ac:dyDescent="0.35">
      <c r="B26">
        <f t="shared" si="3"/>
        <v>44</v>
      </c>
      <c r="C26">
        <v>0</v>
      </c>
      <c r="F26">
        <f t="shared" si="2"/>
        <v>-4.2592000000000005E-2</v>
      </c>
      <c r="G26">
        <f t="shared" si="0"/>
        <v>0</v>
      </c>
      <c r="H26">
        <v>0</v>
      </c>
      <c r="N26">
        <v>0.2</v>
      </c>
      <c r="O26">
        <v>0.06</v>
      </c>
      <c r="Q26">
        <f t="shared" si="1"/>
        <v>5.7288000000000006E-2</v>
      </c>
      <c r="R26">
        <f>IF(Table1[[#This Row],[IN lift corrected]]=0, 0,N26-Q26)</f>
        <v>0.14271200000000001</v>
      </c>
      <c r="S26">
        <v>0</v>
      </c>
      <c r="AM26">
        <f>(Table1[[#This Row],[Column11]]-S25)/(Table1[[#This Row],[crankshaft degrees]]-B25)</f>
        <v>0</v>
      </c>
      <c r="AN26">
        <f>(AM26-AM25)/(Table1[[#This Row],[crankshaft degrees]]-B25)</f>
        <v>0</v>
      </c>
      <c r="AO26">
        <f>AM26*(((data!E$12/2)*6)/1000)</f>
        <v>0</v>
      </c>
      <c r="AP26">
        <f>AN26*(((data!E$12/2)*6)^2/1000)</f>
        <v>0</v>
      </c>
      <c r="AQ26">
        <f>AN26*(((data!E$12/2)*6/1000^3))</f>
        <v>0</v>
      </c>
      <c r="AT26">
        <f>(Table1[[#This Row],[Column8]]-H25)/(Table1[[#This Row],[crankshaft degrees]]-B25)</f>
        <v>0</v>
      </c>
      <c r="AU26">
        <f>(AT26-AT25)/(Table1[[#This Row],[crankshaft degrees]]-I25)</f>
        <v>0</v>
      </c>
      <c r="AV26">
        <f>AT26*(((data!E$12/2)*6)/1000)</f>
        <v>0</v>
      </c>
      <c r="AW26">
        <f t="shared" si="4"/>
        <v>0</v>
      </c>
      <c r="AX26">
        <f>AU26*(((data!E$12/2)*6)^2/1000)</f>
        <v>0</v>
      </c>
      <c r="AY26">
        <f>AU26*(((data!E$12/2)*6)^3/1000)</f>
        <v>0</v>
      </c>
    </row>
    <row r="27" spans="2:73" x14ac:dyDescent="0.35">
      <c r="B27">
        <f t="shared" si="3"/>
        <v>46</v>
      </c>
      <c r="C27">
        <v>0</v>
      </c>
      <c r="F27">
        <f t="shared" si="2"/>
        <v>-4.4252000000000007E-2</v>
      </c>
      <c r="G27">
        <f t="shared" si="0"/>
        <v>0</v>
      </c>
      <c r="H27">
        <v>0</v>
      </c>
      <c r="N27">
        <v>0.22</v>
      </c>
      <c r="Q27">
        <f t="shared" si="1"/>
        <v>5.9478000000000003E-2</v>
      </c>
      <c r="R27">
        <f>IF(Table1[[#This Row],[IN lift corrected]]=0, 0,N27-Q27)</f>
        <v>0.160522</v>
      </c>
      <c r="S27">
        <v>0</v>
      </c>
      <c r="AM27">
        <f>(Table1[[#This Row],[Column11]]-S26)/(Table1[[#This Row],[crankshaft degrees]]-B26)</f>
        <v>0</v>
      </c>
      <c r="AN27">
        <f>(AM27-AM26)/(Table1[[#This Row],[crankshaft degrees]]-B26)</f>
        <v>0</v>
      </c>
      <c r="AO27">
        <f>AM27*(((data!E$12/2)*6)/1000)</f>
        <v>0</v>
      </c>
      <c r="AP27">
        <f>AN27*(((data!E$12/2)*6)^2/1000)</f>
        <v>0</v>
      </c>
      <c r="AQ27">
        <f>AN27*(((data!E$12/2)*6/1000^3))</f>
        <v>0</v>
      </c>
      <c r="AT27">
        <f>(Table1[[#This Row],[Column8]]-H26)/(Table1[[#This Row],[crankshaft degrees]]-B26)</f>
        <v>0</v>
      </c>
      <c r="AU27">
        <f>(AT27-AT26)/(Table1[[#This Row],[crankshaft degrees]]-I26)</f>
        <v>0</v>
      </c>
      <c r="AV27">
        <f>AT27*(((data!E$12/2)*6)/1000)</f>
        <v>0</v>
      </c>
      <c r="AW27">
        <f t="shared" si="4"/>
        <v>0</v>
      </c>
      <c r="AX27">
        <f>AU27*(((data!E$12/2)*6)^2/1000)</f>
        <v>0</v>
      </c>
      <c r="AY27">
        <f>AU27*(((data!E$12/2)*6)^3/1000)</f>
        <v>0</v>
      </c>
    </row>
    <row r="28" spans="2:73" x14ac:dyDescent="0.35">
      <c r="B28">
        <f t="shared" si="3"/>
        <v>48</v>
      </c>
      <c r="C28">
        <v>0</v>
      </c>
      <c r="F28">
        <f t="shared" si="2"/>
        <v>-4.5887999999999998E-2</v>
      </c>
      <c r="G28">
        <f t="shared" si="0"/>
        <v>0</v>
      </c>
      <c r="H28">
        <v>0</v>
      </c>
      <c r="N28">
        <v>0.24</v>
      </c>
      <c r="Q28">
        <f t="shared" si="1"/>
        <v>6.1632000000000006E-2</v>
      </c>
      <c r="R28">
        <f>IF(Table1[[#This Row],[IN lift corrected]]=0, 0,N28-Q28)</f>
        <v>0.17836799999999997</v>
      </c>
      <c r="S28">
        <v>0</v>
      </c>
      <c r="AM28">
        <f>(Table1[[#This Row],[Column11]]-S27)/(Table1[[#This Row],[crankshaft degrees]]-B27)</f>
        <v>0</v>
      </c>
      <c r="AN28">
        <f>(AM28-AM27)/(Table1[[#This Row],[crankshaft degrees]]-B27)</f>
        <v>0</v>
      </c>
      <c r="AO28">
        <f>AM28*(((data!E$12/2)*6)/1000)</f>
        <v>0</v>
      </c>
      <c r="AP28">
        <f>AN28*(((data!E$12/2)*6)^2/1000)</f>
        <v>0</v>
      </c>
      <c r="AQ28">
        <f>AN28*(((data!E$12/2)*6/1000^3))</f>
        <v>0</v>
      </c>
      <c r="AT28">
        <f>(Table1[[#This Row],[Column8]]-H27)/(Table1[[#This Row],[crankshaft degrees]]-B27)</f>
        <v>0</v>
      </c>
      <c r="AU28">
        <f>(AT28-AT27)/(Table1[[#This Row],[crankshaft degrees]]-I27)</f>
        <v>0</v>
      </c>
      <c r="AV28">
        <f>AT28*(((data!E$12/2)*6)/1000)</f>
        <v>0</v>
      </c>
      <c r="AW28">
        <f t="shared" si="4"/>
        <v>0</v>
      </c>
      <c r="AX28">
        <f>AU28*(((data!E$12/2)*6)^2/1000)</f>
        <v>0</v>
      </c>
      <c r="AY28">
        <f>AU28*(((data!E$12/2)*6)^3/1000)</f>
        <v>0</v>
      </c>
    </row>
    <row r="29" spans="2:73" x14ac:dyDescent="0.35">
      <c r="B29">
        <f t="shared" si="3"/>
        <v>50</v>
      </c>
      <c r="C29">
        <v>0</v>
      </c>
      <c r="F29">
        <f t="shared" si="2"/>
        <v>-4.7500000000000001E-2</v>
      </c>
      <c r="G29">
        <f t="shared" si="0"/>
        <v>0</v>
      </c>
      <c r="H29">
        <v>0</v>
      </c>
      <c r="N29">
        <v>0.26</v>
      </c>
      <c r="Q29">
        <f t="shared" si="1"/>
        <v>6.3750000000000001E-2</v>
      </c>
      <c r="R29">
        <f>IF(Table1[[#This Row],[IN lift corrected]]=0, 0,N29-Q29)</f>
        <v>0.19625000000000001</v>
      </c>
      <c r="S29">
        <v>0</v>
      </c>
      <c r="AM29">
        <f>(Table1[[#This Row],[Column11]]-S28)/(Table1[[#This Row],[crankshaft degrees]]-B28)</f>
        <v>0</v>
      </c>
      <c r="AN29">
        <f>(AM29-AM28)/(Table1[[#This Row],[crankshaft degrees]]-B28)</f>
        <v>0</v>
      </c>
      <c r="AO29">
        <f>AM29*(((data!E$12/2)*6)/1000)</f>
        <v>0</v>
      </c>
      <c r="AP29">
        <f>AN29*(((data!E$12/2)*6)^2/1000)</f>
        <v>0</v>
      </c>
      <c r="AQ29">
        <f>AN29*(((data!E$12/2)*6/1000^3))</f>
        <v>0</v>
      </c>
      <c r="AT29">
        <f>(Table1[[#This Row],[Column8]]-H28)/(Table1[[#This Row],[crankshaft degrees]]-B28)</f>
        <v>0</v>
      </c>
      <c r="AU29">
        <f>(AT29-AT28)/(Table1[[#This Row],[crankshaft degrees]]-I28)</f>
        <v>0</v>
      </c>
      <c r="AV29">
        <f>AT29*(((data!E$12/2)*6)/1000)</f>
        <v>0</v>
      </c>
      <c r="AW29">
        <f t="shared" si="4"/>
        <v>0</v>
      </c>
      <c r="AX29">
        <f>AU29*(((data!E$12/2)*6)^2/1000)</f>
        <v>0</v>
      </c>
      <c r="AY29">
        <f>AU29*(((data!E$12/2)*6)^3/1000)</f>
        <v>0</v>
      </c>
    </row>
    <row r="30" spans="2:73" x14ac:dyDescent="0.35">
      <c r="B30">
        <f t="shared" si="3"/>
        <v>52</v>
      </c>
      <c r="C30">
        <v>0</v>
      </c>
      <c r="F30">
        <f t="shared" si="2"/>
        <v>-4.9088E-2</v>
      </c>
      <c r="G30">
        <f t="shared" si="0"/>
        <v>0</v>
      </c>
      <c r="H30">
        <v>0</v>
      </c>
      <c r="N30">
        <v>0.28000000000000003</v>
      </c>
      <c r="Q30">
        <f t="shared" si="1"/>
        <v>6.5832000000000002E-2</v>
      </c>
      <c r="R30">
        <f>IF(Table1[[#This Row],[IN lift corrected]]=0, 0,N30-Q30)</f>
        <v>0.21416800000000003</v>
      </c>
      <c r="S30">
        <v>0</v>
      </c>
      <c r="AM30">
        <f>(Table1[[#This Row],[Column11]]-S29)/(Table1[[#This Row],[crankshaft degrees]]-B29)</f>
        <v>0</v>
      </c>
      <c r="AN30">
        <f>(AM30-AM29)/(Table1[[#This Row],[crankshaft degrees]]-B29)</f>
        <v>0</v>
      </c>
      <c r="AO30">
        <f>AM30*(((data!E$12/2)*6)/1000)</f>
        <v>0</v>
      </c>
      <c r="AP30">
        <f>AN30*(((data!E$12/2)*6)^2/1000)</f>
        <v>0</v>
      </c>
      <c r="AQ30">
        <f>AN30*(((data!E$12/2)*6/1000^3))</f>
        <v>0</v>
      </c>
      <c r="AT30">
        <f>(Table1[[#This Row],[Column8]]-H29)/(Table1[[#This Row],[crankshaft degrees]]-B29)</f>
        <v>0</v>
      </c>
      <c r="AU30">
        <f>(AT30-AT29)/(Table1[[#This Row],[crankshaft degrees]]-I29)</f>
        <v>0</v>
      </c>
      <c r="AV30">
        <f>AT30*(((data!E$12/2)*6)/1000)</f>
        <v>0</v>
      </c>
      <c r="AW30">
        <f t="shared" si="4"/>
        <v>0</v>
      </c>
      <c r="AX30">
        <f>AU30*(((data!E$12/2)*6)^2/1000)</f>
        <v>0</v>
      </c>
      <c r="AY30">
        <f>AU30*(((data!E$12/2)*6)^3/1000)</f>
        <v>0</v>
      </c>
    </row>
    <row r="31" spans="2:73" x14ac:dyDescent="0.35">
      <c r="B31">
        <f t="shared" si="3"/>
        <v>54</v>
      </c>
      <c r="C31">
        <v>0</v>
      </c>
      <c r="F31">
        <f t="shared" si="2"/>
        <v>-5.0652000000000003E-2</v>
      </c>
      <c r="G31">
        <f t="shared" si="0"/>
        <v>0</v>
      </c>
      <c r="H31">
        <v>0</v>
      </c>
      <c r="N31">
        <v>0.3</v>
      </c>
      <c r="Q31">
        <f t="shared" si="1"/>
        <v>6.7878000000000008E-2</v>
      </c>
      <c r="R31">
        <f>IF(Table1[[#This Row],[IN lift corrected]]=0, 0,N31-Q31)</f>
        <v>0.232122</v>
      </c>
      <c r="S31">
        <v>0</v>
      </c>
      <c r="AM31">
        <f>(Table1[[#This Row],[Column11]]-S30)/(Table1[[#This Row],[crankshaft degrees]]-B30)</f>
        <v>0</v>
      </c>
      <c r="AN31">
        <f>(AM31-AM30)/(Table1[[#This Row],[crankshaft degrees]]-B30)</f>
        <v>0</v>
      </c>
      <c r="AO31">
        <f>AM31*(((data!E$12/2)*6)/1000)</f>
        <v>0</v>
      </c>
      <c r="AP31">
        <f>AN31*(((data!E$12/2)*6)^2/1000)</f>
        <v>0</v>
      </c>
      <c r="AQ31">
        <f>AN31*(((data!E$12/2)*6/1000^3))</f>
        <v>0</v>
      </c>
      <c r="AT31">
        <f>(Table1[[#This Row],[Column8]]-H30)/(Table1[[#This Row],[crankshaft degrees]]-B30)</f>
        <v>0</v>
      </c>
      <c r="AU31">
        <f>(AT31-AT30)/(Table1[[#This Row],[crankshaft degrees]]-I30)</f>
        <v>0</v>
      </c>
      <c r="AV31">
        <f>AT31*(((data!E$12/2)*6)/1000)</f>
        <v>0</v>
      </c>
      <c r="AW31">
        <f t="shared" si="4"/>
        <v>0</v>
      </c>
      <c r="AX31">
        <f>AU31*(((data!E$12/2)*6)^2/1000)</f>
        <v>0</v>
      </c>
      <c r="AY31">
        <f>AU31*(((data!E$12/2)*6)^3/1000)</f>
        <v>0</v>
      </c>
    </row>
    <row r="32" spans="2:73" x14ac:dyDescent="0.35">
      <c r="B32">
        <f t="shared" si="3"/>
        <v>56</v>
      </c>
      <c r="C32">
        <v>0</v>
      </c>
      <c r="F32">
        <f t="shared" si="2"/>
        <v>-5.2192000000000002E-2</v>
      </c>
      <c r="G32">
        <f t="shared" si="0"/>
        <v>0</v>
      </c>
      <c r="H32">
        <v>0</v>
      </c>
      <c r="N32">
        <v>0.32</v>
      </c>
      <c r="Q32">
        <f t="shared" si="1"/>
        <v>6.9888000000000006E-2</v>
      </c>
      <c r="R32">
        <f>IF(Table1[[#This Row],[IN lift corrected]]=0, 0,N32-Q32)</f>
        <v>0.250112</v>
      </c>
      <c r="S32">
        <v>0</v>
      </c>
      <c r="AM32">
        <f>(Table1[[#This Row],[Column11]]-S31)/(Table1[[#This Row],[crankshaft degrees]]-B31)</f>
        <v>0</v>
      </c>
      <c r="AN32">
        <f>(AM32-AM31)/(Table1[[#This Row],[crankshaft degrees]]-B31)</f>
        <v>0</v>
      </c>
      <c r="AO32">
        <f>AM32*(((data!E$12/2)*6)/1000)</f>
        <v>0</v>
      </c>
      <c r="AP32">
        <f>AN32*(((data!E$12/2)*6)^2/1000)</f>
        <v>0</v>
      </c>
      <c r="AQ32">
        <f>AN32*(((data!E$12/2)*6/1000^3))</f>
        <v>0</v>
      </c>
      <c r="AT32">
        <f>(Table1[[#This Row],[Column8]]-H31)/(Table1[[#This Row],[crankshaft degrees]]-B31)</f>
        <v>0</v>
      </c>
      <c r="AU32">
        <f>(AT32-AT31)/(Table1[[#This Row],[crankshaft degrees]]-I31)</f>
        <v>0</v>
      </c>
      <c r="AV32">
        <f>AT32*(((data!E$12/2)*6)/1000)</f>
        <v>0</v>
      </c>
      <c r="AW32">
        <f t="shared" si="4"/>
        <v>0</v>
      </c>
      <c r="AX32">
        <f>AU32*(((data!E$12/2)*6)^2/1000)</f>
        <v>0</v>
      </c>
      <c r="AY32">
        <f>AU32*(((data!E$12/2)*6)^3/1000)</f>
        <v>0</v>
      </c>
    </row>
    <row r="33" spans="2:51" x14ac:dyDescent="0.35">
      <c r="B33">
        <f t="shared" si="3"/>
        <v>58</v>
      </c>
      <c r="C33">
        <v>0</v>
      </c>
      <c r="F33">
        <f t="shared" si="2"/>
        <v>-5.3708000000000006E-2</v>
      </c>
      <c r="G33">
        <f t="shared" si="0"/>
        <v>0</v>
      </c>
      <c r="H33">
        <v>0</v>
      </c>
      <c r="N33">
        <v>0.34</v>
      </c>
      <c r="Q33">
        <f t="shared" si="1"/>
        <v>7.1862000000000009E-2</v>
      </c>
      <c r="R33">
        <f>IF(Table1[[#This Row],[IN lift corrected]]=0, 0,N33-Q33)</f>
        <v>0.26813799999999999</v>
      </c>
      <c r="S33">
        <v>0</v>
      </c>
      <c r="AM33">
        <f>(Table1[[#This Row],[Column11]]-S32)/(Table1[[#This Row],[crankshaft degrees]]-B32)</f>
        <v>0</v>
      </c>
      <c r="AN33">
        <f>(AM33-AM32)/(Table1[[#This Row],[crankshaft degrees]]-B32)</f>
        <v>0</v>
      </c>
      <c r="AO33">
        <f>AM33*(((data!E$12/2)*6)/1000)</f>
        <v>0</v>
      </c>
      <c r="AP33">
        <f>AN33*(((data!E$12/2)*6)^2/1000)</f>
        <v>0</v>
      </c>
      <c r="AQ33">
        <f>AN33*(((data!E$12/2)*6/1000^3))</f>
        <v>0</v>
      </c>
      <c r="AT33">
        <f>(Table1[[#This Row],[Column8]]-H32)/(Table1[[#This Row],[crankshaft degrees]]-B32)</f>
        <v>0</v>
      </c>
      <c r="AU33">
        <f>(AT33-AT32)/(Table1[[#This Row],[crankshaft degrees]]-I32)</f>
        <v>0</v>
      </c>
      <c r="AV33">
        <f>AT33*(((data!E$12/2)*6)/1000)</f>
        <v>0</v>
      </c>
      <c r="AW33">
        <f t="shared" si="4"/>
        <v>0</v>
      </c>
      <c r="AX33">
        <f>AU33*(((data!E$12/2)*6)^2/1000)</f>
        <v>0</v>
      </c>
      <c r="AY33">
        <f>AU33*(((data!E$12/2)*6)^3/1000)</f>
        <v>0</v>
      </c>
    </row>
    <row r="34" spans="2:51" x14ac:dyDescent="0.35">
      <c r="B34">
        <f t="shared" si="3"/>
        <v>60</v>
      </c>
      <c r="C34">
        <v>0</v>
      </c>
      <c r="D34">
        <v>-0.05</v>
      </c>
      <c r="E34">
        <v>0.05</v>
      </c>
      <c r="F34">
        <f t="shared" si="2"/>
        <v>-5.5199999999999999E-2</v>
      </c>
      <c r="G34">
        <f t="shared" si="0"/>
        <v>0</v>
      </c>
      <c r="H34">
        <v>0</v>
      </c>
      <c r="N34">
        <v>0.35</v>
      </c>
      <c r="Q34">
        <f t="shared" si="1"/>
        <v>7.3800000000000004E-2</v>
      </c>
      <c r="R34">
        <f>IF(Table1[[#This Row],[IN lift corrected]]=0, 0,N34-Q34)</f>
        <v>0.2762</v>
      </c>
      <c r="S34">
        <v>0</v>
      </c>
      <c r="AM34">
        <f>(Table1[[#This Row],[Column11]]-S33)/(Table1[[#This Row],[crankshaft degrees]]-B33)</f>
        <v>0</v>
      </c>
      <c r="AN34">
        <f>(AM34-AM33)/(Table1[[#This Row],[crankshaft degrees]]-B33)</f>
        <v>0</v>
      </c>
      <c r="AO34">
        <f>AM34*(((data!E$12/2)*6)/1000)</f>
        <v>0</v>
      </c>
      <c r="AP34">
        <f>AN34*(((data!E$12/2)*6)^2/1000)</f>
        <v>0</v>
      </c>
      <c r="AQ34">
        <f>AN34*(((data!E$12/2)*6/1000^3))</f>
        <v>0</v>
      </c>
      <c r="AT34">
        <f>(Table1[[#This Row],[Column8]]-H33)/(Table1[[#This Row],[crankshaft degrees]]-B33)</f>
        <v>0</v>
      </c>
      <c r="AU34">
        <f>(AT34-AT33)/(Table1[[#This Row],[crankshaft degrees]]-I33)</f>
        <v>0</v>
      </c>
      <c r="AV34">
        <f>AT34*(((data!E$12/2)*6)/1000)</f>
        <v>0</v>
      </c>
      <c r="AW34">
        <f t="shared" si="4"/>
        <v>0</v>
      </c>
      <c r="AX34">
        <f>AU34*(((data!E$12/2)*6)^2/1000)</f>
        <v>0</v>
      </c>
      <c r="AY34">
        <f>AU34*(((data!E$12/2)*6)^3/1000)</f>
        <v>0</v>
      </c>
    </row>
    <row r="35" spans="2:51" x14ac:dyDescent="0.35">
      <c r="B35">
        <f t="shared" si="3"/>
        <v>62</v>
      </c>
      <c r="C35">
        <v>0</v>
      </c>
      <c r="F35">
        <f t="shared" si="2"/>
        <v>-5.666800000000001E-2</v>
      </c>
      <c r="G35">
        <f t="shared" si="0"/>
        <v>0</v>
      </c>
      <c r="H35">
        <v>0</v>
      </c>
      <c r="N35">
        <v>0.37</v>
      </c>
      <c r="Q35">
        <f t="shared" si="1"/>
        <v>7.5701999999999992E-2</v>
      </c>
      <c r="R35">
        <f>IF(Table1[[#This Row],[IN lift corrected]]=0, 0,N35-Q35)</f>
        <v>0.294298</v>
      </c>
      <c r="S35">
        <v>0</v>
      </c>
      <c r="AM35">
        <f>(Table1[[#This Row],[Column11]]-S34)/(Table1[[#This Row],[crankshaft degrees]]-B34)</f>
        <v>0</v>
      </c>
      <c r="AN35">
        <f>(AM35-AM34)/(Table1[[#This Row],[crankshaft degrees]]-B34)</f>
        <v>0</v>
      </c>
      <c r="AO35">
        <f>AM35*(((data!E$12/2)*6)/1000)</f>
        <v>0</v>
      </c>
      <c r="AP35">
        <f>AN35*(((data!E$12/2)*6)^2/1000)</f>
        <v>0</v>
      </c>
      <c r="AQ35">
        <f>AN35*(((data!E$12/2)*6/1000^3))</f>
        <v>0</v>
      </c>
      <c r="AT35">
        <f>(Table1[[#This Row],[Column8]]-H34)/(Table1[[#This Row],[crankshaft degrees]]-B34)</f>
        <v>0</v>
      </c>
      <c r="AU35">
        <f>(AT35-AT34)/(Table1[[#This Row],[crankshaft degrees]]-I34)</f>
        <v>0</v>
      </c>
      <c r="AV35">
        <f>AT35*(((data!E$12/2)*6)/1000)</f>
        <v>0</v>
      </c>
      <c r="AW35">
        <f t="shared" si="4"/>
        <v>0</v>
      </c>
      <c r="AX35">
        <f>AU35*(((data!E$12/2)*6)^2/1000)</f>
        <v>0</v>
      </c>
      <c r="AY35">
        <f>AU35*(((data!E$12/2)*6)^3/1000)</f>
        <v>0</v>
      </c>
    </row>
    <row r="36" spans="2:51" x14ac:dyDescent="0.35">
      <c r="B36">
        <f t="shared" si="3"/>
        <v>64</v>
      </c>
      <c r="C36">
        <v>0</v>
      </c>
      <c r="F36">
        <f t="shared" si="2"/>
        <v>-5.8112000000000004E-2</v>
      </c>
      <c r="G36">
        <f t="shared" si="0"/>
        <v>0</v>
      </c>
      <c r="H36">
        <v>0</v>
      </c>
      <c r="N36">
        <v>0.39</v>
      </c>
      <c r="O36">
        <v>0.08</v>
      </c>
      <c r="Q36">
        <f t="shared" ref="Q36:Q67" si="9">(-0.0000045*B36^2+0.0015*B36)</f>
        <v>7.7567999999999998E-2</v>
      </c>
      <c r="R36">
        <f>IF(Table1[[#This Row],[IN lift corrected]]=0, 0,N36-Q36)</f>
        <v>0.31243200000000004</v>
      </c>
      <c r="S36">
        <v>0</v>
      </c>
      <c r="AM36">
        <f>(Table1[[#This Row],[Column11]]-S35)/(Table1[[#This Row],[crankshaft degrees]]-B35)</f>
        <v>0</v>
      </c>
      <c r="AN36">
        <f>(AM36-AM35)/(Table1[[#This Row],[crankshaft degrees]]-B35)</f>
        <v>0</v>
      </c>
      <c r="AO36">
        <f>AM36*(((data!E$12/2)*6)/1000)</f>
        <v>0</v>
      </c>
      <c r="AP36">
        <f>AN36*(((data!E$12/2)*6)^2/1000)</f>
        <v>0</v>
      </c>
      <c r="AQ36">
        <f>AN36*(((data!E$12/2)*6/1000^3))</f>
        <v>0</v>
      </c>
      <c r="AT36">
        <f>(Table1[[#This Row],[Column8]]-H35)/(Table1[[#This Row],[crankshaft degrees]]-B35)</f>
        <v>0</v>
      </c>
      <c r="AU36">
        <f>(AT36-AT35)/(Table1[[#This Row],[crankshaft degrees]]-I35)</f>
        <v>0</v>
      </c>
      <c r="AV36">
        <f>AT36*(((data!E$12/2)*6)/1000)</f>
        <v>0</v>
      </c>
      <c r="AW36">
        <f t="shared" si="4"/>
        <v>0</v>
      </c>
      <c r="AX36">
        <f>AU36*(((data!E$12/2)*6)^2/1000)</f>
        <v>0</v>
      </c>
      <c r="AY36">
        <f>AU36*(((data!E$12/2)*6)^3/1000)</f>
        <v>0</v>
      </c>
    </row>
    <row r="37" spans="2:51" x14ac:dyDescent="0.35">
      <c r="B37">
        <f t="shared" si="3"/>
        <v>66</v>
      </c>
      <c r="C37">
        <v>0</v>
      </c>
      <c r="F37">
        <f t="shared" si="2"/>
        <v>-5.9532000000000002E-2</v>
      </c>
      <c r="G37">
        <f t="shared" si="0"/>
        <v>0</v>
      </c>
      <c r="H37">
        <v>1.21E-2</v>
      </c>
      <c r="N37">
        <v>0.41</v>
      </c>
      <c r="Q37">
        <f t="shared" si="9"/>
        <v>7.9397999999999996E-2</v>
      </c>
      <c r="R37">
        <f>IF(Table1[[#This Row],[IN lift corrected]]=0, 0,N37-Q37)</f>
        <v>0.33060199999999995</v>
      </c>
      <c r="S37">
        <v>0</v>
      </c>
      <c r="AM37">
        <f>(Table1[[#This Row],[Column11]]-S36)/(Table1[[#This Row],[crankshaft degrees]]-B36)</f>
        <v>0</v>
      </c>
      <c r="AN37">
        <f>(AM37-AM36)/(Table1[[#This Row],[crankshaft degrees]]-B36)</f>
        <v>0</v>
      </c>
      <c r="AO37">
        <f>AM37*(((data!E$12/2)*6)/1000)</f>
        <v>0</v>
      </c>
      <c r="AP37">
        <f>AN37*(((data!E$12/2)*6)^2/1000)</f>
        <v>0</v>
      </c>
      <c r="AQ37">
        <f>AN37*(((data!E$12/2)*6/1000^3))</f>
        <v>0</v>
      </c>
      <c r="AT37">
        <f>(Table1[[#This Row],[Column8]]-H36)/(Table1[[#This Row],[crankshaft degrees]]-B36)</f>
        <v>6.0499999999999998E-3</v>
      </c>
      <c r="AU37">
        <f>(AT37-AT36)/(Table1[[#This Row],[crankshaft degrees]]-I36)</f>
        <v>9.1666666666666668E-5</v>
      </c>
      <c r="AV37">
        <f>AT37*(((data!E$12/2)*6)/1000)</f>
        <v>0.12705</v>
      </c>
      <c r="AW37">
        <f t="shared" si="4"/>
        <v>0.12705</v>
      </c>
      <c r="AX37">
        <f>AU37*(((data!E$12/2)*6)^2/1000)</f>
        <v>40.424999999999997</v>
      </c>
      <c r="AY37">
        <f>AU37*(((data!E$12/2)*6)^3/1000)</f>
        <v>848925</v>
      </c>
    </row>
    <row r="38" spans="2:51" x14ac:dyDescent="0.35">
      <c r="B38">
        <f t="shared" si="3"/>
        <v>68</v>
      </c>
      <c r="C38">
        <v>0</v>
      </c>
      <c r="F38">
        <f t="shared" si="2"/>
        <v>-6.0928000000000003E-2</v>
      </c>
      <c r="G38">
        <f t="shared" si="0"/>
        <v>0</v>
      </c>
      <c r="H38">
        <v>3.7400000000000003E-2</v>
      </c>
      <c r="N38">
        <v>0.44</v>
      </c>
      <c r="Q38">
        <f t="shared" si="9"/>
        <v>8.1192000000000014E-2</v>
      </c>
      <c r="R38">
        <f>IF(Table1[[#This Row],[IN lift corrected]]=0, 0,N38-Q38)</f>
        <v>0.35880800000000002</v>
      </c>
      <c r="S38">
        <v>0</v>
      </c>
      <c r="AM38">
        <f>(Table1[[#This Row],[Column11]]-S37)/(Table1[[#This Row],[crankshaft degrees]]-B37)</f>
        <v>0</v>
      </c>
      <c r="AN38">
        <f>(AM38-AM37)/(Table1[[#This Row],[crankshaft degrees]]-B37)</f>
        <v>0</v>
      </c>
      <c r="AO38">
        <f>AM38*(((data!E$12/2)*6)/1000)</f>
        <v>0</v>
      </c>
      <c r="AP38">
        <f>AN38*(((data!E$12/2)*6)^2/1000)</f>
        <v>0</v>
      </c>
      <c r="AQ38">
        <f>AN38*(((data!E$12/2)*6/1000^3))</f>
        <v>0</v>
      </c>
      <c r="AT38">
        <f>(Table1[[#This Row],[Column8]]-H37)/(Table1[[#This Row],[crankshaft degrees]]-B37)</f>
        <v>1.2650000000000002E-2</v>
      </c>
      <c r="AU38">
        <f>(AT38-AT37)/(Table1[[#This Row],[crankshaft degrees]]-I37)</f>
        <v>9.7058823529411783E-5</v>
      </c>
      <c r="AV38">
        <f>AT38*(((data!E$12/2)*6)/1000)</f>
        <v>0.26565000000000005</v>
      </c>
      <c r="AW38">
        <f t="shared" si="4"/>
        <v>0.26565000000000005</v>
      </c>
      <c r="AX38">
        <f>AU38*(((data!E$12/2)*6)^2/1000)</f>
        <v>42.802941176470597</v>
      </c>
      <c r="AY38">
        <f>AU38*(((data!E$12/2)*6)^3/1000)</f>
        <v>898861.76470588252</v>
      </c>
    </row>
    <row r="39" spans="2:51" x14ac:dyDescent="0.35">
      <c r="B39">
        <f t="shared" si="3"/>
        <v>70</v>
      </c>
      <c r="C39">
        <v>0</v>
      </c>
      <c r="F39">
        <f t="shared" si="2"/>
        <v>-6.2300000000000001E-2</v>
      </c>
      <c r="G39">
        <f t="shared" si="0"/>
        <v>0</v>
      </c>
      <c r="H39">
        <v>5.8000000000000003E-2</v>
      </c>
      <c r="N39">
        <v>0.47</v>
      </c>
      <c r="Q39">
        <f t="shared" si="9"/>
        <v>8.2949999999999996E-2</v>
      </c>
      <c r="R39">
        <f>IF(Table1[[#This Row],[IN lift corrected]]=0, 0,N39-Q39)</f>
        <v>0.38705000000000001</v>
      </c>
      <c r="S39">
        <v>0</v>
      </c>
      <c r="AM39">
        <f>(Table1[[#This Row],[Column11]]-S38)/(Table1[[#This Row],[crankshaft degrees]]-B38)</f>
        <v>0</v>
      </c>
      <c r="AN39">
        <f>(AM39-AM38)/(Table1[[#This Row],[crankshaft degrees]]-B38)</f>
        <v>0</v>
      </c>
      <c r="AO39">
        <f>AM39*(((data!E$12/2)*6)/1000)</f>
        <v>0</v>
      </c>
      <c r="AP39">
        <f>AN39*(((data!E$12/2)*6)^2/1000)</f>
        <v>0</v>
      </c>
      <c r="AQ39">
        <f>AN39*(((data!E$12/2)*6/1000^3))</f>
        <v>0</v>
      </c>
      <c r="AT39">
        <f>(Table1[[#This Row],[Column8]]-H38)/(Table1[[#This Row],[crankshaft degrees]]-B38)</f>
        <v>1.03E-2</v>
      </c>
      <c r="AU39">
        <f>(AT39-AT38)/(Table1[[#This Row],[crankshaft degrees]]-I38)</f>
        <v>-3.3571428571428591E-5</v>
      </c>
      <c r="AV39">
        <f>AT39*(((data!E$12/2)*6)/1000)</f>
        <v>0.21629999999999999</v>
      </c>
      <c r="AW39">
        <f t="shared" si="4"/>
        <v>0.21629999999999999</v>
      </c>
      <c r="AX39">
        <f>AU39*(((data!E$12/2)*6)^2/1000)</f>
        <v>-14.805000000000009</v>
      </c>
      <c r="AY39">
        <f>AU39*(((data!E$12/2)*6)^3/1000)</f>
        <v>-310905.00000000017</v>
      </c>
    </row>
    <row r="40" spans="2:51" x14ac:dyDescent="0.35">
      <c r="B40">
        <f t="shared" si="3"/>
        <v>72</v>
      </c>
      <c r="C40">
        <v>0</v>
      </c>
      <c r="F40">
        <f t="shared" si="2"/>
        <v>-6.364800000000001E-2</v>
      </c>
      <c r="G40">
        <f t="shared" si="0"/>
        <v>0</v>
      </c>
      <c r="H40">
        <v>7.4099999999999999E-2</v>
      </c>
      <c r="N40">
        <v>0.5</v>
      </c>
      <c r="Q40">
        <f t="shared" si="9"/>
        <v>8.4671999999999997E-2</v>
      </c>
      <c r="R40">
        <f>IF(Table1[[#This Row],[IN lift corrected]]=0, 0,N40-Q40)</f>
        <v>0.41532800000000003</v>
      </c>
      <c r="S40">
        <v>0</v>
      </c>
      <c r="AM40">
        <f>(Table1[[#This Row],[Column11]]-S39)/(Table1[[#This Row],[crankshaft degrees]]-B39)</f>
        <v>0</v>
      </c>
      <c r="AN40">
        <f>(AM40-AM39)/(Table1[[#This Row],[crankshaft degrees]]-B39)</f>
        <v>0</v>
      </c>
      <c r="AO40">
        <f>AM40*(((data!E$12/2)*6)/1000)</f>
        <v>0</v>
      </c>
      <c r="AP40">
        <f>AN40*(((data!E$12/2)*6)^2/1000)</f>
        <v>0</v>
      </c>
      <c r="AQ40">
        <f>AN40*(((data!E$12/2)*6/1000^3))</f>
        <v>0</v>
      </c>
      <c r="AT40">
        <f>(Table1[[#This Row],[Column8]]-H39)/(Table1[[#This Row],[crankshaft degrees]]-B39)</f>
        <v>8.0499999999999981E-3</v>
      </c>
      <c r="AU40">
        <f>(AT40-AT39)/(Table1[[#This Row],[crankshaft degrees]]-I39)</f>
        <v>-3.1250000000000028E-5</v>
      </c>
      <c r="AV40">
        <f>AT40*(((data!E$12/2)*6)/1000)</f>
        <v>0.16904999999999995</v>
      </c>
      <c r="AW40">
        <f t="shared" si="4"/>
        <v>0.16904999999999995</v>
      </c>
      <c r="AX40">
        <f>AU40*(((data!E$12/2)*6)^2/1000)</f>
        <v>-13.781250000000012</v>
      </c>
      <c r="AY40">
        <f>AU40*(((data!E$12/2)*6)^3/1000)</f>
        <v>-289406.25000000023</v>
      </c>
    </row>
    <row r="41" spans="2:51" x14ac:dyDescent="0.35">
      <c r="B41">
        <f t="shared" si="3"/>
        <v>74</v>
      </c>
      <c r="C41">
        <v>0</v>
      </c>
      <c r="F41">
        <f t="shared" si="2"/>
        <v>-6.4972000000000002E-2</v>
      </c>
      <c r="G41">
        <f t="shared" si="0"/>
        <v>0</v>
      </c>
      <c r="H41">
        <v>8.5599999999999996E-2</v>
      </c>
      <c r="N41">
        <v>0.53</v>
      </c>
      <c r="Q41">
        <f t="shared" si="9"/>
        <v>8.6358000000000004E-2</v>
      </c>
      <c r="R41">
        <f>IF(Table1[[#This Row],[IN lift corrected]]=0, 0,N41-Q41)</f>
        <v>0.44364200000000004</v>
      </c>
      <c r="S41">
        <v>0</v>
      </c>
      <c r="AM41">
        <f>(Table1[[#This Row],[Column11]]-S40)/(Table1[[#This Row],[crankshaft degrees]]-B40)</f>
        <v>0</v>
      </c>
      <c r="AN41">
        <f>(AM41-AM40)/(Table1[[#This Row],[crankshaft degrees]]-B40)</f>
        <v>0</v>
      </c>
      <c r="AO41">
        <f>AM41*(((data!E$12/2)*6)/1000)</f>
        <v>0</v>
      </c>
      <c r="AP41">
        <f>AN41*(((data!E$12/2)*6)^2/1000)</f>
        <v>0</v>
      </c>
      <c r="AQ41">
        <f>AN41*(((data!E$12/2)*6/1000^3))</f>
        <v>0</v>
      </c>
      <c r="AT41">
        <f>(Table1[[#This Row],[Column8]]-H40)/(Table1[[#This Row],[crankshaft degrees]]-B40)</f>
        <v>5.7499999999999982E-3</v>
      </c>
      <c r="AU41">
        <f>(AT41-AT40)/(Table1[[#This Row],[crankshaft degrees]]-I40)</f>
        <v>-3.1081081081081081E-5</v>
      </c>
      <c r="AV41">
        <f>AT41*(((data!E$12/2)*6)/1000)</f>
        <v>0.12074999999999997</v>
      </c>
      <c r="AW41">
        <f t="shared" si="4"/>
        <v>0.12074999999999997</v>
      </c>
      <c r="AX41">
        <f>AU41*(((data!E$12/2)*6)^2/1000)</f>
        <v>-13.706756756756757</v>
      </c>
      <c r="AY41">
        <f>AU41*(((data!E$12/2)*6)^3/1000)</f>
        <v>-287841.89189189189</v>
      </c>
    </row>
    <row r="42" spans="2:51" x14ac:dyDescent="0.35">
      <c r="B42">
        <f t="shared" si="3"/>
        <v>76</v>
      </c>
      <c r="C42">
        <v>0</v>
      </c>
      <c r="F42">
        <f t="shared" si="2"/>
        <v>-6.6272000000000011E-2</v>
      </c>
      <c r="G42">
        <f t="shared" si="0"/>
        <v>0</v>
      </c>
      <c r="H42">
        <v>9.2499999999999999E-2</v>
      </c>
      <c r="N42">
        <v>0.57999999999999996</v>
      </c>
      <c r="Q42">
        <f t="shared" si="9"/>
        <v>8.8008000000000003E-2</v>
      </c>
      <c r="R42">
        <f>IF(Table1[[#This Row],[IN lift corrected]]=0, 0,N42-Q42)</f>
        <v>0.49199199999999998</v>
      </c>
      <c r="S42">
        <v>0</v>
      </c>
      <c r="AM42">
        <f>(Table1[[#This Row],[Column11]]-S41)/(Table1[[#This Row],[crankshaft degrees]]-B41)</f>
        <v>0</v>
      </c>
      <c r="AN42">
        <f>(AM42-AM41)/(Table1[[#This Row],[crankshaft degrees]]-B41)</f>
        <v>0</v>
      </c>
      <c r="AO42">
        <f>AM42*(((data!E$12/2)*6)/1000)</f>
        <v>0</v>
      </c>
      <c r="AP42">
        <f>AN42*(((data!E$12/2)*6)^2/1000)</f>
        <v>0</v>
      </c>
      <c r="AQ42">
        <f>AN42*(((data!E$12/2)*6/1000^3))</f>
        <v>0</v>
      </c>
      <c r="AT42">
        <f>(Table1[[#This Row],[Column8]]-H41)/(Table1[[#This Row],[crankshaft degrees]]-B41)</f>
        <v>3.4500000000000017E-3</v>
      </c>
      <c r="AU42">
        <f>(AT42-AT41)/(Table1[[#This Row],[crankshaft degrees]]-I41)</f>
        <v>-3.0263157894736797E-5</v>
      </c>
      <c r="AV42">
        <f>AT42*(((data!E$12/2)*6)/1000)</f>
        <v>7.2450000000000042E-2</v>
      </c>
      <c r="AW42">
        <f t="shared" si="4"/>
        <v>7.2450000000000042E-2</v>
      </c>
      <c r="AX42">
        <f>AU42*(((data!E$12/2)*6)^2/1000)</f>
        <v>-13.346052631578928</v>
      </c>
      <c r="AY42">
        <f>AU42*(((data!E$12/2)*6)^3/1000)</f>
        <v>-280267.10526315746</v>
      </c>
    </row>
    <row r="43" spans="2:51" x14ac:dyDescent="0.35">
      <c r="B43">
        <f t="shared" si="3"/>
        <v>78</v>
      </c>
      <c r="C43">
        <v>0</v>
      </c>
      <c r="F43">
        <f t="shared" si="2"/>
        <v>-6.7547999999999997E-2</v>
      </c>
      <c r="G43">
        <f t="shared" si="0"/>
        <v>0</v>
      </c>
      <c r="H43">
        <v>0.104</v>
      </c>
      <c r="N43">
        <v>0.62</v>
      </c>
      <c r="Q43">
        <f t="shared" si="9"/>
        <v>8.9622000000000007E-2</v>
      </c>
      <c r="R43">
        <f>IF(Table1[[#This Row],[IN lift corrected]]=0, 0,N43-Q43)</f>
        <v>0.53037800000000002</v>
      </c>
      <c r="S43">
        <v>0</v>
      </c>
      <c r="AM43">
        <f>(Table1[[#This Row],[Column11]]-S42)/(Table1[[#This Row],[crankshaft degrees]]-B42)</f>
        <v>0</v>
      </c>
      <c r="AN43">
        <f>(AM43-AM42)/(Table1[[#This Row],[crankshaft degrees]]-B42)</f>
        <v>0</v>
      </c>
      <c r="AO43">
        <f>AM43*(((data!E$12/2)*6)/1000)</f>
        <v>0</v>
      </c>
      <c r="AP43">
        <f>AN43*(((data!E$12/2)*6)^2/1000)</f>
        <v>0</v>
      </c>
      <c r="AQ43">
        <f>AN43*(((data!E$12/2)*6/1000^3))</f>
        <v>0</v>
      </c>
      <c r="AT43">
        <f>(Table1[[#This Row],[Column8]]-H42)/(Table1[[#This Row],[crankshaft degrees]]-B42)</f>
        <v>5.7499999999999982E-3</v>
      </c>
      <c r="AU43">
        <f>(AT43-AT42)/(Table1[[#This Row],[crankshaft degrees]]-I42)</f>
        <v>2.9487179487179443E-5</v>
      </c>
      <c r="AV43">
        <f>AT43*(((data!E$12/2)*6)/1000)</f>
        <v>0.12074999999999997</v>
      </c>
      <c r="AW43">
        <f t="shared" si="4"/>
        <v>0.12074999999999997</v>
      </c>
      <c r="AX43">
        <f>AU43*(((data!E$12/2)*6)^2/1000)</f>
        <v>13.003846153846135</v>
      </c>
      <c r="AY43">
        <f>AU43*(((data!E$12/2)*6)^3/1000)</f>
        <v>273080.76923076884</v>
      </c>
    </row>
    <row r="44" spans="2:51" x14ac:dyDescent="0.35">
      <c r="B44">
        <f t="shared" si="3"/>
        <v>80</v>
      </c>
      <c r="C44">
        <v>0</v>
      </c>
      <c r="D44">
        <v>-0.06</v>
      </c>
      <c r="E44">
        <v>0.06</v>
      </c>
      <c r="F44">
        <f t="shared" si="2"/>
        <v>-6.88E-2</v>
      </c>
      <c r="G44">
        <f t="shared" si="0"/>
        <v>0</v>
      </c>
      <c r="H44">
        <v>0.1202</v>
      </c>
      <c r="N44">
        <v>0.67</v>
      </c>
      <c r="Q44">
        <f t="shared" si="9"/>
        <v>9.1200000000000003E-2</v>
      </c>
      <c r="R44">
        <f>IF(Table1[[#This Row],[IN lift corrected]]=0, 0,N44-Q44)</f>
        <v>0.57879999999999998</v>
      </c>
      <c r="S44">
        <v>0</v>
      </c>
      <c r="AM44">
        <f>(Table1[[#This Row],[Column11]]-S43)/(Table1[[#This Row],[crankshaft degrees]]-B43)</f>
        <v>0</v>
      </c>
      <c r="AN44">
        <f>(AM44-AM43)/(Table1[[#This Row],[crankshaft degrees]]-B43)</f>
        <v>0</v>
      </c>
      <c r="AO44">
        <f>AM44*(((data!E$12/2)*6)/1000)</f>
        <v>0</v>
      </c>
      <c r="AP44">
        <f>AN44*(((data!E$12/2)*6)^2/1000)</f>
        <v>0</v>
      </c>
      <c r="AQ44">
        <f>AN44*(((data!E$12/2)*6/1000^3))</f>
        <v>0</v>
      </c>
      <c r="AT44">
        <f>(Table1[[#This Row],[Column8]]-H43)/(Table1[[#This Row],[crankshaft degrees]]-B43)</f>
        <v>8.100000000000003E-3</v>
      </c>
      <c r="AU44">
        <f>(AT44-AT43)/(Table1[[#This Row],[crankshaft degrees]]-I43)</f>
        <v>2.937500000000006E-5</v>
      </c>
      <c r="AV44">
        <f>AT44*(((data!E$12/2)*6)/1000)</f>
        <v>0.17010000000000006</v>
      </c>
      <c r="AW44">
        <f t="shared" si="4"/>
        <v>0.17010000000000006</v>
      </c>
      <c r="AX44">
        <f>AU44*(((data!E$12/2)*6)^2/1000)</f>
        <v>12.954375000000027</v>
      </c>
      <c r="AY44">
        <f>AU44*(((data!E$12/2)*6)^3/1000)</f>
        <v>272041.87500000058</v>
      </c>
    </row>
    <row r="45" spans="2:51" x14ac:dyDescent="0.35">
      <c r="B45">
        <f t="shared" si="3"/>
        <v>82</v>
      </c>
      <c r="C45">
        <v>0</v>
      </c>
      <c r="F45">
        <f t="shared" si="2"/>
        <v>-7.0028000000000007E-2</v>
      </c>
      <c r="G45">
        <f t="shared" si="0"/>
        <v>0</v>
      </c>
      <c r="H45">
        <v>0.1371</v>
      </c>
      <c r="N45">
        <v>0.73</v>
      </c>
      <c r="Q45">
        <f t="shared" si="9"/>
        <v>9.2741999999999991E-2</v>
      </c>
      <c r="R45">
        <f>IF(Table1[[#This Row],[IN lift corrected]]=0, 0,N45-Q45)</f>
        <v>0.63725799999999999</v>
      </c>
      <c r="S45">
        <v>0</v>
      </c>
      <c r="AM45">
        <f>(Table1[[#This Row],[Column11]]-S44)/(Table1[[#This Row],[crankshaft degrees]]-B44)</f>
        <v>0</v>
      </c>
      <c r="AN45">
        <f>(AM45-AM44)/(Table1[[#This Row],[crankshaft degrees]]-B44)</f>
        <v>0</v>
      </c>
      <c r="AO45">
        <f>AM45*(((data!E$12/2)*6)/1000)</f>
        <v>0</v>
      </c>
      <c r="AP45">
        <f>AN45*(((data!E$12/2)*6)^2/1000)</f>
        <v>0</v>
      </c>
      <c r="AQ45">
        <f>AN45*(((data!E$12/2)*6/1000^3))</f>
        <v>0</v>
      </c>
      <c r="AT45">
        <f>(Table1[[#This Row],[Column8]]-H44)/(Table1[[#This Row],[crankshaft degrees]]-B44)</f>
        <v>8.4499999999999992E-3</v>
      </c>
      <c r="AU45">
        <f>(AT45-AT44)/(Table1[[#This Row],[crankshaft degrees]]-I44)</f>
        <v>4.2682926829267826E-6</v>
      </c>
      <c r="AV45">
        <f>AT45*(((data!E$12/2)*6)/1000)</f>
        <v>0.17745</v>
      </c>
      <c r="AW45">
        <f t="shared" si="4"/>
        <v>0.17745</v>
      </c>
      <c r="AX45">
        <f>AU45*(((data!E$12/2)*6)^2/1000)</f>
        <v>1.8823170731707111</v>
      </c>
      <c r="AY45">
        <f>AU45*(((data!E$12/2)*6)^3/1000)</f>
        <v>39528.658536584931</v>
      </c>
    </row>
    <row r="46" spans="2:51" x14ac:dyDescent="0.35">
      <c r="B46">
        <f t="shared" si="3"/>
        <v>84</v>
      </c>
      <c r="C46">
        <v>0</v>
      </c>
      <c r="F46">
        <f t="shared" si="2"/>
        <v>-7.1232000000000018E-2</v>
      </c>
      <c r="G46">
        <f t="shared" si="0"/>
        <v>0</v>
      </c>
      <c r="H46">
        <v>0.15329999999999999</v>
      </c>
      <c r="N46">
        <v>0.8</v>
      </c>
      <c r="O46">
        <v>0.1</v>
      </c>
      <c r="Q46">
        <f t="shared" si="9"/>
        <v>9.4247999999999998E-2</v>
      </c>
      <c r="R46">
        <f>IF(Table1[[#This Row],[IN lift corrected]]=0, 0,N46-Q46)</f>
        <v>0.70575200000000005</v>
      </c>
      <c r="S46">
        <v>0</v>
      </c>
      <c r="AM46">
        <f>(Table1[[#This Row],[Column11]]-S45)/(Table1[[#This Row],[crankshaft degrees]]-B45)</f>
        <v>0</v>
      </c>
      <c r="AN46">
        <f>(AM46-AM45)/(Table1[[#This Row],[crankshaft degrees]]-B45)</f>
        <v>0</v>
      </c>
      <c r="AO46">
        <f>AM46*(((data!E$12/2)*6)/1000)</f>
        <v>0</v>
      </c>
      <c r="AP46">
        <f>AN46*(((data!E$12/2)*6)^2/1000)</f>
        <v>0</v>
      </c>
      <c r="AQ46">
        <f>AN46*(((data!E$12/2)*6/1000^3))</f>
        <v>0</v>
      </c>
      <c r="AT46">
        <f>(Table1[[#This Row],[Column8]]-H45)/(Table1[[#This Row],[crankshaft degrees]]-B45)</f>
        <v>8.0999999999999961E-3</v>
      </c>
      <c r="AU46">
        <f>(AT46-AT45)/(Table1[[#This Row],[crankshaft degrees]]-I45)</f>
        <v>-4.1666666666667033E-6</v>
      </c>
      <c r="AV46">
        <f>AT46*(((data!E$12/2)*6)/1000)</f>
        <v>0.17009999999999992</v>
      </c>
      <c r="AW46">
        <f t="shared" si="4"/>
        <v>0.17009999999999992</v>
      </c>
      <c r="AX46">
        <f>AU46*(((data!E$12/2)*6)^2/1000)</f>
        <v>-1.8375000000000161</v>
      </c>
      <c r="AY46">
        <f>AU46*(((data!E$12/2)*6)^3/1000)</f>
        <v>-38587.500000000342</v>
      </c>
    </row>
    <row r="47" spans="2:51" x14ac:dyDescent="0.35">
      <c r="B47">
        <f t="shared" si="3"/>
        <v>86</v>
      </c>
      <c r="C47">
        <v>0</v>
      </c>
      <c r="F47">
        <f t="shared" si="2"/>
        <v>-7.2412000000000004E-2</v>
      </c>
      <c r="G47">
        <f t="shared" si="0"/>
        <v>0</v>
      </c>
      <c r="H47">
        <v>0.1711</v>
      </c>
      <c r="N47">
        <v>0.87</v>
      </c>
      <c r="Q47">
        <f t="shared" si="9"/>
        <v>9.5717999999999998E-2</v>
      </c>
      <c r="R47">
        <f>IF(Table1[[#This Row],[IN lift corrected]]=0, 0,N47-Q47)</f>
        <v>0.77428200000000003</v>
      </c>
      <c r="S47">
        <v>0</v>
      </c>
      <c r="AM47">
        <f>(Table1[[#This Row],[Column11]]-S46)/(Table1[[#This Row],[crankshaft degrees]]-B46)</f>
        <v>0</v>
      </c>
      <c r="AN47">
        <f>(AM47-AM46)/(Table1[[#This Row],[crankshaft degrees]]-B46)</f>
        <v>0</v>
      </c>
      <c r="AO47">
        <f>AM47*(((data!E$12/2)*6)/1000)</f>
        <v>0</v>
      </c>
      <c r="AP47">
        <f>AN47*(((data!E$12/2)*6)^2/1000)</f>
        <v>0</v>
      </c>
      <c r="AQ47">
        <f>AN47*(((data!E$12/2)*6/1000^3))</f>
        <v>0</v>
      </c>
      <c r="AT47">
        <f>(Table1[[#This Row],[Column8]]-H46)/(Table1[[#This Row],[crankshaft degrees]]-B46)</f>
        <v>8.9000000000000051E-3</v>
      </c>
      <c r="AU47">
        <f>(AT47-AT46)/(Table1[[#This Row],[crankshaft degrees]]-I46)</f>
        <v>9.3023255813954536E-6</v>
      </c>
      <c r="AV47">
        <f>AT47*(((data!E$12/2)*6)/1000)</f>
        <v>0.18690000000000012</v>
      </c>
      <c r="AW47">
        <f t="shared" si="4"/>
        <v>0.18690000000000012</v>
      </c>
      <c r="AX47">
        <f>AU47*(((data!E$12/2)*6)^2/1000)</f>
        <v>4.1023255813953954</v>
      </c>
      <c r="AY47">
        <f>AU47*(((data!E$12/2)*6)^3/1000)</f>
        <v>86148.837209303296</v>
      </c>
    </row>
    <row r="48" spans="2:51" x14ac:dyDescent="0.35">
      <c r="B48">
        <f t="shared" si="3"/>
        <v>88</v>
      </c>
      <c r="C48">
        <v>0</v>
      </c>
      <c r="F48">
        <f t="shared" si="2"/>
        <v>-7.3568000000000008E-2</v>
      </c>
      <c r="G48">
        <f t="shared" si="0"/>
        <v>0</v>
      </c>
      <c r="H48">
        <v>0.192</v>
      </c>
      <c r="N48">
        <v>0.94</v>
      </c>
      <c r="Q48">
        <f t="shared" si="9"/>
        <v>9.7152000000000002E-2</v>
      </c>
      <c r="R48">
        <f>IF(Table1[[#This Row],[IN lift corrected]]=0, 0,N48-Q48)</f>
        <v>0.84284799999999993</v>
      </c>
      <c r="S48">
        <v>0</v>
      </c>
      <c r="AM48">
        <f>(Table1[[#This Row],[Column11]]-S47)/(Table1[[#This Row],[crankshaft degrees]]-B47)</f>
        <v>0</v>
      </c>
      <c r="AN48">
        <f>(AM48-AM47)/(Table1[[#This Row],[crankshaft degrees]]-B47)</f>
        <v>0</v>
      </c>
      <c r="AO48">
        <f>AM48*(((data!E$12/2)*6)/1000)</f>
        <v>0</v>
      </c>
      <c r="AP48">
        <f>AN48*(((data!E$12/2)*6)^2/1000)</f>
        <v>0</v>
      </c>
      <c r="AQ48">
        <f>AN48*(((data!E$12/2)*6/1000^3))</f>
        <v>0</v>
      </c>
      <c r="AT48">
        <f>(Table1[[#This Row],[Column8]]-H47)/(Table1[[#This Row],[crankshaft degrees]]-B47)</f>
        <v>1.0450000000000001E-2</v>
      </c>
      <c r="AU48">
        <f>(AT48-AT47)/(Table1[[#This Row],[crankshaft degrees]]-I47)</f>
        <v>1.7613636363636315E-5</v>
      </c>
      <c r="AV48">
        <f>AT48*(((data!E$12/2)*6)/1000)</f>
        <v>0.21945000000000003</v>
      </c>
      <c r="AW48">
        <f t="shared" si="4"/>
        <v>0.21945000000000003</v>
      </c>
      <c r="AX48">
        <f>AU48*(((data!E$12/2)*6)^2/1000)</f>
        <v>7.767613636363615</v>
      </c>
      <c r="AY48">
        <f>AU48*(((data!E$12/2)*6)^3/1000)</f>
        <v>163119.88636363592</v>
      </c>
    </row>
    <row r="49" spans="2:51" x14ac:dyDescent="0.35">
      <c r="B49">
        <f t="shared" si="3"/>
        <v>90</v>
      </c>
      <c r="C49">
        <v>0</v>
      </c>
      <c r="F49">
        <f t="shared" si="2"/>
        <v>-7.4700000000000003E-2</v>
      </c>
      <c r="G49">
        <f t="shared" si="0"/>
        <v>0</v>
      </c>
      <c r="H49">
        <v>0.2087</v>
      </c>
      <c r="N49">
        <v>1.02</v>
      </c>
      <c r="Q49">
        <f t="shared" si="9"/>
        <v>9.8549999999999999E-2</v>
      </c>
      <c r="R49">
        <f>IF(Table1[[#This Row],[IN lift corrected]]=0, 0,N49-Q49)</f>
        <v>0.92144999999999999</v>
      </c>
      <c r="S49">
        <v>0</v>
      </c>
      <c r="AM49">
        <f>(Table1[[#This Row],[Column11]]-S48)/(Table1[[#This Row],[crankshaft degrees]]-B48)</f>
        <v>0</v>
      </c>
      <c r="AN49">
        <f>(AM49-AM48)/(Table1[[#This Row],[crankshaft degrees]]-B48)</f>
        <v>0</v>
      </c>
      <c r="AO49">
        <f>AM49*(((data!E$12/2)*6)/1000)</f>
        <v>0</v>
      </c>
      <c r="AP49">
        <f>AN49*(((data!E$12/2)*6)^2/1000)</f>
        <v>0</v>
      </c>
      <c r="AQ49">
        <f>AN49*(((data!E$12/2)*6/1000^3))</f>
        <v>0</v>
      </c>
      <c r="AT49">
        <f>(Table1[[#This Row],[Column8]]-H48)/(Table1[[#This Row],[crankshaft degrees]]-B48)</f>
        <v>8.3499999999999963E-3</v>
      </c>
      <c r="AU49">
        <f>(AT49-AT48)/(Table1[[#This Row],[crankshaft degrees]]-I48)</f>
        <v>-2.3333333333333383E-5</v>
      </c>
      <c r="AV49">
        <f>AT49*(((data!E$12/2)*6)/1000)</f>
        <v>0.17534999999999992</v>
      </c>
      <c r="AW49">
        <f t="shared" si="4"/>
        <v>0.17534999999999992</v>
      </c>
      <c r="AX49">
        <f>AU49*(((data!E$12/2)*6)^2/1000)</f>
        <v>-10.290000000000022</v>
      </c>
      <c r="AY49">
        <f>AU49*(((data!E$12/2)*6)^3/1000)</f>
        <v>-216090.00000000047</v>
      </c>
    </row>
    <row r="50" spans="2:51" x14ac:dyDescent="0.35">
      <c r="B50">
        <f t="shared" si="3"/>
        <v>92</v>
      </c>
      <c r="C50">
        <v>0</v>
      </c>
      <c r="F50">
        <f t="shared" si="2"/>
        <v>-7.5808000000000014E-2</v>
      </c>
      <c r="G50">
        <f t="shared" si="0"/>
        <v>0</v>
      </c>
      <c r="H50">
        <v>0.2261</v>
      </c>
      <c r="N50">
        <v>1.01</v>
      </c>
      <c r="Q50">
        <f t="shared" si="9"/>
        <v>9.9912000000000001E-2</v>
      </c>
      <c r="R50">
        <f>IF(Table1[[#This Row],[IN lift corrected]]=0, 0,N50-Q50)</f>
        <v>0.91008800000000001</v>
      </c>
      <c r="S50">
        <v>0</v>
      </c>
      <c r="AM50">
        <f>(Table1[[#This Row],[Column11]]-S49)/(Table1[[#This Row],[crankshaft degrees]]-B49)</f>
        <v>0</v>
      </c>
      <c r="AN50">
        <f>(AM50-AM49)/(Table1[[#This Row],[crankshaft degrees]]-B49)</f>
        <v>0</v>
      </c>
      <c r="AO50">
        <f>AM50*(((data!E$12/2)*6)/1000)</f>
        <v>0</v>
      </c>
      <c r="AP50">
        <f>AN50*(((data!E$12/2)*6)^2/1000)</f>
        <v>0</v>
      </c>
      <c r="AQ50">
        <f>AN50*(((data!E$12/2)*6/1000^3))</f>
        <v>0</v>
      </c>
      <c r="AT50">
        <f>(Table1[[#This Row],[Column8]]-H49)/(Table1[[#This Row],[crankshaft degrees]]-B49)</f>
        <v>8.6999999999999994E-3</v>
      </c>
      <c r="AU50">
        <f>(AT50-AT49)/(Table1[[#This Row],[crankshaft degrees]]-I49)</f>
        <v>3.8043478260869901E-6</v>
      </c>
      <c r="AV50">
        <f>AT50*(((data!E$12/2)*6)/1000)</f>
        <v>0.18269999999999997</v>
      </c>
      <c r="AW50">
        <f t="shared" si="4"/>
        <v>0.18269999999999997</v>
      </c>
      <c r="AX50">
        <f>AU50*(((data!E$12/2)*6)^2/1000)</f>
        <v>1.6777173913043626</v>
      </c>
      <c r="AY50">
        <f>AU50*(((data!E$12/2)*6)^3/1000)</f>
        <v>35232.065217391617</v>
      </c>
    </row>
    <row r="51" spans="2:51" x14ac:dyDescent="0.35">
      <c r="B51">
        <f t="shared" si="3"/>
        <v>94</v>
      </c>
      <c r="C51">
        <v>0</v>
      </c>
      <c r="F51">
        <f t="shared" si="2"/>
        <v>-7.6892000000000002E-2</v>
      </c>
      <c r="G51">
        <f t="shared" si="0"/>
        <v>0</v>
      </c>
      <c r="H51">
        <v>0.24779999999999999</v>
      </c>
      <c r="N51">
        <v>1.18</v>
      </c>
      <c r="Q51">
        <f t="shared" si="9"/>
        <v>0.10123800000000002</v>
      </c>
      <c r="R51">
        <f>IF(Table1[[#This Row],[IN lift corrected]]=0, 0,N51-Q51)</f>
        <v>1.078762</v>
      </c>
      <c r="S51">
        <v>0</v>
      </c>
      <c r="AM51">
        <f>(Table1[[#This Row],[Column11]]-S50)/(Table1[[#This Row],[crankshaft degrees]]-B50)</f>
        <v>0</v>
      </c>
      <c r="AN51">
        <f>(AM51-AM50)/(Table1[[#This Row],[crankshaft degrees]]-B50)</f>
        <v>0</v>
      </c>
      <c r="AO51">
        <f>AM51*(((data!E$12/2)*6)/1000)</f>
        <v>0</v>
      </c>
      <c r="AP51">
        <f>AN51*(((data!E$12/2)*6)^2/1000)</f>
        <v>0</v>
      </c>
      <c r="AQ51">
        <f>AN51*(((data!E$12/2)*6/1000^3))</f>
        <v>0</v>
      </c>
      <c r="AT51">
        <f>(Table1[[#This Row],[Column8]]-H50)/(Table1[[#This Row],[crankshaft degrees]]-B50)</f>
        <v>1.0849999999999999E-2</v>
      </c>
      <c r="AU51">
        <f>(AT51-AT50)/(Table1[[#This Row],[crankshaft degrees]]-I50)</f>
        <v>2.2872340425531904E-5</v>
      </c>
      <c r="AV51">
        <f>AT51*(((data!E$12/2)*6)/1000)</f>
        <v>0.22784999999999997</v>
      </c>
      <c r="AW51">
        <f t="shared" si="4"/>
        <v>0.22784999999999997</v>
      </c>
      <c r="AX51">
        <f>AU51*(((data!E$12/2)*6)^2/1000)</f>
        <v>10.086702127659571</v>
      </c>
      <c r="AY51">
        <f>AU51*(((data!E$12/2)*6)^3/1000)</f>
        <v>211820.74468085097</v>
      </c>
    </row>
    <row r="52" spans="2:51" x14ac:dyDescent="0.35">
      <c r="B52">
        <f t="shared" si="3"/>
        <v>96</v>
      </c>
      <c r="C52">
        <v>0</v>
      </c>
      <c r="F52">
        <f t="shared" si="2"/>
        <v>-7.7951999999999994E-2</v>
      </c>
      <c r="G52">
        <f t="shared" si="0"/>
        <v>0</v>
      </c>
      <c r="H52">
        <v>0.26879999999999998</v>
      </c>
      <c r="N52">
        <v>1.28</v>
      </c>
      <c r="Q52">
        <f t="shared" si="9"/>
        <v>0.10252800000000001</v>
      </c>
      <c r="R52">
        <f>IF(Table1[[#This Row],[IN lift corrected]]=0, 0,N52-Q52)</f>
        <v>1.1774720000000001</v>
      </c>
      <c r="S52">
        <v>0</v>
      </c>
      <c r="AM52">
        <f>(Table1[[#This Row],[Column11]]-S51)/(Table1[[#This Row],[crankshaft degrees]]-B51)</f>
        <v>0</v>
      </c>
      <c r="AN52">
        <f>(AM52-AM51)/(Table1[[#This Row],[crankshaft degrees]]-B51)</f>
        <v>0</v>
      </c>
      <c r="AO52">
        <f>AM52*(((data!E$12/2)*6)/1000)</f>
        <v>0</v>
      </c>
      <c r="AP52">
        <f>AN52*(((data!E$12/2)*6)^2/1000)</f>
        <v>0</v>
      </c>
      <c r="AQ52">
        <f>AN52*(((data!E$12/2)*6/1000^3))</f>
        <v>0</v>
      </c>
      <c r="AT52">
        <f>(Table1[[#This Row],[Column8]]-H51)/(Table1[[#This Row],[crankshaft degrees]]-B51)</f>
        <v>1.0499999999999995E-2</v>
      </c>
      <c r="AU52">
        <f>(AT52-AT51)/(Table1[[#This Row],[crankshaft degrees]]-I51)</f>
        <v>-3.6458333333333655E-6</v>
      </c>
      <c r="AV52">
        <f>AT52*(((data!E$12/2)*6)/1000)</f>
        <v>0.22049999999999992</v>
      </c>
      <c r="AW52">
        <f t="shared" si="4"/>
        <v>0.22049999999999992</v>
      </c>
      <c r="AX52">
        <f>AU52*(((data!E$12/2)*6)^2/1000)</f>
        <v>-1.6078125000000141</v>
      </c>
      <c r="AY52">
        <f>AU52*(((data!E$12/2)*6)^3/1000)</f>
        <v>-33764.062500000298</v>
      </c>
    </row>
    <row r="53" spans="2:51" x14ac:dyDescent="0.35">
      <c r="B53">
        <f t="shared" si="3"/>
        <v>98</v>
      </c>
      <c r="C53">
        <v>0</v>
      </c>
      <c r="F53">
        <f t="shared" si="2"/>
        <v>-7.8988000000000003E-2</v>
      </c>
      <c r="G53">
        <f t="shared" si="0"/>
        <v>0</v>
      </c>
      <c r="H53">
        <v>0.28510000000000002</v>
      </c>
      <c r="N53">
        <v>1.37</v>
      </c>
      <c r="Q53">
        <f t="shared" si="9"/>
        <v>0.10378199999999999</v>
      </c>
      <c r="R53">
        <f>IF(Table1[[#This Row],[IN lift corrected]]=0, 0,N53-Q53)</f>
        <v>1.2662180000000001</v>
      </c>
      <c r="S53">
        <v>0</v>
      </c>
      <c r="AM53">
        <f>(Table1[[#This Row],[Column11]]-S52)/(Table1[[#This Row],[crankshaft degrees]]-B52)</f>
        <v>0</v>
      </c>
      <c r="AN53">
        <f>(AM53-AM52)/(Table1[[#This Row],[crankshaft degrees]]-B52)</f>
        <v>0</v>
      </c>
      <c r="AO53">
        <f>AM53*(((data!E$12/2)*6)/1000)</f>
        <v>0</v>
      </c>
      <c r="AP53">
        <f>AN53*(((data!E$12/2)*6)^2/1000)</f>
        <v>0</v>
      </c>
      <c r="AQ53">
        <f>AN53*(((data!E$12/2)*6/1000^3))</f>
        <v>0</v>
      </c>
      <c r="AT53">
        <f>(Table1[[#This Row],[Column8]]-H52)/(Table1[[#This Row],[crankshaft degrees]]-B52)</f>
        <v>8.1500000000000183E-3</v>
      </c>
      <c r="AU53">
        <f>(AT53-AT52)/(Table1[[#This Row],[crankshaft degrees]]-I52)</f>
        <v>-2.3979591836734462E-5</v>
      </c>
      <c r="AV53">
        <f>AT53*(((data!E$12/2)*6)/1000)</f>
        <v>0.17115000000000039</v>
      </c>
      <c r="AW53">
        <f t="shared" si="4"/>
        <v>0.17115000000000039</v>
      </c>
      <c r="AX53">
        <f>AU53*(((data!E$12/2)*6)^2/1000)</f>
        <v>-10.574999999999898</v>
      </c>
      <c r="AY53">
        <f>AU53*(((data!E$12/2)*6)^3/1000)</f>
        <v>-222074.99999999785</v>
      </c>
    </row>
    <row r="54" spans="2:51" x14ac:dyDescent="0.35">
      <c r="B54">
        <f t="shared" si="3"/>
        <v>100</v>
      </c>
      <c r="C54">
        <v>0</v>
      </c>
      <c r="D54">
        <v>-0.08</v>
      </c>
      <c r="E54">
        <v>0.08</v>
      </c>
      <c r="F54">
        <f t="shared" si="2"/>
        <v>-0.08</v>
      </c>
      <c r="G54">
        <f t="shared" si="0"/>
        <v>0</v>
      </c>
      <c r="H54">
        <v>0.30309999999999998</v>
      </c>
      <c r="N54">
        <v>1.49</v>
      </c>
      <c r="Q54">
        <f t="shared" si="9"/>
        <v>0.105</v>
      </c>
      <c r="R54">
        <f>IF(Table1[[#This Row],[IN lift corrected]]=0, 0,N54-Q54)</f>
        <v>1.385</v>
      </c>
      <c r="S54">
        <v>0</v>
      </c>
      <c r="AM54">
        <f>(Table1[[#This Row],[Column11]]-S53)/(Table1[[#This Row],[crankshaft degrees]]-B53)</f>
        <v>0</v>
      </c>
      <c r="AN54">
        <f>(AM54-AM53)/(Table1[[#This Row],[crankshaft degrees]]-B53)</f>
        <v>0</v>
      </c>
      <c r="AO54">
        <f>AM54*(((data!E$12/2)*6)/1000)</f>
        <v>0</v>
      </c>
      <c r="AP54">
        <f>AN54*(((data!E$12/2)*6)^2/1000)</f>
        <v>0</v>
      </c>
      <c r="AQ54">
        <f>AN54*(((data!E$12/2)*6/1000^3))</f>
        <v>0</v>
      </c>
      <c r="AT54">
        <f>(Table1[[#This Row],[Column8]]-H53)/(Table1[[#This Row],[crankshaft degrees]]-B53)</f>
        <v>8.9999999999999802E-3</v>
      </c>
      <c r="AU54">
        <f>(AT54-AT53)/(Table1[[#This Row],[crankshaft degrees]]-I53)</f>
        <v>8.4999999999996188E-6</v>
      </c>
      <c r="AV54">
        <f>AT54*(((data!E$12/2)*6)/1000)</f>
        <v>0.18899999999999958</v>
      </c>
      <c r="AW54">
        <f t="shared" si="4"/>
        <v>0.18899999999999958</v>
      </c>
      <c r="AX54">
        <f>AU54*(((data!E$12/2)*6)^2/1000)</f>
        <v>3.7484999999998321</v>
      </c>
      <c r="AY54">
        <f>AU54*(((data!E$12/2)*6)^3/1000)</f>
        <v>78718.499999996464</v>
      </c>
    </row>
    <row r="55" spans="2:51" x14ac:dyDescent="0.35">
      <c r="B55">
        <f t="shared" si="3"/>
        <v>102</v>
      </c>
      <c r="C55">
        <v>0</v>
      </c>
      <c r="F55">
        <f t="shared" si="2"/>
        <v>-8.0988000000000004E-2</v>
      </c>
      <c r="G55">
        <f t="shared" si="0"/>
        <v>0</v>
      </c>
      <c r="H55">
        <v>0.32490000000000002</v>
      </c>
      <c r="N55">
        <v>1.59</v>
      </c>
      <c r="Q55">
        <f t="shared" si="9"/>
        <v>0.106182</v>
      </c>
      <c r="R55">
        <f>IF(Table1[[#This Row],[IN lift corrected]]=0, 0,N55-Q55)</f>
        <v>1.4838180000000001</v>
      </c>
      <c r="S55">
        <v>0</v>
      </c>
      <c r="AM55">
        <f>(Table1[[#This Row],[Column11]]-S54)/(Table1[[#This Row],[crankshaft degrees]]-B54)</f>
        <v>0</v>
      </c>
      <c r="AN55">
        <f>(AM55-AM54)/(Table1[[#This Row],[crankshaft degrees]]-B54)</f>
        <v>0</v>
      </c>
      <c r="AO55">
        <f>AM55*(((data!E$12/2)*6)/1000)</f>
        <v>0</v>
      </c>
      <c r="AP55">
        <f>AN55*(((data!E$12/2)*6)^2/1000)</f>
        <v>0</v>
      </c>
      <c r="AQ55">
        <f>AN55*(((data!E$12/2)*6/1000^3))</f>
        <v>0</v>
      </c>
      <c r="AT55">
        <f>(Table1[[#This Row],[Column8]]-H54)/(Table1[[#This Row],[crankshaft degrees]]-B54)</f>
        <v>1.0900000000000021E-2</v>
      </c>
      <c r="AU55">
        <f>(AT55-AT54)/(Table1[[#This Row],[crankshaft degrees]]-I54)</f>
        <v>1.8627450980392553E-5</v>
      </c>
      <c r="AV55">
        <f>AT55*(((data!E$12/2)*6)/1000)</f>
        <v>0.22890000000000044</v>
      </c>
      <c r="AW55">
        <f t="shared" si="4"/>
        <v>0.22890000000000044</v>
      </c>
      <c r="AX55">
        <f>AU55*(((data!E$12/2)*6)^2/1000)</f>
        <v>8.2147058823531154</v>
      </c>
      <c r="AY55">
        <f>AU55*(((data!E$12/2)*6)^3/1000)</f>
        <v>172508.82352941544</v>
      </c>
    </row>
    <row r="56" spans="2:51" x14ac:dyDescent="0.35">
      <c r="B56">
        <f t="shared" si="3"/>
        <v>104</v>
      </c>
      <c r="C56">
        <v>0</v>
      </c>
      <c r="F56">
        <f t="shared" si="2"/>
        <v>-8.1951999999999997E-2</v>
      </c>
      <c r="G56">
        <f t="shared" si="0"/>
        <v>0</v>
      </c>
      <c r="H56">
        <v>0.34670000000000001</v>
      </c>
      <c r="N56">
        <v>1.71</v>
      </c>
      <c r="O56">
        <v>0.12</v>
      </c>
      <c r="Q56">
        <f t="shared" si="9"/>
        <v>0.10732800000000001</v>
      </c>
      <c r="R56">
        <f>IF(Table1[[#This Row],[IN lift corrected]]=0, 0,N56-Q56)</f>
        <v>1.6026719999999999</v>
      </c>
      <c r="S56">
        <v>0</v>
      </c>
      <c r="AM56">
        <f>(Table1[[#This Row],[Column11]]-S55)/(Table1[[#This Row],[crankshaft degrees]]-B55)</f>
        <v>0</v>
      </c>
      <c r="AN56">
        <f>(AM56-AM55)/(Table1[[#This Row],[crankshaft degrees]]-B55)</f>
        <v>0</v>
      </c>
      <c r="AO56">
        <f>AM56*(((data!E$12/2)*6)/1000)</f>
        <v>0</v>
      </c>
      <c r="AP56">
        <f>AN56*(((data!E$12/2)*6)^2/1000)</f>
        <v>0</v>
      </c>
      <c r="AQ56">
        <f>AN56*(((data!E$12/2)*6/1000^3))</f>
        <v>0</v>
      </c>
      <c r="AT56">
        <f>(Table1[[#This Row],[Column8]]-H55)/(Table1[[#This Row],[crankshaft degrees]]-B55)</f>
        <v>1.0899999999999993E-2</v>
      </c>
      <c r="AU56">
        <f>(AT56-AT55)/(Table1[[#This Row],[crankshaft degrees]]-I55)</f>
        <v>-2.6688053476566264E-19</v>
      </c>
      <c r="AV56">
        <f>AT56*(((data!E$12/2)*6)/1000)</f>
        <v>0.22889999999999985</v>
      </c>
      <c r="AW56">
        <f t="shared" si="4"/>
        <v>0.22889999999999985</v>
      </c>
      <c r="AX56">
        <f>AU56*(((data!E$12/2)*6)^2/1000)</f>
        <v>-1.1769431583165722E-13</v>
      </c>
      <c r="AY56">
        <f>AU56*(((data!E$12/2)*6)^3/1000)</f>
        <v>-2.4715806324648017E-9</v>
      </c>
    </row>
    <row r="57" spans="2:51" x14ac:dyDescent="0.35">
      <c r="B57">
        <f t="shared" si="3"/>
        <v>106</v>
      </c>
      <c r="C57">
        <v>0</v>
      </c>
      <c r="F57">
        <f t="shared" si="2"/>
        <v>-8.2892000000000007E-2</v>
      </c>
      <c r="G57">
        <f>IF(C57=0, 0, C57-F57)</f>
        <v>0</v>
      </c>
      <c r="H57">
        <v>0.36780000000000002</v>
      </c>
      <c r="N57">
        <v>1.81</v>
      </c>
      <c r="Q57">
        <f t="shared" si="9"/>
        <v>0.10843800000000001</v>
      </c>
      <c r="R57">
        <f>IF(Table1[[#This Row],[IN lift corrected]]=0, 0,N57-Q57)</f>
        <v>1.701562</v>
      </c>
      <c r="S57">
        <v>0</v>
      </c>
      <c r="AM57">
        <f>(Table1[[#This Row],[Column11]]-S56)/(Table1[[#This Row],[crankshaft degrees]]-B56)</f>
        <v>0</v>
      </c>
      <c r="AN57">
        <f>(AM57-AM56)/(Table1[[#This Row],[crankshaft degrees]]-B56)</f>
        <v>0</v>
      </c>
      <c r="AO57">
        <f>AM57*(((data!E$12/2)*6)/1000)</f>
        <v>0</v>
      </c>
      <c r="AP57">
        <f>AN57*(((data!E$12/2)*6)^2/1000)</f>
        <v>0</v>
      </c>
      <c r="AQ57">
        <f>AN57*(((data!E$12/2)*6/1000^3))</f>
        <v>0</v>
      </c>
      <c r="AT57">
        <f>(Table1[[#This Row],[Column8]]-H56)/(Table1[[#This Row],[crankshaft degrees]]-B56)</f>
        <v>1.0550000000000004E-2</v>
      </c>
      <c r="AU57">
        <f>(AT57-AT56)/(Table1[[#This Row],[crankshaft degrees]]-I56)</f>
        <v>-3.3018867924527286E-6</v>
      </c>
      <c r="AV57">
        <f>AT57*(((data!E$12/2)*6)/1000)</f>
        <v>0.22155000000000008</v>
      </c>
      <c r="AW57">
        <f t="shared" si="4"/>
        <v>0.22155000000000008</v>
      </c>
      <c r="AX57">
        <f>AU57*(((data!E$12/2)*6)^2/1000)</f>
        <v>-1.4561320754716534</v>
      </c>
      <c r="AY57">
        <f>AU57*(((data!E$12/2)*6)^3/1000)</f>
        <v>-30578.77358490472</v>
      </c>
    </row>
    <row r="58" spans="2:51" x14ac:dyDescent="0.35">
      <c r="B58">
        <f t="shared" si="3"/>
        <v>108</v>
      </c>
      <c r="C58">
        <v>0</v>
      </c>
      <c r="F58">
        <f t="shared" si="2"/>
        <v>-8.3807999999999994E-2</v>
      </c>
      <c r="G58">
        <f t="shared" ref="G58" si="10">IF(C58=0, 0, C58-F58)</f>
        <v>0</v>
      </c>
      <c r="H58">
        <v>0.38540000000000002</v>
      </c>
      <c r="N58">
        <v>1.94</v>
      </c>
      <c r="Q58">
        <f t="shared" si="9"/>
        <v>0.109512</v>
      </c>
      <c r="R58">
        <f>IF(Table1[[#This Row],[IN lift corrected]]=0, 0,N58-Q58)</f>
        <v>1.8304879999999999</v>
      </c>
      <c r="S58">
        <v>0</v>
      </c>
      <c r="AM58">
        <f>(Table1[[#This Row],[Column11]]-S57)/(Table1[[#This Row],[crankshaft degrees]]-B57)</f>
        <v>0</v>
      </c>
      <c r="AN58">
        <f>(AM58-AM57)/(Table1[[#This Row],[crankshaft degrees]]-B57)</f>
        <v>0</v>
      </c>
      <c r="AO58">
        <f>AM58*(((data!E$12/2)*6)/1000)</f>
        <v>0</v>
      </c>
      <c r="AP58">
        <f>AN58*(((data!E$12/2)*6)^2/1000)</f>
        <v>0</v>
      </c>
      <c r="AQ58">
        <f>AN58*(((data!E$12/2)*6/1000^3))</f>
        <v>0</v>
      </c>
      <c r="AT58">
        <f>(Table1[[#This Row],[Column8]]-H57)/(Table1[[#This Row],[crankshaft degrees]]-B57)</f>
        <v>8.8000000000000023E-3</v>
      </c>
      <c r="AU58">
        <f>(AT58-AT57)/(Table1[[#This Row],[crankshaft degrees]]-I57)</f>
        <v>-1.6203703703703717E-5</v>
      </c>
      <c r="AV58">
        <f>AT58*(((data!E$12/2)*6)/1000)</f>
        <v>0.18480000000000005</v>
      </c>
      <c r="AW58">
        <f t="shared" si="4"/>
        <v>0.18480000000000005</v>
      </c>
      <c r="AX58">
        <f>AU58*(((data!E$12/2)*6)^2/1000)</f>
        <v>-7.1458333333333393</v>
      </c>
      <c r="AY58">
        <f>AU58*(((data!E$12/2)*6)^3/1000)</f>
        <v>-150062.50000000012</v>
      </c>
    </row>
    <row r="59" spans="2:51" x14ac:dyDescent="0.35">
      <c r="B59">
        <f t="shared" si="3"/>
        <v>110</v>
      </c>
      <c r="C59">
        <v>0.01</v>
      </c>
      <c r="F59">
        <f t="shared" si="2"/>
        <v>-8.4700000000000011E-2</v>
      </c>
      <c r="G59">
        <f t="shared" ref="G59:G90" si="11">IF(C59=0, 0, C59-F59)</f>
        <v>9.4700000000000006E-2</v>
      </c>
      <c r="H59">
        <v>0.40660000000000002</v>
      </c>
      <c r="N59">
        <v>2.09</v>
      </c>
      <c r="Q59">
        <f t="shared" si="9"/>
        <v>0.11055000000000001</v>
      </c>
      <c r="R59">
        <f>IF(Table1[[#This Row],[IN lift corrected]]=0, 0,N59-Q59)</f>
        <v>1.9794499999999999</v>
      </c>
      <c r="S59">
        <v>0</v>
      </c>
      <c r="AM59">
        <f>(Table1[[#This Row],[Column11]]-S58)/(Table1[[#This Row],[crankshaft degrees]]-B58)</f>
        <v>0</v>
      </c>
      <c r="AN59">
        <f>(AM59-AM58)/(Table1[[#This Row],[crankshaft degrees]]-B58)</f>
        <v>0</v>
      </c>
      <c r="AO59">
        <f>AM59*(((data!E$12/2)*6)/1000)</f>
        <v>0</v>
      </c>
      <c r="AP59">
        <f>AN59*(((data!E$12/2)*6)^2/1000)</f>
        <v>0</v>
      </c>
      <c r="AQ59">
        <f>AN59*(((data!E$12/2)*6/1000^3))</f>
        <v>0</v>
      </c>
      <c r="AT59">
        <f>(Table1[[#This Row],[Column8]]-H58)/(Table1[[#This Row],[crankshaft degrees]]-B58)</f>
        <v>1.0599999999999998E-2</v>
      </c>
      <c r="AU59">
        <f>(AT59-AT58)/(Table1[[#This Row],[crankshaft degrees]]-I58)</f>
        <v>1.6363636363636329E-5</v>
      </c>
      <c r="AV59">
        <f>AT59*(((data!E$12/2)*6)/1000)</f>
        <v>0.22259999999999996</v>
      </c>
      <c r="AW59">
        <f t="shared" si="4"/>
        <v>0.22259999999999996</v>
      </c>
      <c r="AX59">
        <f>AU59*(((data!E$12/2)*6)^2/1000)</f>
        <v>7.2163636363636208</v>
      </c>
      <c r="AY59">
        <f>AU59*(((data!E$12/2)*6)^3/1000)</f>
        <v>151543.63636363603</v>
      </c>
    </row>
    <row r="60" spans="2:51" x14ac:dyDescent="0.35">
      <c r="B60">
        <f t="shared" si="3"/>
        <v>112</v>
      </c>
      <c r="C60">
        <v>1.4999999999999999E-2</v>
      </c>
      <c r="F60">
        <f t="shared" si="2"/>
        <v>-8.5568000000000005E-2</v>
      </c>
      <c r="G60">
        <f t="shared" si="11"/>
        <v>0.100568</v>
      </c>
      <c r="H60">
        <v>0.42420000000000002</v>
      </c>
      <c r="N60">
        <v>2.2000000000000002</v>
      </c>
      <c r="Q60">
        <f t="shared" si="9"/>
        <v>0.11155200000000001</v>
      </c>
      <c r="R60">
        <f>IF(Table1[[#This Row],[IN lift corrected]]=0, 0,N60-Q60)</f>
        <v>2.0884480000000001</v>
      </c>
      <c r="S60">
        <v>0</v>
      </c>
      <c r="AM60">
        <f>(Table1[[#This Row],[Column11]]-S59)/(Table1[[#This Row],[crankshaft degrees]]-B59)</f>
        <v>0</v>
      </c>
      <c r="AN60">
        <f>(AM60-AM59)/(Table1[[#This Row],[crankshaft degrees]]-B59)</f>
        <v>0</v>
      </c>
      <c r="AO60">
        <f>AM60*(((data!E$12/2)*6)/1000)</f>
        <v>0</v>
      </c>
      <c r="AP60">
        <f>AN60*(((data!E$12/2)*6)^2/1000)</f>
        <v>0</v>
      </c>
      <c r="AQ60">
        <f>AN60*(((data!E$12/2)*6/1000^3))</f>
        <v>0</v>
      </c>
      <c r="AT60">
        <f>(Table1[[#This Row],[Column8]]-H59)/(Table1[[#This Row],[crankshaft degrees]]-B59)</f>
        <v>8.8000000000000023E-3</v>
      </c>
      <c r="AU60">
        <f>(AT60-AT59)/(Table1[[#This Row],[crankshaft degrees]]-I59)</f>
        <v>-1.6071428571428535E-5</v>
      </c>
      <c r="AV60">
        <f>AT60*(((data!E$12/2)*6)/1000)</f>
        <v>0.18480000000000005</v>
      </c>
      <c r="AW60">
        <f t="shared" si="4"/>
        <v>0.18480000000000005</v>
      </c>
      <c r="AX60">
        <f>AU60*(((data!E$12/2)*6)^2/1000)</f>
        <v>-7.0874999999999835</v>
      </c>
      <c r="AY60">
        <f>AU60*(((data!E$12/2)*6)^3/1000)</f>
        <v>-148837.49999999965</v>
      </c>
    </row>
    <row r="61" spans="2:51" x14ac:dyDescent="0.35">
      <c r="B61">
        <f t="shared" si="3"/>
        <v>114</v>
      </c>
      <c r="C61">
        <v>2.5000000000000001E-2</v>
      </c>
      <c r="F61">
        <f t="shared" si="2"/>
        <v>-8.6412000000000017E-2</v>
      </c>
      <c r="G61">
        <f t="shared" si="11"/>
        <v>0.11141200000000001</v>
      </c>
      <c r="H61">
        <v>0.44619999999999999</v>
      </c>
      <c r="N61">
        <v>2.35</v>
      </c>
      <c r="Q61">
        <f t="shared" si="9"/>
        <v>0.11251800000000001</v>
      </c>
      <c r="R61">
        <f>IF(Table1[[#This Row],[IN lift corrected]]=0, 0,N61-Q61)</f>
        <v>2.237482</v>
      </c>
      <c r="S61">
        <v>0</v>
      </c>
      <c r="AM61">
        <f>(Table1[[#This Row],[Column11]]-S60)/(Table1[[#This Row],[crankshaft degrees]]-B60)</f>
        <v>0</v>
      </c>
      <c r="AN61">
        <f>(AM61-AM60)/(Table1[[#This Row],[crankshaft degrees]]-B60)</f>
        <v>0</v>
      </c>
      <c r="AO61">
        <f>AM61*(((data!E$12/2)*6)/1000)</f>
        <v>0</v>
      </c>
      <c r="AP61">
        <f>AN61*(((data!E$12/2)*6)^2/1000)</f>
        <v>0</v>
      </c>
      <c r="AQ61">
        <f>AN61*(((data!E$12/2)*6/1000^3))</f>
        <v>0</v>
      </c>
      <c r="AT61">
        <f>(Table1[[#This Row],[Column8]]-H60)/(Table1[[#This Row],[crankshaft degrees]]-B60)</f>
        <v>1.0999999999999982E-2</v>
      </c>
      <c r="AU61">
        <f>(AT61-AT60)/(Table1[[#This Row],[crankshaft degrees]]-I60)</f>
        <v>1.9298245614034909E-5</v>
      </c>
      <c r="AV61">
        <f>AT61*(((data!E$12/2)*6)/1000)</f>
        <v>0.23099999999999962</v>
      </c>
      <c r="AW61">
        <f t="shared" si="4"/>
        <v>0.23099999999999962</v>
      </c>
      <c r="AX61">
        <f>AU61*(((data!E$12/2)*6)^2/1000)</f>
        <v>8.5105263157893951</v>
      </c>
      <c r="AY61">
        <f>AU61*(((data!E$12/2)*6)^3/1000)</f>
        <v>178721.0526315773</v>
      </c>
    </row>
    <row r="62" spans="2:51" x14ac:dyDescent="0.35">
      <c r="B62">
        <f t="shared" si="3"/>
        <v>116</v>
      </c>
      <c r="C62">
        <v>0.03</v>
      </c>
      <c r="F62">
        <f t="shared" si="2"/>
        <v>-8.7232000000000018E-2</v>
      </c>
      <c r="G62">
        <f t="shared" si="11"/>
        <v>0.11723200000000002</v>
      </c>
      <c r="H62">
        <v>0.46810000000000002</v>
      </c>
      <c r="N62">
        <v>2.5099999999999998</v>
      </c>
      <c r="Q62">
        <f t="shared" si="9"/>
        <v>0.11344800000000002</v>
      </c>
      <c r="R62">
        <f>IF(Table1[[#This Row],[IN lift corrected]]=0, 0,N62-Q62)</f>
        <v>2.3965519999999998</v>
      </c>
      <c r="S62">
        <v>0</v>
      </c>
      <c r="AM62">
        <f>(Table1[[#This Row],[Column11]]-S61)/(Table1[[#This Row],[crankshaft degrees]]-B61)</f>
        <v>0</v>
      </c>
      <c r="AN62">
        <f>(AM62-AM61)/(Table1[[#This Row],[crankshaft degrees]]-B61)</f>
        <v>0</v>
      </c>
      <c r="AO62">
        <f>AM62*(((data!E$12/2)*6)/1000)</f>
        <v>0</v>
      </c>
      <c r="AP62">
        <f>AN62*(((data!E$12/2)*6)^2/1000)</f>
        <v>0</v>
      </c>
      <c r="AQ62">
        <f>AN62*(((data!E$12/2)*6/1000^3))</f>
        <v>0</v>
      </c>
      <c r="AT62">
        <f>(Table1[[#This Row],[Column8]]-H61)/(Table1[[#This Row],[crankshaft degrees]]-B61)</f>
        <v>1.0950000000000015E-2</v>
      </c>
      <c r="AU62">
        <f>(AT62-AT61)/(Table1[[#This Row],[crankshaft degrees]]-I61)</f>
        <v>-4.3103448275833395E-7</v>
      </c>
      <c r="AV62">
        <f>AT62*(((data!E$12/2)*6)/1000)</f>
        <v>0.22995000000000032</v>
      </c>
      <c r="AW62">
        <f t="shared" si="4"/>
        <v>0.22995000000000032</v>
      </c>
      <c r="AX62">
        <f>AU62*(((data!E$12/2)*6)^2/1000)</f>
        <v>-0.19008620689642527</v>
      </c>
      <c r="AY62">
        <f>AU62*(((data!E$12/2)*6)^3/1000)</f>
        <v>-3991.8103448249308</v>
      </c>
    </row>
    <row r="63" spans="2:51" x14ac:dyDescent="0.35">
      <c r="B63">
        <f t="shared" si="3"/>
        <v>118</v>
      </c>
      <c r="C63">
        <v>0.04</v>
      </c>
      <c r="F63">
        <f t="shared" si="2"/>
        <v>-8.8027999999999995E-2</v>
      </c>
      <c r="G63">
        <f t="shared" si="11"/>
        <v>0.128028</v>
      </c>
      <c r="H63">
        <v>0.51270000000000004</v>
      </c>
      <c r="N63">
        <v>2.66</v>
      </c>
      <c r="Q63">
        <f t="shared" si="9"/>
        <v>0.11434199999999999</v>
      </c>
      <c r="R63">
        <f>IF(Table1[[#This Row],[IN lift corrected]]=0, 0,N63-Q63)</f>
        <v>2.545658</v>
      </c>
      <c r="S63">
        <v>0</v>
      </c>
      <c r="AM63">
        <f>(Table1[[#This Row],[Column11]]-S62)/(Table1[[#This Row],[crankshaft degrees]]-B62)</f>
        <v>0</v>
      </c>
      <c r="AN63">
        <f>(AM63-AM62)/(Table1[[#This Row],[crankshaft degrees]]-B62)</f>
        <v>0</v>
      </c>
      <c r="AO63">
        <f>AM63*(((data!E$12/2)*6)/1000)</f>
        <v>0</v>
      </c>
      <c r="AP63">
        <f>AN63*(((data!E$12/2)*6)^2/1000)</f>
        <v>0</v>
      </c>
      <c r="AQ63">
        <f>AN63*(((data!E$12/2)*6/1000^3))</f>
        <v>0</v>
      </c>
      <c r="AT63">
        <f>(Table1[[#This Row],[Column8]]-H62)/(Table1[[#This Row],[crankshaft degrees]]-B62)</f>
        <v>2.2300000000000014E-2</v>
      </c>
      <c r="AU63">
        <f>(AT63-AT62)/(Table1[[#This Row],[crankshaft degrees]]-I62)</f>
        <v>9.6186440677966086E-5</v>
      </c>
      <c r="AV63">
        <f>AT63*(((data!E$12/2)*6)/1000)</f>
        <v>0.46830000000000027</v>
      </c>
      <c r="AW63">
        <f t="shared" si="4"/>
        <v>0.46830000000000027</v>
      </c>
      <c r="AX63">
        <f>AU63*(((data!E$12/2)*6)^2/1000)</f>
        <v>42.418220338983041</v>
      </c>
      <c r="AY63">
        <f>AU63*(((data!E$12/2)*6)^3/1000)</f>
        <v>890782.62711864396</v>
      </c>
    </row>
    <row r="64" spans="2:51" x14ac:dyDescent="0.35">
      <c r="B64">
        <f t="shared" si="3"/>
        <v>120</v>
      </c>
      <c r="C64">
        <v>0.05</v>
      </c>
      <c r="D64">
        <v>-0.09</v>
      </c>
      <c r="E64">
        <v>0.09</v>
      </c>
      <c r="F64">
        <f t="shared" si="2"/>
        <v>-8.8800000000000004E-2</v>
      </c>
      <c r="G64">
        <f t="shared" si="11"/>
        <v>0.13880000000000001</v>
      </c>
      <c r="H64">
        <v>0.60699999999999998</v>
      </c>
      <c r="N64">
        <v>2.82</v>
      </c>
      <c r="Q64">
        <f t="shared" si="9"/>
        <v>0.1152</v>
      </c>
      <c r="R64">
        <f>IF(Table1[[#This Row],[IN lift corrected]]=0, 0,N64-Q64)</f>
        <v>2.7047999999999996</v>
      </c>
      <c r="S64">
        <v>0</v>
      </c>
      <c r="AM64">
        <f>(Table1[[#This Row],[Column11]]-S63)/(Table1[[#This Row],[crankshaft degrees]]-B63)</f>
        <v>0</v>
      </c>
      <c r="AN64">
        <f>(AM64-AM63)/(Table1[[#This Row],[crankshaft degrees]]-B63)</f>
        <v>0</v>
      </c>
      <c r="AO64">
        <f>AM64*(((data!E$12/2)*6)/1000)</f>
        <v>0</v>
      </c>
      <c r="AP64">
        <f>AN64*(((data!E$12/2)*6)^2/1000)</f>
        <v>0</v>
      </c>
      <c r="AQ64">
        <f>AN64*(((data!E$12/2)*6/1000^3))</f>
        <v>0</v>
      </c>
      <c r="AT64">
        <f>(Table1[[#This Row],[Column8]]-H63)/(Table1[[#This Row],[crankshaft degrees]]-B63)</f>
        <v>4.714999999999997E-2</v>
      </c>
      <c r="AU64">
        <f>(AT64-AT63)/(Table1[[#This Row],[crankshaft degrees]]-I63)</f>
        <v>2.0708333333333296E-4</v>
      </c>
      <c r="AV64">
        <f>AT64*(((data!E$12/2)*6)/1000)</f>
        <v>0.99014999999999942</v>
      </c>
      <c r="AW64">
        <f t="shared" si="4"/>
        <v>0.99014999999999942</v>
      </c>
      <c r="AX64">
        <f>AU64*(((data!E$12/2)*6)^2/1000)</f>
        <v>91.323749999999833</v>
      </c>
      <c r="AY64">
        <f>AU64*(((data!E$12/2)*6)^3/1000)</f>
        <v>1917798.7499999965</v>
      </c>
    </row>
    <row r="65" spans="2:51" x14ac:dyDescent="0.35">
      <c r="B65">
        <f t="shared" si="3"/>
        <v>122</v>
      </c>
      <c r="C65">
        <v>7.0000000000000007E-2</v>
      </c>
      <c r="F65">
        <f t="shared" si="2"/>
        <v>-8.9548000000000016E-2</v>
      </c>
      <c r="G65">
        <f t="shared" si="11"/>
        <v>0.15954800000000002</v>
      </c>
      <c r="H65">
        <v>0.72250000000000003</v>
      </c>
      <c r="N65">
        <v>2.99</v>
      </c>
      <c r="Q65">
        <f t="shared" si="9"/>
        <v>0.116022</v>
      </c>
      <c r="R65">
        <f>IF(Table1[[#This Row],[IN lift corrected]]=0, 0,N65-Q65)</f>
        <v>2.8739780000000001</v>
      </c>
      <c r="S65">
        <v>0</v>
      </c>
      <c r="AM65">
        <f>(Table1[[#This Row],[Column11]]-S64)/(Table1[[#This Row],[crankshaft degrees]]-B64)</f>
        <v>0</v>
      </c>
      <c r="AN65">
        <f>(AM65-AM64)/(Table1[[#This Row],[crankshaft degrees]]-B64)</f>
        <v>0</v>
      </c>
      <c r="AO65">
        <f>AM65*(((data!E$12/2)*6)/1000)</f>
        <v>0</v>
      </c>
      <c r="AP65">
        <f>AN65*(((data!E$12/2)*6)^2/1000)</f>
        <v>0</v>
      </c>
      <c r="AQ65">
        <f>AN65*(((data!E$12/2)*6/1000^3))</f>
        <v>0</v>
      </c>
      <c r="AT65">
        <f>(Table1[[#This Row],[Column8]]-H64)/(Table1[[#This Row],[crankshaft degrees]]-B64)</f>
        <v>5.7750000000000024E-2</v>
      </c>
      <c r="AU65">
        <f>(AT65-AT64)/(Table1[[#This Row],[crankshaft degrees]]-I64)</f>
        <v>8.6885245901639782E-5</v>
      </c>
      <c r="AV65">
        <f>AT65*(((data!E$12/2)*6)/1000)</f>
        <v>1.2127500000000004</v>
      </c>
      <c r="AW65">
        <f t="shared" si="4"/>
        <v>1.2127500000000004</v>
      </c>
      <c r="AX65">
        <f>AU65*(((data!E$12/2)*6)^2/1000)</f>
        <v>38.316393442623145</v>
      </c>
      <c r="AY65">
        <f>AU65*(((data!E$12/2)*6)^3/1000)</f>
        <v>804644.26229508605</v>
      </c>
    </row>
    <row r="66" spans="2:51" x14ac:dyDescent="0.35">
      <c r="B66">
        <f t="shared" si="3"/>
        <v>124</v>
      </c>
      <c r="C66">
        <v>0.09</v>
      </c>
      <c r="F66">
        <f t="shared" si="2"/>
        <v>-9.0272000000000019E-2</v>
      </c>
      <c r="G66">
        <f t="shared" si="11"/>
        <v>0.18027200000000002</v>
      </c>
      <c r="H66">
        <v>0.88619999999999999</v>
      </c>
      <c r="N66">
        <v>3.18</v>
      </c>
      <c r="O66">
        <v>0.13</v>
      </c>
      <c r="Q66">
        <f t="shared" si="9"/>
        <v>0.116808</v>
      </c>
      <c r="R66">
        <f>IF(Table1[[#This Row],[IN lift corrected]]=0, 0,N66-Q66)</f>
        <v>3.0631920000000004</v>
      </c>
      <c r="S66">
        <v>0</v>
      </c>
      <c r="AM66">
        <f>(Table1[[#This Row],[Column11]]-S65)/(Table1[[#This Row],[crankshaft degrees]]-B65)</f>
        <v>0</v>
      </c>
      <c r="AN66">
        <f>(AM66-AM65)/(Table1[[#This Row],[crankshaft degrees]]-B65)</f>
        <v>0</v>
      </c>
      <c r="AO66">
        <f>AM66*(((data!E$12/2)*6)/1000)</f>
        <v>0</v>
      </c>
      <c r="AP66">
        <f>AN66*(((data!E$12/2)*6)^2/1000)</f>
        <v>0</v>
      </c>
      <c r="AQ66">
        <f>AN66*(((data!E$12/2)*6/1000^3))</f>
        <v>0</v>
      </c>
      <c r="AT66">
        <f>(Table1[[#This Row],[Column8]]-H65)/(Table1[[#This Row],[crankshaft degrees]]-B65)</f>
        <v>8.1849999999999978E-2</v>
      </c>
      <c r="AU66">
        <f>(AT66-AT65)/(Table1[[#This Row],[crankshaft degrees]]-I65)</f>
        <v>1.9435483870967706E-4</v>
      </c>
      <c r="AV66">
        <f>AT66*(((data!E$12/2)*6)/1000)</f>
        <v>1.7188499999999995</v>
      </c>
      <c r="AW66">
        <f t="shared" si="4"/>
        <v>1.7188499999999995</v>
      </c>
      <c r="AX66">
        <f>AU66*(((data!E$12/2)*6)^2/1000)</f>
        <v>85.710483870967579</v>
      </c>
      <c r="AY66">
        <f>AU66*(((data!E$12/2)*6)^3/1000)</f>
        <v>1799920.1612903192</v>
      </c>
    </row>
    <row r="67" spans="2:51" x14ac:dyDescent="0.35">
      <c r="B67">
        <f t="shared" si="3"/>
        <v>126</v>
      </c>
      <c r="C67">
        <v>0.11</v>
      </c>
      <c r="F67">
        <f t="shared" si="2"/>
        <v>-9.0971999999999997E-2</v>
      </c>
      <c r="G67">
        <f t="shared" si="11"/>
        <v>0.20097199999999998</v>
      </c>
      <c r="H67">
        <v>1.0832999999999999</v>
      </c>
      <c r="N67">
        <v>3.36</v>
      </c>
      <c r="Q67">
        <f t="shared" si="9"/>
        <v>0.117558</v>
      </c>
      <c r="R67">
        <f>IF(Table1[[#This Row],[IN lift corrected]]=0, 0,N67-Q67)</f>
        <v>3.242442</v>
      </c>
      <c r="S67">
        <v>0</v>
      </c>
      <c r="AM67">
        <f>(Table1[[#This Row],[Column11]]-S66)/(Table1[[#This Row],[crankshaft degrees]]-B66)</f>
        <v>0</v>
      </c>
      <c r="AN67">
        <f>(AM67-AM66)/(Table1[[#This Row],[crankshaft degrees]]-B66)</f>
        <v>0</v>
      </c>
      <c r="AO67">
        <f>AM67*(((data!E$12/2)*6)/1000)</f>
        <v>0</v>
      </c>
      <c r="AP67">
        <f>AN67*(((data!E$12/2)*6)^2/1000)</f>
        <v>0</v>
      </c>
      <c r="AQ67">
        <f>AN67*(((data!E$12/2)*6/1000^3))</f>
        <v>0</v>
      </c>
      <c r="AT67">
        <f>(Table1[[#This Row],[Column8]]-H66)/(Table1[[#This Row],[crankshaft degrees]]-B66)</f>
        <v>9.8549999999999971E-2</v>
      </c>
      <c r="AU67">
        <f>(AT67-AT66)/(Table1[[#This Row],[crankshaft degrees]]-I66)</f>
        <v>1.3253968253968247E-4</v>
      </c>
      <c r="AV67">
        <f>AT67*(((data!E$12/2)*6)/1000)</f>
        <v>2.0695499999999996</v>
      </c>
      <c r="AW67">
        <f t="shared" si="4"/>
        <v>2.0695499999999996</v>
      </c>
      <c r="AX67">
        <f>AU67*(((data!E$12/2)*6)^2/1000)</f>
        <v>58.449999999999967</v>
      </c>
      <c r="AY67">
        <f>AU67*(((data!E$12/2)*6)^3/1000)</f>
        <v>1227449.9999999993</v>
      </c>
    </row>
    <row r="68" spans="2:51" x14ac:dyDescent="0.35">
      <c r="B68">
        <f t="shared" si="3"/>
        <v>128</v>
      </c>
      <c r="C68">
        <v>0.13</v>
      </c>
      <c r="F68">
        <f t="shared" si="2"/>
        <v>-9.1648000000000007E-2</v>
      </c>
      <c r="G68">
        <f t="shared" si="11"/>
        <v>0.22164800000000001</v>
      </c>
      <c r="H68">
        <v>1.2944</v>
      </c>
      <c r="N68">
        <v>3.55</v>
      </c>
      <c r="Q68">
        <f t="shared" ref="Q68:Q99" si="12">(-0.0000045*B68^2+0.0015*B68)</f>
        <v>0.118272</v>
      </c>
      <c r="R68">
        <f>IF(Table1[[#This Row],[IN lift corrected]]=0, 0,N68-Q68)</f>
        <v>3.4317279999999997</v>
      </c>
      <c r="S68">
        <v>0</v>
      </c>
      <c r="AM68">
        <f>(Table1[[#This Row],[Column11]]-S67)/(Table1[[#This Row],[crankshaft degrees]]-B67)</f>
        <v>0</v>
      </c>
      <c r="AN68">
        <f>(AM68-AM67)/(Table1[[#This Row],[crankshaft degrees]]-B67)</f>
        <v>0</v>
      </c>
      <c r="AO68">
        <f>AM68*(((data!E$12/2)*6)/1000)</f>
        <v>0</v>
      </c>
      <c r="AP68">
        <f>AN68*(((data!E$12/2)*6)^2/1000)</f>
        <v>0</v>
      </c>
      <c r="AQ68">
        <f>AN68*(((data!E$12/2)*6/1000^3))</f>
        <v>0</v>
      </c>
      <c r="AT68">
        <f>(Table1[[#This Row],[Column8]]-H67)/(Table1[[#This Row],[crankshaft degrees]]-B67)</f>
        <v>0.10555000000000003</v>
      </c>
      <c r="AU68">
        <f>(AT68-AT67)/(Table1[[#This Row],[crankshaft degrees]]-I67)</f>
        <v>5.4687500000000482E-5</v>
      </c>
      <c r="AV68">
        <f>AT68*(((data!E$12/2)*6)/1000)</f>
        <v>2.2165500000000007</v>
      </c>
      <c r="AW68">
        <f t="shared" si="4"/>
        <v>2.2165500000000007</v>
      </c>
      <c r="AX68">
        <f>AU68*(((data!E$12/2)*6)^2/1000)</f>
        <v>24.117187500000213</v>
      </c>
      <c r="AY68">
        <f>AU68*(((data!E$12/2)*6)^3/1000)</f>
        <v>506460.93750000448</v>
      </c>
    </row>
    <row r="69" spans="2:51" x14ac:dyDescent="0.35">
      <c r="B69">
        <f t="shared" si="3"/>
        <v>130</v>
      </c>
      <c r="C69">
        <v>0.14000000000000001</v>
      </c>
      <c r="F69">
        <f t="shared" ref="F69:F132" si="13">(-0.000003*B69^2+0.0011*B69)-(-0.000003*B69^2+0.0011*B69)*2</f>
        <v>-9.2300000000000021E-2</v>
      </c>
      <c r="G69">
        <f t="shared" si="11"/>
        <v>0.23230000000000003</v>
      </c>
      <c r="H69">
        <v>1.5209999999999999</v>
      </c>
      <c r="N69">
        <v>3.75</v>
      </c>
      <c r="Q69">
        <f t="shared" si="12"/>
        <v>0.11895</v>
      </c>
      <c r="R69">
        <f>IF(Table1[[#This Row],[IN lift corrected]]=0, 0,N69-Q69)</f>
        <v>3.6310500000000001</v>
      </c>
      <c r="S69">
        <v>0</v>
      </c>
      <c r="AM69">
        <f>(Table1[[#This Row],[Column11]]-S68)/(Table1[[#This Row],[crankshaft degrees]]-B68)</f>
        <v>0</v>
      </c>
      <c r="AN69">
        <f>(AM69-AM68)/(Table1[[#This Row],[crankshaft degrees]]-B68)</f>
        <v>0</v>
      </c>
      <c r="AO69">
        <f>AM69*(((data!E$12/2)*6)/1000)</f>
        <v>0</v>
      </c>
      <c r="AP69">
        <f>AN69*(((data!E$12/2)*6)^2/1000)</f>
        <v>0</v>
      </c>
      <c r="AQ69">
        <f>AN69*(((data!E$12/2)*6/1000^3))</f>
        <v>0</v>
      </c>
      <c r="AT69">
        <f>(Table1[[#This Row],[Column8]]-H68)/(Table1[[#This Row],[crankshaft degrees]]-B68)</f>
        <v>0.11329999999999996</v>
      </c>
      <c r="AU69">
        <f>(AT69-AT68)/(Table1[[#This Row],[crankshaft degrees]]-I68)</f>
        <v>5.9615384615384027E-5</v>
      </c>
      <c r="AV69">
        <f>AT69*(((data!E$12/2)*6)/1000)</f>
        <v>2.3792999999999989</v>
      </c>
      <c r="AW69">
        <f t="shared" si="4"/>
        <v>2.3792999999999989</v>
      </c>
      <c r="AX69">
        <f>AU69*(((data!E$12/2)*6)^2/1000)</f>
        <v>26.290384615384355</v>
      </c>
      <c r="AY69">
        <f>AU69*(((data!E$12/2)*6)^3/1000)</f>
        <v>552098.07692307152</v>
      </c>
    </row>
    <row r="70" spans="2:51" x14ac:dyDescent="0.35">
      <c r="B70">
        <f t="shared" ref="B70:B133" si="14">B69+2</f>
        <v>132</v>
      </c>
      <c r="C70">
        <v>0.16</v>
      </c>
      <c r="F70">
        <f t="shared" si="13"/>
        <v>-9.2927999999999997E-2</v>
      </c>
      <c r="G70">
        <f t="shared" si="11"/>
        <v>0.25292799999999999</v>
      </c>
      <c r="H70">
        <v>1.7437</v>
      </c>
      <c r="N70">
        <v>3.94</v>
      </c>
      <c r="Q70">
        <f t="shared" si="12"/>
        <v>0.119592</v>
      </c>
      <c r="R70">
        <f>IF(Table1[[#This Row],[IN lift corrected]]=0, 0,N70-Q70)</f>
        <v>3.820408</v>
      </c>
      <c r="S70">
        <v>0</v>
      </c>
      <c r="AM70">
        <f>(Table1[[#This Row],[Column11]]-S69)/(Table1[[#This Row],[crankshaft degrees]]-B69)</f>
        <v>0</v>
      </c>
      <c r="AN70">
        <f>(AM70-AM69)/(Table1[[#This Row],[crankshaft degrees]]-B69)</f>
        <v>0</v>
      </c>
      <c r="AO70">
        <f>AM70*(((data!E$12/2)*6)/1000)</f>
        <v>0</v>
      </c>
      <c r="AP70">
        <f>AN70*(((data!E$12/2)*6)^2/1000)</f>
        <v>0</v>
      </c>
      <c r="AQ70">
        <f>AN70*(((data!E$12/2)*6/1000^3))</f>
        <v>0</v>
      </c>
      <c r="AT70">
        <f>(Table1[[#This Row],[Column8]]-H69)/(Table1[[#This Row],[crankshaft degrees]]-B69)</f>
        <v>0.11135000000000006</v>
      </c>
      <c r="AU70">
        <f>(AT70-AT69)/(Table1[[#This Row],[crankshaft degrees]]-I69)</f>
        <v>-1.4772727272726486E-5</v>
      </c>
      <c r="AV70">
        <f>AT70*(((data!E$12/2)*6)/1000)</f>
        <v>2.338350000000001</v>
      </c>
      <c r="AW70">
        <f t="shared" ref="AW70:AW133" si="15">ABS(AV70)</f>
        <v>2.338350000000001</v>
      </c>
      <c r="AX70">
        <f>AU70*(((data!E$12/2)*6)^2/1000)</f>
        <v>-6.5147727272723808</v>
      </c>
      <c r="AY70">
        <f>AU70*(((data!E$12/2)*6)^3/1000)</f>
        <v>-136810.22727271999</v>
      </c>
    </row>
    <row r="71" spans="2:51" x14ac:dyDescent="0.35">
      <c r="B71">
        <f t="shared" si="14"/>
        <v>134</v>
      </c>
      <c r="C71">
        <v>0.18</v>
      </c>
      <c r="F71">
        <f t="shared" si="13"/>
        <v>-9.3532000000000004E-2</v>
      </c>
      <c r="G71">
        <f t="shared" si="11"/>
        <v>0.273532</v>
      </c>
      <c r="H71">
        <v>1.9614</v>
      </c>
      <c r="N71">
        <v>4.17</v>
      </c>
      <c r="Q71">
        <f t="shared" si="12"/>
        <v>0.12019800000000001</v>
      </c>
      <c r="R71">
        <f>IF(Table1[[#This Row],[IN lift corrected]]=0, 0,N71-Q71)</f>
        <v>4.0498019999999997</v>
      </c>
      <c r="S71">
        <v>0</v>
      </c>
      <c r="AM71">
        <f>(Table1[[#This Row],[Column11]]-S70)/(Table1[[#This Row],[crankshaft degrees]]-B70)</f>
        <v>0</v>
      </c>
      <c r="AN71">
        <f>(AM71-AM70)/(Table1[[#This Row],[crankshaft degrees]]-B70)</f>
        <v>0</v>
      </c>
      <c r="AO71">
        <f>AM71*(((data!E$12/2)*6)/1000)</f>
        <v>0</v>
      </c>
      <c r="AP71">
        <f>AN71*(((data!E$12/2)*6)^2/1000)</f>
        <v>0</v>
      </c>
      <c r="AQ71">
        <f>AN71*(((data!E$12/2)*6/1000^3))</f>
        <v>0</v>
      </c>
      <c r="AT71">
        <f>(Table1[[#This Row],[Column8]]-H70)/(Table1[[#This Row],[crankshaft degrees]]-B70)</f>
        <v>0.10885</v>
      </c>
      <c r="AU71">
        <f>(AT71-AT70)/(Table1[[#This Row],[crankshaft degrees]]-I70)</f>
        <v>-1.8656716417910878E-5</v>
      </c>
      <c r="AV71">
        <f>AT71*(((data!E$12/2)*6)/1000)</f>
        <v>2.2858499999999999</v>
      </c>
      <c r="AW71">
        <f t="shared" si="15"/>
        <v>2.2858499999999999</v>
      </c>
      <c r="AX71">
        <f>AU71*(((data!E$12/2)*6)^2/1000)</f>
        <v>-8.2276119402986971</v>
      </c>
      <c r="AY71">
        <f>AU71*(((data!E$12/2)*6)^3/1000)</f>
        <v>-172779.85074627266</v>
      </c>
    </row>
    <row r="72" spans="2:51" x14ac:dyDescent="0.35">
      <c r="B72">
        <f t="shared" si="14"/>
        <v>136</v>
      </c>
      <c r="C72">
        <v>0.2</v>
      </c>
      <c r="F72">
        <f t="shared" si="13"/>
        <v>-9.4112000000000001E-2</v>
      </c>
      <c r="G72">
        <f t="shared" si="11"/>
        <v>0.29411200000000004</v>
      </c>
      <c r="H72">
        <v>2.1850000000000001</v>
      </c>
      <c r="N72">
        <v>4.4000000000000004</v>
      </c>
      <c r="Q72">
        <f t="shared" si="12"/>
        <v>0.12076800000000001</v>
      </c>
      <c r="R72">
        <f>IF(Table1[[#This Row],[IN lift corrected]]=0, 0,N72-Q72)</f>
        <v>4.2792320000000004</v>
      </c>
      <c r="S72">
        <v>0</v>
      </c>
      <c r="AM72">
        <f>(Table1[[#This Row],[Column11]]-S71)/(Table1[[#This Row],[crankshaft degrees]]-B71)</f>
        <v>0</v>
      </c>
      <c r="AN72">
        <f>(AM72-AM71)/(Table1[[#This Row],[crankshaft degrees]]-B71)</f>
        <v>0</v>
      </c>
      <c r="AO72">
        <f>AM72*(((data!E$12/2)*6)/1000)</f>
        <v>0</v>
      </c>
      <c r="AP72">
        <f>AN72*(((data!E$12/2)*6)^2/1000)</f>
        <v>0</v>
      </c>
      <c r="AQ72">
        <f>AN72*(((data!E$12/2)*6/1000^3))</f>
        <v>0</v>
      </c>
      <c r="AT72">
        <f>(Table1[[#This Row],[Column8]]-H71)/(Table1[[#This Row],[crankshaft degrees]]-B71)</f>
        <v>0.11180000000000001</v>
      </c>
      <c r="AU72">
        <f>(AT72-AT71)/(Table1[[#This Row],[crankshaft degrees]]-I71)</f>
        <v>2.1691176470588294E-5</v>
      </c>
      <c r="AV72">
        <f>AT72*(((data!E$12/2)*6)/1000)</f>
        <v>2.3478000000000003</v>
      </c>
      <c r="AW72">
        <f t="shared" si="15"/>
        <v>2.3478000000000003</v>
      </c>
      <c r="AX72">
        <f>AU72*(((data!E$12/2)*6)^2/1000)</f>
        <v>9.5658088235294372</v>
      </c>
      <c r="AY72">
        <f>AU72*(((data!E$12/2)*6)^3/1000)</f>
        <v>200881.9852941182</v>
      </c>
    </row>
    <row r="73" spans="2:51" x14ac:dyDescent="0.35">
      <c r="B73">
        <f t="shared" si="14"/>
        <v>138</v>
      </c>
      <c r="C73">
        <v>0.22</v>
      </c>
      <c r="F73">
        <f t="shared" si="13"/>
        <v>-9.4668000000000016E-2</v>
      </c>
      <c r="G73">
        <f t="shared" si="11"/>
        <v>0.314668</v>
      </c>
      <c r="H73">
        <v>2.4083999999999999</v>
      </c>
      <c r="N73">
        <v>4.6500000000000004</v>
      </c>
      <c r="Q73">
        <f t="shared" si="12"/>
        <v>0.12130200000000002</v>
      </c>
      <c r="R73">
        <f>IF(Table1[[#This Row],[IN lift corrected]]=0, 0,N73-Q73)</f>
        <v>4.5286980000000003</v>
      </c>
      <c r="S73">
        <v>0</v>
      </c>
      <c r="AM73">
        <f>(Table1[[#This Row],[Column11]]-S72)/(Table1[[#This Row],[crankshaft degrees]]-B72)</f>
        <v>0</v>
      </c>
      <c r="AN73">
        <f>(AM73-AM72)/(Table1[[#This Row],[crankshaft degrees]]-B72)</f>
        <v>0</v>
      </c>
      <c r="AO73">
        <f>AM73*(((data!E$12/2)*6)/1000)</f>
        <v>0</v>
      </c>
      <c r="AP73">
        <f>AN73*(((data!E$12/2)*6)^2/1000)</f>
        <v>0</v>
      </c>
      <c r="AQ73">
        <f>AN73*(((data!E$12/2)*6/1000^3))</f>
        <v>0</v>
      </c>
      <c r="AT73">
        <f>(Table1[[#This Row],[Column8]]-H72)/(Table1[[#This Row],[crankshaft degrees]]-B72)</f>
        <v>0.11169999999999991</v>
      </c>
      <c r="AU73">
        <f>(AT73-AT72)/(Table1[[#This Row],[crankshaft degrees]]-I72)</f>
        <v>-7.2463768116014504E-7</v>
      </c>
      <c r="AV73">
        <f>AT73*(((data!E$12/2)*6)/1000)</f>
        <v>2.3456999999999981</v>
      </c>
      <c r="AW73">
        <f t="shared" si="15"/>
        <v>2.3456999999999981</v>
      </c>
      <c r="AX73">
        <f>AU73*(((data!E$12/2)*6)^2/1000)</f>
        <v>-0.31956521739162397</v>
      </c>
      <c r="AY73">
        <f>AU73*(((data!E$12/2)*6)^3/1000)</f>
        <v>-6710.8695652241031</v>
      </c>
    </row>
    <row r="74" spans="2:51" x14ac:dyDescent="0.35">
      <c r="B74">
        <f t="shared" si="14"/>
        <v>140</v>
      </c>
      <c r="C74">
        <v>0.23499999999999999</v>
      </c>
      <c r="D74">
        <v>-0.1</v>
      </c>
      <c r="E74">
        <v>0.1</v>
      </c>
      <c r="F74">
        <f t="shared" si="13"/>
        <v>-9.5200000000000007E-2</v>
      </c>
      <c r="G74">
        <f t="shared" si="11"/>
        <v>0.33019999999999999</v>
      </c>
      <c r="H74">
        <v>2.6265000000000001</v>
      </c>
      <c r="N74">
        <v>4.87</v>
      </c>
      <c r="Q74">
        <f t="shared" si="12"/>
        <v>0.12179999999999999</v>
      </c>
      <c r="R74">
        <f>IF(Table1[[#This Row],[IN lift corrected]]=0, 0,N74-Q74)</f>
        <v>4.7481999999999998</v>
      </c>
      <c r="S74">
        <v>0</v>
      </c>
      <c r="AM74">
        <f>(Table1[[#This Row],[Column11]]-S73)/(Table1[[#This Row],[crankshaft degrees]]-B73)</f>
        <v>0</v>
      </c>
      <c r="AN74">
        <f>(AM74-AM73)/(Table1[[#This Row],[crankshaft degrees]]-B73)</f>
        <v>0</v>
      </c>
      <c r="AO74">
        <f>AM74*(((data!E$12/2)*6)/1000)</f>
        <v>0</v>
      </c>
      <c r="AP74">
        <f>AN74*(((data!E$12/2)*6)^2/1000)</f>
        <v>0</v>
      </c>
      <c r="AQ74">
        <f>AN74*(((data!E$12/2)*6/1000^3))</f>
        <v>0</v>
      </c>
      <c r="AT74">
        <f>(Table1[[#This Row],[Column8]]-H73)/(Table1[[#This Row],[crankshaft degrees]]-B73)</f>
        <v>0.10905000000000009</v>
      </c>
      <c r="AU74">
        <f>(AT74-AT73)/(Table1[[#This Row],[crankshaft degrees]]-I73)</f>
        <v>-1.8928571428570137E-5</v>
      </c>
      <c r="AV74">
        <f>AT74*(((data!E$12/2)*6)/1000)</f>
        <v>2.2900500000000017</v>
      </c>
      <c r="AW74">
        <f t="shared" si="15"/>
        <v>2.2900500000000017</v>
      </c>
      <c r="AX74">
        <f>AU74*(((data!E$12/2)*6)^2/1000)</f>
        <v>-8.3474999999994299</v>
      </c>
      <c r="AY74">
        <f>AU74*(((data!E$12/2)*6)^3/1000)</f>
        <v>-175297.49999998804</v>
      </c>
    </row>
    <row r="75" spans="2:51" x14ac:dyDescent="0.35">
      <c r="B75">
        <f t="shared" si="14"/>
        <v>142</v>
      </c>
      <c r="C75">
        <v>0.25</v>
      </c>
      <c r="F75">
        <f t="shared" si="13"/>
        <v>-9.5708000000000001E-2</v>
      </c>
      <c r="G75">
        <f t="shared" si="11"/>
        <v>0.34570800000000002</v>
      </c>
      <c r="H75">
        <v>2.8391999999999999</v>
      </c>
      <c r="N75">
        <v>5.12</v>
      </c>
      <c r="Q75">
        <f t="shared" si="12"/>
        <v>0.122262</v>
      </c>
      <c r="R75">
        <f>IF(Table1[[#This Row],[IN lift corrected]]=0, 0,N75-Q75)</f>
        <v>4.997738</v>
      </c>
      <c r="S75">
        <v>0</v>
      </c>
      <c r="AM75">
        <f>(Table1[[#This Row],[Column11]]-S74)/(Table1[[#This Row],[crankshaft degrees]]-B74)</f>
        <v>0</v>
      </c>
      <c r="AN75">
        <f>(AM75-AM74)/(Table1[[#This Row],[crankshaft degrees]]-B74)</f>
        <v>0</v>
      </c>
      <c r="AO75">
        <f>AM75*(((data!E$12/2)*6)/1000)</f>
        <v>0</v>
      </c>
      <c r="AP75">
        <f>AN75*(((data!E$12/2)*6)^2/1000)</f>
        <v>0</v>
      </c>
      <c r="AQ75">
        <f>AN75*(((data!E$12/2)*6/1000^3))</f>
        <v>0</v>
      </c>
      <c r="AT75">
        <f>(Table1[[#This Row],[Column8]]-H74)/(Table1[[#This Row],[crankshaft degrees]]-B74)</f>
        <v>0.10634999999999994</v>
      </c>
      <c r="AU75">
        <f>(AT75-AT74)/(Table1[[#This Row],[crankshaft degrees]]-I74)</f>
        <v>-1.9014084507043288E-5</v>
      </c>
      <c r="AV75">
        <f>AT75*(((data!E$12/2)*6)/1000)</f>
        <v>2.2333499999999988</v>
      </c>
      <c r="AW75">
        <f t="shared" si="15"/>
        <v>2.2333499999999988</v>
      </c>
      <c r="AX75">
        <f>AU75*(((data!E$12/2)*6)^2/1000)</f>
        <v>-8.3852112676060901</v>
      </c>
      <c r="AY75">
        <f>AU75*(((data!E$12/2)*6)^3/1000)</f>
        <v>-176089.4366197279</v>
      </c>
    </row>
    <row r="76" spans="2:51" x14ac:dyDescent="0.35">
      <c r="B76">
        <f t="shared" si="14"/>
        <v>144</v>
      </c>
      <c r="C76">
        <v>0.28000000000000003</v>
      </c>
      <c r="F76">
        <f t="shared" si="13"/>
        <v>-9.6192000000000014E-2</v>
      </c>
      <c r="G76">
        <f t="shared" si="11"/>
        <v>0.37619200000000003</v>
      </c>
      <c r="H76">
        <v>3.0545</v>
      </c>
      <c r="N76">
        <v>5.37</v>
      </c>
      <c r="O76">
        <v>0.14000000000000001</v>
      </c>
      <c r="Q76">
        <f t="shared" si="12"/>
        <v>0.12268799999999999</v>
      </c>
      <c r="R76">
        <f>IF(Table1[[#This Row],[IN lift corrected]]=0, 0,N76-Q76)</f>
        <v>5.247312</v>
      </c>
      <c r="S76">
        <v>0</v>
      </c>
      <c r="AM76">
        <f>(Table1[[#This Row],[Column11]]-S75)/(Table1[[#This Row],[crankshaft degrees]]-B75)</f>
        <v>0</v>
      </c>
      <c r="AN76">
        <f>(AM76-AM75)/(Table1[[#This Row],[crankshaft degrees]]-B75)</f>
        <v>0</v>
      </c>
      <c r="AO76">
        <f>AM76*(((data!E$12/2)*6)/1000)</f>
        <v>0</v>
      </c>
      <c r="AP76">
        <f>AN76*(((data!E$12/2)*6)^2/1000)</f>
        <v>0</v>
      </c>
      <c r="AQ76">
        <f>AN76*(((data!E$12/2)*6/1000^3))</f>
        <v>0</v>
      </c>
      <c r="AT76">
        <f>(Table1[[#This Row],[Column8]]-H75)/(Table1[[#This Row],[crankshaft degrees]]-B75)</f>
        <v>0.10765000000000002</v>
      </c>
      <c r="AU76">
        <f>(AT76-AT75)/(Table1[[#This Row],[crankshaft degrees]]-I75)</f>
        <v>9.0277777777783262E-6</v>
      </c>
      <c r="AV76">
        <f>AT76*(((data!E$12/2)*6)/1000)</f>
        <v>2.2606500000000005</v>
      </c>
      <c r="AW76">
        <f t="shared" si="15"/>
        <v>2.2606500000000005</v>
      </c>
      <c r="AX76">
        <f>AU76*(((data!E$12/2)*6)^2/1000)</f>
        <v>3.9812500000002418</v>
      </c>
      <c r="AY76">
        <f>AU76*(((data!E$12/2)*6)^3/1000)</f>
        <v>83606.250000005079</v>
      </c>
    </row>
    <row r="77" spans="2:51" x14ac:dyDescent="0.35">
      <c r="B77">
        <f t="shared" si="14"/>
        <v>146</v>
      </c>
      <c r="C77">
        <v>0.28999999999999998</v>
      </c>
      <c r="F77">
        <f t="shared" si="13"/>
        <v>-9.6652000000000016E-2</v>
      </c>
      <c r="G77">
        <f t="shared" si="11"/>
        <v>0.386652</v>
      </c>
      <c r="H77">
        <v>3.2723</v>
      </c>
      <c r="N77">
        <v>5.64</v>
      </c>
      <c r="Q77">
        <f t="shared" si="12"/>
        <v>0.12307799999999999</v>
      </c>
      <c r="R77">
        <f>IF(Table1[[#This Row],[IN lift corrected]]=0, 0,N77-Q77)</f>
        <v>5.5169220000000001</v>
      </c>
      <c r="S77">
        <v>0</v>
      </c>
      <c r="AM77">
        <f>(Table1[[#This Row],[Column11]]-S76)/(Table1[[#This Row],[crankshaft degrees]]-B76)</f>
        <v>0</v>
      </c>
      <c r="AN77">
        <f>(AM77-AM76)/(Table1[[#This Row],[crankshaft degrees]]-B76)</f>
        <v>0</v>
      </c>
      <c r="AO77">
        <f>AM77*(((data!E$12/2)*6)/1000)</f>
        <v>0</v>
      </c>
      <c r="AP77">
        <f>AN77*(((data!E$12/2)*6)^2/1000)</f>
        <v>0</v>
      </c>
      <c r="AQ77">
        <f>AN77*(((data!E$12/2)*6/1000^3))</f>
        <v>0</v>
      </c>
      <c r="AT77">
        <f>(Table1[[#This Row],[Column8]]-H76)/(Table1[[#This Row],[crankshaft degrees]]-B76)</f>
        <v>0.1089</v>
      </c>
      <c r="AU77">
        <f>(AT77-AT76)/(Table1[[#This Row],[crankshaft degrees]]-I76)</f>
        <v>8.5616438356162565E-6</v>
      </c>
      <c r="AV77">
        <f>AT77*(((data!E$12/2)*6)/1000)</f>
        <v>2.2869000000000002</v>
      </c>
      <c r="AW77">
        <f t="shared" si="15"/>
        <v>2.2869000000000002</v>
      </c>
      <c r="AX77">
        <f>AU77*(((data!E$12/2)*6)^2/1000)</f>
        <v>3.7756849315067691</v>
      </c>
      <c r="AY77">
        <f>AU77*(((data!E$12/2)*6)^3/1000)</f>
        <v>79289.383561642157</v>
      </c>
    </row>
    <row r="78" spans="2:51" x14ac:dyDescent="0.35">
      <c r="B78">
        <f t="shared" si="14"/>
        <v>148</v>
      </c>
      <c r="C78">
        <v>0.31</v>
      </c>
      <c r="F78">
        <f t="shared" si="13"/>
        <v>-9.7087999999999994E-2</v>
      </c>
      <c r="G78">
        <f t="shared" si="11"/>
        <v>0.40708800000000001</v>
      </c>
      <c r="H78">
        <v>3.4889000000000001</v>
      </c>
      <c r="N78">
        <v>5.94</v>
      </c>
      <c r="Q78">
        <f t="shared" si="12"/>
        <v>0.123432</v>
      </c>
      <c r="R78">
        <f>IF(Table1[[#This Row],[IN lift corrected]]=0, 0,N78-Q78)</f>
        <v>5.8165680000000002</v>
      </c>
      <c r="S78">
        <v>0</v>
      </c>
      <c r="AM78">
        <f>(Table1[[#This Row],[Column11]]-S77)/(Table1[[#This Row],[crankshaft degrees]]-B77)</f>
        <v>0</v>
      </c>
      <c r="AN78">
        <f>(AM78-AM77)/(Table1[[#This Row],[crankshaft degrees]]-B77)</f>
        <v>0</v>
      </c>
      <c r="AO78">
        <f>AM78*(((data!E$12/2)*6)/1000)</f>
        <v>0</v>
      </c>
      <c r="AP78">
        <f>AN78*(((data!E$12/2)*6)^2/1000)</f>
        <v>0</v>
      </c>
      <c r="AQ78">
        <f>AN78*(((data!E$12/2)*6/1000^3))</f>
        <v>0</v>
      </c>
      <c r="AT78">
        <f>(Table1[[#This Row],[Column8]]-H77)/(Table1[[#This Row],[crankshaft degrees]]-B77)</f>
        <v>0.10830000000000006</v>
      </c>
      <c r="AU78">
        <f>(AT78-AT77)/(Table1[[#This Row],[crankshaft degrees]]-I77)</f>
        <v>-4.0540540540536073E-6</v>
      </c>
      <c r="AV78">
        <f>AT78*(((data!E$12/2)*6)/1000)</f>
        <v>2.2743000000000011</v>
      </c>
      <c r="AW78">
        <f t="shared" si="15"/>
        <v>2.2743000000000011</v>
      </c>
      <c r="AX78">
        <f>AU78*(((data!E$12/2)*6)^2/1000)</f>
        <v>-1.7878378378376407</v>
      </c>
      <c r="AY78">
        <f>AU78*(((data!E$12/2)*6)^3/1000)</f>
        <v>-37544.59459459046</v>
      </c>
    </row>
    <row r="79" spans="2:51" x14ac:dyDescent="0.35">
      <c r="B79">
        <f t="shared" si="14"/>
        <v>150</v>
      </c>
      <c r="C79">
        <v>0.33</v>
      </c>
      <c r="F79">
        <f t="shared" si="13"/>
        <v>-9.7500000000000003E-2</v>
      </c>
      <c r="G79">
        <f t="shared" si="11"/>
        <v>0.42749999999999999</v>
      </c>
      <c r="H79">
        <v>3.7037</v>
      </c>
      <c r="N79">
        <v>6.24</v>
      </c>
      <c r="Q79">
        <f t="shared" si="12"/>
        <v>0.12375</v>
      </c>
      <c r="R79">
        <f>IF(Table1[[#This Row],[IN lift corrected]]=0, 0,N79-Q79)</f>
        <v>6.11625</v>
      </c>
      <c r="S79">
        <v>0</v>
      </c>
      <c r="AM79">
        <f>(Table1[[#This Row],[Column11]]-S78)/(Table1[[#This Row],[crankshaft degrees]]-B78)</f>
        <v>0</v>
      </c>
      <c r="AN79">
        <f>(AM79-AM78)/(Table1[[#This Row],[crankshaft degrees]]-B78)</f>
        <v>0</v>
      </c>
      <c r="AO79">
        <f>AM79*(((data!E$12/2)*6)/1000)</f>
        <v>0</v>
      </c>
      <c r="AP79">
        <f>AN79*(((data!E$12/2)*6)^2/1000)</f>
        <v>0</v>
      </c>
      <c r="AQ79">
        <f>AN79*(((data!E$12/2)*6/1000^3))</f>
        <v>0</v>
      </c>
      <c r="AT79">
        <f>(Table1[[#This Row],[Column8]]-H78)/(Table1[[#This Row],[crankshaft degrees]]-B78)</f>
        <v>0.10739999999999994</v>
      </c>
      <c r="AU79">
        <f>(AT79-AT78)/(Table1[[#This Row],[crankshaft degrees]]-I78)</f>
        <v>-6.0000000000008192E-6</v>
      </c>
      <c r="AV79">
        <f>AT79*(((data!E$12/2)*6)/1000)</f>
        <v>2.255399999999999</v>
      </c>
      <c r="AW79">
        <f t="shared" si="15"/>
        <v>2.255399999999999</v>
      </c>
      <c r="AX79">
        <f>AU79*(((data!E$12/2)*6)^2/1000)</f>
        <v>-2.6460000000003614</v>
      </c>
      <c r="AY79">
        <f>AU79*(((data!E$12/2)*6)^3/1000)</f>
        <v>-55566.000000007589</v>
      </c>
    </row>
    <row r="80" spans="2:51" x14ac:dyDescent="0.35">
      <c r="B80">
        <f t="shared" si="14"/>
        <v>152</v>
      </c>
      <c r="C80">
        <v>0.35</v>
      </c>
      <c r="F80">
        <f t="shared" si="13"/>
        <v>-9.7888000000000017E-2</v>
      </c>
      <c r="G80">
        <f t="shared" si="11"/>
        <v>0.44788800000000001</v>
      </c>
      <c r="H80">
        <v>3.9129</v>
      </c>
      <c r="N80">
        <v>6.52</v>
      </c>
      <c r="Q80">
        <f t="shared" si="12"/>
        <v>0.124032</v>
      </c>
      <c r="R80">
        <f>IF(Table1[[#This Row],[IN lift corrected]]=0, 0,N80-Q80)</f>
        <v>6.3959679999999999</v>
      </c>
      <c r="S80">
        <v>0</v>
      </c>
      <c r="AM80">
        <f>(Table1[[#This Row],[Column11]]-S79)/(Table1[[#This Row],[crankshaft degrees]]-B79)</f>
        <v>0</v>
      </c>
      <c r="AN80">
        <f>(AM80-AM79)/(Table1[[#This Row],[crankshaft degrees]]-B79)</f>
        <v>0</v>
      </c>
      <c r="AO80">
        <f>AM80*(((data!E$12/2)*6)/1000)</f>
        <v>0</v>
      </c>
      <c r="AP80">
        <f>AN80*(((data!E$12/2)*6)^2/1000)</f>
        <v>0</v>
      </c>
      <c r="AQ80">
        <f>AN80*(((data!E$12/2)*6/1000^3))</f>
        <v>0</v>
      </c>
      <c r="AT80">
        <f>(Table1[[#This Row],[Column8]]-H79)/(Table1[[#This Row],[crankshaft degrees]]-B79)</f>
        <v>0.10460000000000003</v>
      </c>
      <c r="AU80">
        <f>(AT80-AT79)/(Table1[[#This Row],[crankshaft degrees]]-I79)</f>
        <v>-1.8421052631578378E-5</v>
      </c>
      <c r="AV80">
        <f>AT80*(((data!E$12/2)*6)/1000)</f>
        <v>2.1966000000000006</v>
      </c>
      <c r="AW80">
        <f t="shared" si="15"/>
        <v>2.1966000000000006</v>
      </c>
      <c r="AX80">
        <f>AU80*(((data!E$12/2)*6)^2/1000)</f>
        <v>-8.1236842105260649</v>
      </c>
      <c r="AY80">
        <f>AU80*(((data!E$12/2)*6)^3/1000)</f>
        <v>-170597.36842104737</v>
      </c>
    </row>
    <row r="81" spans="2:51" x14ac:dyDescent="0.35">
      <c r="B81">
        <f t="shared" si="14"/>
        <v>154</v>
      </c>
      <c r="C81">
        <v>0.37</v>
      </c>
      <c r="F81">
        <f t="shared" si="13"/>
        <v>-9.825200000000002E-2</v>
      </c>
      <c r="G81">
        <f t="shared" si="11"/>
        <v>0.468252</v>
      </c>
      <c r="H81">
        <v>4.1162000000000001</v>
      </c>
      <c r="N81">
        <v>6.82</v>
      </c>
      <c r="Q81">
        <f t="shared" si="12"/>
        <v>0.12427800000000001</v>
      </c>
      <c r="R81">
        <f>IF(Table1[[#This Row],[IN lift corrected]]=0, 0,N81-Q81)</f>
        <v>6.695722</v>
      </c>
      <c r="S81">
        <v>0</v>
      </c>
      <c r="AM81">
        <f>(Table1[[#This Row],[Column11]]-S80)/(Table1[[#This Row],[crankshaft degrees]]-B80)</f>
        <v>0</v>
      </c>
      <c r="AN81">
        <f>(AM81-AM80)/(Table1[[#This Row],[crankshaft degrees]]-B80)</f>
        <v>0</v>
      </c>
      <c r="AO81">
        <f>AM81*(((data!E$12/2)*6)/1000)</f>
        <v>0</v>
      </c>
      <c r="AP81">
        <f>AN81*(((data!E$12/2)*6)^2/1000)</f>
        <v>0</v>
      </c>
      <c r="AQ81">
        <f>AN81*(((data!E$12/2)*6/1000^3))</f>
        <v>0</v>
      </c>
      <c r="AT81">
        <f>(Table1[[#This Row],[Column8]]-H80)/(Table1[[#This Row],[crankshaft degrees]]-B80)</f>
        <v>0.10165000000000002</v>
      </c>
      <c r="AU81">
        <f>(AT81-AT80)/(Table1[[#This Row],[crankshaft degrees]]-I80)</f>
        <v>-1.915584415584421E-5</v>
      </c>
      <c r="AV81">
        <f>AT81*(((data!E$12/2)*6)/1000)</f>
        <v>2.1346500000000006</v>
      </c>
      <c r="AW81">
        <f t="shared" si="15"/>
        <v>2.1346500000000006</v>
      </c>
      <c r="AX81">
        <f>AU81*(((data!E$12/2)*6)^2/1000)</f>
        <v>-8.4477272727272972</v>
      </c>
      <c r="AY81">
        <f>AU81*(((data!E$12/2)*6)^3/1000)</f>
        <v>-177402.27272727323</v>
      </c>
    </row>
    <row r="82" spans="2:51" x14ac:dyDescent="0.35">
      <c r="B82">
        <f t="shared" si="14"/>
        <v>156</v>
      </c>
      <c r="C82">
        <v>0.38</v>
      </c>
      <c r="F82">
        <f t="shared" si="13"/>
        <v>-9.8591999999999999E-2</v>
      </c>
      <c r="G82">
        <f t="shared" si="11"/>
        <v>0.47859200000000002</v>
      </c>
      <c r="H82">
        <v>4.3144</v>
      </c>
      <c r="N82">
        <v>7.1</v>
      </c>
      <c r="Q82">
        <f t="shared" si="12"/>
        <v>0.12448800000000002</v>
      </c>
      <c r="R82">
        <f>IF(Table1[[#This Row],[IN lift corrected]]=0, 0,N82-Q82)</f>
        <v>6.9755119999999993</v>
      </c>
      <c r="S82">
        <v>0</v>
      </c>
      <c r="AM82">
        <f>(Table1[[#This Row],[Column11]]-S81)/(Table1[[#This Row],[crankshaft degrees]]-B81)</f>
        <v>0</v>
      </c>
      <c r="AN82">
        <f>(AM82-AM81)/(Table1[[#This Row],[crankshaft degrees]]-B81)</f>
        <v>0</v>
      </c>
      <c r="AO82">
        <f>AM82*(((data!E$12/2)*6)/1000)</f>
        <v>0</v>
      </c>
      <c r="AP82">
        <f>AN82*(((data!E$12/2)*6)^2/1000)</f>
        <v>0</v>
      </c>
      <c r="AQ82">
        <f>AN82*(((data!E$12/2)*6/1000^3))</f>
        <v>0</v>
      </c>
      <c r="AT82">
        <f>(Table1[[#This Row],[Column8]]-H81)/(Table1[[#This Row],[crankshaft degrees]]-B81)</f>
        <v>9.9099999999999966E-2</v>
      </c>
      <c r="AU82">
        <f>(AT82-AT81)/(Table1[[#This Row],[crankshaft degrees]]-I81)</f>
        <v>-1.6346153846154182E-5</v>
      </c>
      <c r="AV82">
        <f>AT82*(((data!E$12/2)*6)/1000)</f>
        <v>2.0810999999999993</v>
      </c>
      <c r="AW82">
        <f t="shared" si="15"/>
        <v>2.0810999999999993</v>
      </c>
      <c r="AX82">
        <f>AU82*(((data!E$12/2)*6)^2/1000)</f>
        <v>-7.208653846153994</v>
      </c>
      <c r="AY82">
        <f>AU82*(((data!E$12/2)*6)^3/1000)</f>
        <v>-151381.73076923387</v>
      </c>
    </row>
    <row r="83" spans="2:51" x14ac:dyDescent="0.35">
      <c r="B83">
        <f t="shared" si="14"/>
        <v>158</v>
      </c>
      <c r="C83">
        <v>0.41</v>
      </c>
      <c r="F83">
        <f t="shared" si="13"/>
        <v>-9.890800000000001E-2</v>
      </c>
      <c r="G83">
        <f t="shared" si="11"/>
        <v>0.50890800000000003</v>
      </c>
      <c r="H83">
        <v>4.5140000000000002</v>
      </c>
      <c r="N83">
        <v>7.41</v>
      </c>
      <c r="Q83">
        <f t="shared" si="12"/>
        <v>0.12466200000000001</v>
      </c>
      <c r="R83">
        <f>IF(Table1[[#This Row],[IN lift corrected]]=0, 0,N83-Q83)</f>
        <v>7.2853380000000003</v>
      </c>
      <c r="S83">
        <v>0</v>
      </c>
      <c r="AM83">
        <f>(Table1[[#This Row],[Column11]]-S82)/(Table1[[#This Row],[crankshaft degrees]]-B82)</f>
        <v>0</v>
      </c>
      <c r="AN83">
        <f>(AM83-AM82)/(Table1[[#This Row],[crankshaft degrees]]-B82)</f>
        <v>0</v>
      </c>
      <c r="AO83">
        <f>AM83*(((data!E$12/2)*6)/1000)</f>
        <v>0</v>
      </c>
      <c r="AP83">
        <f>AN83*(((data!E$12/2)*6)^2/1000)</f>
        <v>0</v>
      </c>
      <c r="AQ83">
        <f>AN83*(((data!E$12/2)*6/1000^3))</f>
        <v>0</v>
      </c>
      <c r="AT83">
        <f>(Table1[[#This Row],[Column8]]-H82)/(Table1[[#This Row],[crankshaft degrees]]-B82)</f>
        <v>9.9800000000000111E-2</v>
      </c>
      <c r="AU83">
        <f>(AT83-AT82)/(Table1[[#This Row],[crankshaft degrees]]-I82)</f>
        <v>4.4303797468363603E-6</v>
      </c>
      <c r="AV83">
        <f>AT83*(((data!E$12/2)*6)/1000)</f>
        <v>2.0958000000000023</v>
      </c>
      <c r="AW83">
        <f t="shared" si="15"/>
        <v>2.0958000000000023</v>
      </c>
      <c r="AX83">
        <f>AU83*(((data!E$12/2)*6)^2/1000)</f>
        <v>1.9537974683548349</v>
      </c>
      <c r="AY83">
        <f>AU83*(((data!E$12/2)*6)^3/1000)</f>
        <v>41029.746835451529</v>
      </c>
    </row>
    <row r="84" spans="2:51" x14ac:dyDescent="0.35">
      <c r="B84">
        <f t="shared" si="14"/>
        <v>160</v>
      </c>
      <c r="C84">
        <v>0.43</v>
      </c>
      <c r="D84">
        <v>-0.1</v>
      </c>
      <c r="E84">
        <v>0.1</v>
      </c>
      <c r="F84">
        <f t="shared" si="13"/>
        <v>-9.920000000000001E-2</v>
      </c>
      <c r="G84">
        <f t="shared" si="11"/>
        <v>0.5292</v>
      </c>
      <c r="H84">
        <v>4.7076000000000002</v>
      </c>
      <c r="N84">
        <v>7.66</v>
      </c>
      <c r="Q84">
        <f t="shared" si="12"/>
        <v>0.12479999999999999</v>
      </c>
      <c r="R84">
        <f>IF(Table1[[#This Row],[IN lift corrected]]=0, 0,N84-Q84)</f>
        <v>7.5352000000000006</v>
      </c>
      <c r="S84">
        <v>0</v>
      </c>
      <c r="AM84">
        <f>(Table1[[#This Row],[Column11]]-S83)/(Table1[[#This Row],[crankshaft degrees]]-B83)</f>
        <v>0</v>
      </c>
      <c r="AN84">
        <f>(AM84-AM83)/(Table1[[#This Row],[crankshaft degrees]]-B83)</f>
        <v>0</v>
      </c>
      <c r="AO84">
        <f>AM84*(((data!E$12/2)*6)/1000)</f>
        <v>0</v>
      </c>
      <c r="AP84">
        <f>AN84*(((data!E$12/2)*6)^2/1000)</f>
        <v>0</v>
      </c>
      <c r="AQ84">
        <f>AN84*(((data!E$12/2)*6/1000^3))</f>
        <v>0</v>
      </c>
      <c r="AT84">
        <f>(Table1[[#This Row],[Column8]]-H83)/(Table1[[#This Row],[crankshaft degrees]]-B83)</f>
        <v>9.6799999999999997E-2</v>
      </c>
      <c r="AU84">
        <f>(AT84-AT83)/(Table1[[#This Row],[crankshaft degrees]]-I83)</f>
        <v>-1.875000000000071E-5</v>
      </c>
      <c r="AV84">
        <f>AT84*(((data!E$12/2)*6)/1000)</f>
        <v>2.0327999999999999</v>
      </c>
      <c r="AW84">
        <f t="shared" si="15"/>
        <v>2.0327999999999999</v>
      </c>
      <c r="AX84">
        <f>AU84*(((data!E$12/2)*6)^2/1000)</f>
        <v>-8.2687500000003133</v>
      </c>
      <c r="AY84">
        <f>AU84*(((data!E$12/2)*6)^3/1000)</f>
        <v>-173643.75000000658</v>
      </c>
    </row>
    <row r="85" spans="2:51" x14ac:dyDescent="0.35">
      <c r="B85">
        <f t="shared" si="14"/>
        <v>162</v>
      </c>
      <c r="C85">
        <v>0.44500000000000001</v>
      </c>
      <c r="F85">
        <f t="shared" si="13"/>
        <v>-9.9468000000000001E-2</v>
      </c>
      <c r="G85">
        <f t="shared" si="11"/>
        <v>0.54446799999999995</v>
      </c>
      <c r="H85">
        <v>4.8952999999999998</v>
      </c>
      <c r="N85">
        <v>7.94</v>
      </c>
      <c r="Q85">
        <f t="shared" si="12"/>
        <v>0.12490199999999999</v>
      </c>
      <c r="R85">
        <f>IF(Table1[[#This Row],[IN lift corrected]]=0, 0,N85-Q85)</f>
        <v>7.8150980000000008</v>
      </c>
      <c r="S85">
        <v>0</v>
      </c>
      <c r="AM85">
        <f>(Table1[[#This Row],[Column11]]-S84)/(Table1[[#This Row],[crankshaft degrees]]-B84)</f>
        <v>0</v>
      </c>
      <c r="AN85">
        <f>(AM85-AM84)/(Table1[[#This Row],[crankshaft degrees]]-B84)</f>
        <v>0</v>
      </c>
      <c r="AO85">
        <f>AM85*(((data!E$12/2)*6)/1000)</f>
        <v>0</v>
      </c>
      <c r="AP85">
        <f>AN85*(((data!E$12/2)*6)^2/1000)</f>
        <v>0</v>
      </c>
      <c r="AQ85">
        <f>AN85*(((data!E$12/2)*6/1000^3))</f>
        <v>0</v>
      </c>
      <c r="AT85">
        <f>(Table1[[#This Row],[Column8]]-H84)/(Table1[[#This Row],[crankshaft degrees]]-B84)</f>
        <v>9.3849999999999767E-2</v>
      </c>
      <c r="AU85">
        <f>(AT85-AT84)/(Table1[[#This Row],[crankshaft degrees]]-I84)</f>
        <v>-1.8209876543211297E-5</v>
      </c>
      <c r="AV85">
        <f>AT85*(((data!E$12/2)*6)/1000)</f>
        <v>1.9708499999999951</v>
      </c>
      <c r="AW85">
        <f t="shared" si="15"/>
        <v>1.9708499999999951</v>
      </c>
      <c r="AX85">
        <f>AU85*(((data!E$12/2)*6)^2/1000)</f>
        <v>-8.0305555555561821</v>
      </c>
      <c r="AY85">
        <f>AU85*(((data!E$12/2)*6)^3/1000)</f>
        <v>-168641.66666667981</v>
      </c>
    </row>
    <row r="86" spans="2:51" x14ac:dyDescent="0.35">
      <c r="B86">
        <f t="shared" si="14"/>
        <v>164</v>
      </c>
      <c r="C86">
        <v>0.46</v>
      </c>
      <c r="F86">
        <f t="shared" si="13"/>
        <v>-9.9712000000000009E-2</v>
      </c>
      <c r="G86">
        <f t="shared" si="11"/>
        <v>0.55971199999999999</v>
      </c>
      <c r="H86">
        <v>5.0769000000000002</v>
      </c>
      <c r="N86">
        <v>8.16</v>
      </c>
      <c r="O86">
        <v>0.14000000000000001</v>
      </c>
      <c r="Q86">
        <f t="shared" si="12"/>
        <v>0.124968</v>
      </c>
      <c r="R86">
        <f>IF(Table1[[#This Row],[IN lift corrected]]=0, 0,N86-Q86)</f>
        <v>8.0350319999999993</v>
      </c>
      <c r="S86">
        <v>0</v>
      </c>
      <c r="AM86">
        <f>(Table1[[#This Row],[Column11]]-S85)/(Table1[[#This Row],[crankshaft degrees]]-B85)</f>
        <v>0</v>
      </c>
      <c r="AN86">
        <f>(AM86-AM85)/(Table1[[#This Row],[crankshaft degrees]]-B85)</f>
        <v>0</v>
      </c>
      <c r="AO86">
        <f>AM86*(((data!E$12/2)*6)/1000)</f>
        <v>0</v>
      </c>
      <c r="AP86">
        <f>AN86*(((data!E$12/2)*6)^2/1000)</f>
        <v>0</v>
      </c>
      <c r="AQ86">
        <f>AN86*(((data!E$12/2)*6/1000^3))</f>
        <v>0</v>
      </c>
      <c r="AT86">
        <f>(Table1[[#This Row],[Column8]]-H85)/(Table1[[#This Row],[crankshaft degrees]]-B85)</f>
        <v>9.0800000000000214E-2</v>
      </c>
      <c r="AU86">
        <f>(AT86-AT85)/(Table1[[#This Row],[crankshaft degrees]]-I85)</f>
        <v>-1.859756097560703E-5</v>
      </c>
      <c r="AV86">
        <f>AT86*(((data!E$12/2)*6)/1000)</f>
        <v>1.9068000000000045</v>
      </c>
      <c r="AW86">
        <f t="shared" si="15"/>
        <v>1.9068000000000045</v>
      </c>
      <c r="AX86">
        <f>AU86*(((data!E$12/2)*6)^2/1000)</f>
        <v>-8.2015243902426995</v>
      </c>
      <c r="AY86">
        <f>AU86*(((data!E$12/2)*6)^3/1000)</f>
        <v>-172232.0121950967</v>
      </c>
    </row>
    <row r="87" spans="2:51" x14ac:dyDescent="0.35">
      <c r="B87">
        <f t="shared" si="14"/>
        <v>166</v>
      </c>
      <c r="C87">
        <v>0.48</v>
      </c>
      <c r="F87">
        <f t="shared" si="13"/>
        <v>-9.9932000000000007E-2</v>
      </c>
      <c r="G87">
        <f t="shared" si="11"/>
        <v>0.579932</v>
      </c>
      <c r="H87">
        <v>5.2523</v>
      </c>
      <c r="N87">
        <v>8.41</v>
      </c>
      <c r="Q87">
        <f t="shared" si="12"/>
        <v>0.124998</v>
      </c>
      <c r="R87">
        <f>IF(Table1[[#This Row],[IN lift corrected]]=0, 0,N87-Q87)</f>
        <v>8.2850020000000004</v>
      </c>
      <c r="S87">
        <v>0</v>
      </c>
      <c r="AM87">
        <f>(Table1[[#This Row],[Column11]]-S86)/(Table1[[#This Row],[crankshaft degrees]]-B86)</f>
        <v>0</v>
      </c>
      <c r="AN87">
        <f>(AM87-AM86)/(Table1[[#This Row],[crankshaft degrees]]-B86)</f>
        <v>0</v>
      </c>
      <c r="AO87">
        <f>AM87*(((data!E$12/2)*6)/1000)</f>
        <v>0</v>
      </c>
      <c r="AP87">
        <f>AN87*(((data!E$12/2)*6)^2/1000)</f>
        <v>0</v>
      </c>
      <c r="AQ87">
        <f>AN87*(((data!E$12/2)*6/1000^3))</f>
        <v>0</v>
      </c>
      <c r="AT87">
        <f>(Table1[[#This Row],[Column8]]-H86)/(Table1[[#This Row],[crankshaft degrees]]-B86)</f>
        <v>8.7699999999999889E-2</v>
      </c>
      <c r="AU87">
        <f>(AT87-AT86)/(Table1[[#This Row],[crankshaft degrees]]-I86)</f>
        <v>-1.867469879518268E-5</v>
      </c>
      <c r="AV87">
        <f>AT87*(((data!E$12/2)*6)/1000)</f>
        <v>1.8416999999999977</v>
      </c>
      <c r="AW87">
        <f t="shared" si="15"/>
        <v>1.8416999999999977</v>
      </c>
      <c r="AX87">
        <f>AU87*(((data!E$12/2)*6)^2/1000)</f>
        <v>-8.2355421686755612</v>
      </c>
      <c r="AY87">
        <f>AU87*(((data!E$12/2)*6)^3/1000)</f>
        <v>-172946.38554218679</v>
      </c>
    </row>
    <row r="88" spans="2:51" x14ac:dyDescent="0.35">
      <c r="B88">
        <f t="shared" si="14"/>
        <v>168</v>
      </c>
      <c r="C88">
        <v>0.51</v>
      </c>
      <c r="F88">
        <f t="shared" si="13"/>
        <v>-0.10012800000000002</v>
      </c>
      <c r="G88">
        <f t="shared" si="11"/>
        <v>0.610128</v>
      </c>
      <c r="H88">
        <v>5.4264000000000001</v>
      </c>
      <c r="N88">
        <v>8.65</v>
      </c>
      <c r="Q88">
        <f t="shared" si="12"/>
        <v>0.12499199999999999</v>
      </c>
      <c r="R88">
        <f>IF(Table1[[#This Row],[IN lift corrected]]=0, 0,N88-Q88)</f>
        <v>8.5250079999999997</v>
      </c>
      <c r="S88">
        <v>0</v>
      </c>
      <c r="AM88">
        <f>(Table1[[#This Row],[Column11]]-S87)/(Table1[[#This Row],[crankshaft degrees]]-B87)</f>
        <v>0</v>
      </c>
      <c r="AN88">
        <f>(AM88-AM87)/(Table1[[#This Row],[crankshaft degrees]]-B87)</f>
        <v>0</v>
      </c>
      <c r="AO88">
        <f>AM88*(((data!E$12/2)*6)/1000)</f>
        <v>0</v>
      </c>
      <c r="AP88">
        <f>AN88*(((data!E$12/2)*6)^2/1000)</f>
        <v>0</v>
      </c>
      <c r="AQ88">
        <f>AN88*(((data!E$12/2)*6/1000^3))</f>
        <v>0</v>
      </c>
      <c r="AT88">
        <f>(Table1[[#This Row],[Column8]]-H87)/(Table1[[#This Row],[crankshaft degrees]]-B87)</f>
        <v>8.7050000000000072E-2</v>
      </c>
      <c r="AU88">
        <f>(AT88-AT87)/(Table1[[#This Row],[crankshaft degrees]]-I87)</f>
        <v>-3.8690476190465324E-6</v>
      </c>
      <c r="AV88">
        <f>AT88*(((data!E$12/2)*6)/1000)</f>
        <v>1.8280500000000015</v>
      </c>
      <c r="AW88">
        <f t="shared" si="15"/>
        <v>1.8280500000000015</v>
      </c>
      <c r="AX88">
        <f>AU88*(((data!E$12/2)*6)^2/1000)</f>
        <v>-1.7062499999995209</v>
      </c>
      <c r="AY88">
        <f>AU88*(((data!E$12/2)*6)^3/1000)</f>
        <v>-35831.249999989937</v>
      </c>
    </row>
    <row r="89" spans="2:51" x14ac:dyDescent="0.35">
      <c r="B89">
        <f t="shared" si="14"/>
        <v>170</v>
      </c>
      <c r="C89">
        <v>0.53500000000000003</v>
      </c>
      <c r="F89">
        <f t="shared" si="13"/>
        <v>-0.1003</v>
      </c>
      <c r="G89">
        <f t="shared" si="11"/>
        <v>0.63529999999999998</v>
      </c>
      <c r="H89">
        <v>5.6048999999999998</v>
      </c>
      <c r="N89">
        <v>8.83</v>
      </c>
      <c r="Q89">
        <f t="shared" si="12"/>
        <v>0.12495000000000001</v>
      </c>
      <c r="R89">
        <f>IF(Table1[[#This Row],[IN lift corrected]]=0, 0,N89-Q89)</f>
        <v>8.70505</v>
      </c>
      <c r="S89">
        <v>0</v>
      </c>
      <c r="AM89">
        <f>(Table1[[#This Row],[Column11]]-S88)/(Table1[[#This Row],[crankshaft degrees]]-B88)</f>
        <v>0</v>
      </c>
      <c r="AN89">
        <f>(AM89-AM88)/(Table1[[#This Row],[crankshaft degrees]]-B88)</f>
        <v>0</v>
      </c>
      <c r="AO89">
        <f>AM89*(((data!E$12/2)*6)/1000)</f>
        <v>0</v>
      </c>
      <c r="AP89">
        <f>AN89*(((data!E$12/2)*6)^2/1000)</f>
        <v>0</v>
      </c>
      <c r="AQ89">
        <f>AN89*(((data!E$12/2)*6/1000^3))</f>
        <v>0</v>
      </c>
      <c r="AT89">
        <f>(Table1[[#This Row],[Column8]]-H88)/(Table1[[#This Row],[crankshaft degrees]]-B88)</f>
        <v>8.9249999999999829E-2</v>
      </c>
      <c r="AU89">
        <f>(AT89-AT88)/(Table1[[#This Row],[crankshaft degrees]]-I88)</f>
        <v>1.2941176470586809E-5</v>
      </c>
      <c r="AV89">
        <f>AT89*(((data!E$12/2)*6)/1000)</f>
        <v>1.8742499999999964</v>
      </c>
      <c r="AW89">
        <f t="shared" si="15"/>
        <v>1.8742499999999964</v>
      </c>
      <c r="AX89">
        <f>AU89*(((data!E$12/2)*6)^2/1000)</f>
        <v>5.7070588235287829</v>
      </c>
      <c r="AY89">
        <f>AU89*(((data!E$12/2)*6)^3/1000)</f>
        <v>119848.23529410444</v>
      </c>
    </row>
    <row r="90" spans="2:51" x14ac:dyDescent="0.35">
      <c r="B90">
        <f t="shared" si="14"/>
        <v>172</v>
      </c>
      <c r="C90">
        <v>0.56000000000000005</v>
      </c>
      <c r="F90">
        <f t="shared" si="13"/>
        <v>-0.10044800000000001</v>
      </c>
      <c r="G90">
        <f t="shared" si="11"/>
        <v>0.66044800000000004</v>
      </c>
      <c r="H90">
        <v>5.7771999999999997</v>
      </c>
      <c r="N90">
        <v>8.9700000000000006</v>
      </c>
      <c r="Q90">
        <f t="shared" si="12"/>
        <v>0.12487200000000001</v>
      </c>
      <c r="R90">
        <f>IF(Table1[[#This Row],[IN lift corrected]]=0, 0,N90-Q90)</f>
        <v>8.8451280000000008</v>
      </c>
      <c r="S90">
        <v>0</v>
      </c>
      <c r="AM90">
        <f>(Table1[[#This Row],[Column11]]-S89)/(Table1[[#This Row],[crankshaft degrees]]-B89)</f>
        <v>0</v>
      </c>
      <c r="AN90">
        <f>(AM90-AM89)/(Table1[[#This Row],[crankshaft degrees]]-B89)</f>
        <v>0</v>
      </c>
      <c r="AO90">
        <f>AM90*(((data!E$12/2)*6)/1000)</f>
        <v>0</v>
      </c>
      <c r="AP90">
        <f>AN90*(((data!E$12/2)*6)^2/1000)</f>
        <v>0</v>
      </c>
      <c r="AQ90">
        <f>AN90*(((data!E$12/2)*6/1000^3))</f>
        <v>0</v>
      </c>
      <c r="AT90">
        <f>(Table1[[#This Row],[Column8]]-H89)/(Table1[[#This Row],[crankshaft degrees]]-B89)</f>
        <v>8.6149999999999949E-2</v>
      </c>
      <c r="AU90">
        <f>(AT90-AT89)/(Table1[[#This Row],[crankshaft degrees]]-I89)</f>
        <v>-1.8023255813952795E-5</v>
      </c>
      <c r="AV90">
        <f>AT90*(((data!E$12/2)*6)/1000)</f>
        <v>1.8091499999999989</v>
      </c>
      <c r="AW90">
        <f t="shared" si="15"/>
        <v>1.8091499999999989</v>
      </c>
      <c r="AX90">
        <f>AU90*(((data!E$12/2)*6)^2/1000)</f>
        <v>-7.9482558139531827</v>
      </c>
      <c r="AY90">
        <f>AU90*(((data!E$12/2)*6)^3/1000)</f>
        <v>-166913.37209301683</v>
      </c>
    </row>
    <row r="91" spans="2:51" x14ac:dyDescent="0.35">
      <c r="B91">
        <f t="shared" si="14"/>
        <v>174</v>
      </c>
      <c r="C91">
        <v>0.59</v>
      </c>
      <c r="F91">
        <f t="shared" si="13"/>
        <v>-0.10057200000000001</v>
      </c>
      <c r="G91">
        <f t="shared" ref="G91:G122" si="16">IF(C91=0, 0, C91-F91)</f>
        <v>0.69057199999999996</v>
      </c>
      <c r="H91">
        <v>5.9431000000000003</v>
      </c>
      <c r="N91">
        <v>9.0500000000000007</v>
      </c>
      <c r="Q91">
        <f t="shared" si="12"/>
        <v>0.12475800000000001</v>
      </c>
      <c r="R91">
        <f>IF(Table1[[#This Row],[IN lift corrected]]=0, 0,N91-Q91)</f>
        <v>8.9252420000000008</v>
      </c>
      <c r="S91">
        <v>0</v>
      </c>
      <c r="AM91">
        <f>(Table1[[#This Row],[Column11]]-S90)/(Table1[[#This Row],[crankshaft degrees]]-B90)</f>
        <v>0</v>
      </c>
      <c r="AN91">
        <f>(AM91-AM90)/(Table1[[#This Row],[crankshaft degrees]]-B90)</f>
        <v>0</v>
      </c>
      <c r="AO91">
        <f>AM91*(((data!E$12/2)*6)/1000)</f>
        <v>0</v>
      </c>
      <c r="AP91">
        <f>AN91*(((data!E$12/2)*6)^2/1000)</f>
        <v>0</v>
      </c>
      <c r="AQ91">
        <f>AN91*(((data!E$12/2)*6/1000^3))</f>
        <v>0</v>
      </c>
      <c r="AT91">
        <f>(Table1[[#This Row],[Column8]]-H90)/(Table1[[#This Row],[crankshaft degrees]]-B90)</f>
        <v>8.2950000000000301E-2</v>
      </c>
      <c r="AU91">
        <f>(AT91-AT90)/(Table1[[#This Row],[crankshaft degrees]]-I90)</f>
        <v>-1.8390804597699124E-5</v>
      </c>
      <c r="AV91">
        <f>AT91*(((data!E$12/2)*6)/1000)</f>
        <v>1.7419500000000063</v>
      </c>
      <c r="AW91">
        <f t="shared" si="15"/>
        <v>1.7419500000000063</v>
      </c>
      <c r="AX91">
        <f>AU91*(((data!E$12/2)*6)^2/1000)</f>
        <v>-8.1103448275853136</v>
      </c>
      <c r="AY91">
        <f>AU91*(((data!E$12/2)*6)^3/1000)</f>
        <v>-170317.24137929158</v>
      </c>
    </row>
    <row r="92" spans="2:51" x14ac:dyDescent="0.35">
      <c r="B92">
        <f t="shared" si="14"/>
        <v>176</v>
      </c>
      <c r="C92">
        <v>0.63</v>
      </c>
      <c r="F92">
        <f t="shared" si="13"/>
        <v>-0.10067200000000003</v>
      </c>
      <c r="G92">
        <f t="shared" si="16"/>
        <v>0.73067199999999999</v>
      </c>
      <c r="H92">
        <v>6.1025999999999998</v>
      </c>
      <c r="N92">
        <v>9.1</v>
      </c>
      <c r="Q92">
        <f t="shared" si="12"/>
        <v>0.124608</v>
      </c>
      <c r="R92">
        <f>IF(Table1[[#This Row],[IN lift corrected]]=0, 0,N92-Q92)</f>
        <v>8.9753919999999994</v>
      </c>
      <c r="S92">
        <v>0</v>
      </c>
      <c r="AM92">
        <f>(Table1[[#This Row],[Column11]]-S91)/(Table1[[#This Row],[crankshaft degrees]]-B91)</f>
        <v>0</v>
      </c>
      <c r="AN92">
        <f>(AM92-AM91)/(Table1[[#This Row],[crankshaft degrees]]-B91)</f>
        <v>0</v>
      </c>
      <c r="AO92">
        <f>AM92*(((data!E$12/2)*6)/1000)</f>
        <v>0</v>
      </c>
      <c r="AP92">
        <f>AN92*(((data!E$12/2)*6)^2/1000)</f>
        <v>0</v>
      </c>
      <c r="AQ92">
        <f>AN92*(((data!E$12/2)*6/1000^3))</f>
        <v>0</v>
      </c>
      <c r="AT92">
        <f>(Table1[[#This Row],[Column8]]-H91)/(Table1[[#This Row],[crankshaft degrees]]-B91)</f>
        <v>7.9749999999999766E-2</v>
      </c>
      <c r="AU92">
        <f>(AT92-AT91)/(Table1[[#This Row],[crankshaft degrees]]-I91)</f>
        <v>-1.8181818181821225E-5</v>
      </c>
      <c r="AV92">
        <f>AT92*(((data!E$12/2)*6)/1000)</f>
        <v>1.6747499999999951</v>
      </c>
      <c r="AW92">
        <f t="shared" si="15"/>
        <v>1.6747499999999951</v>
      </c>
      <c r="AX92">
        <f>AU92*(((data!E$12/2)*6)^2/1000)</f>
        <v>-8.0181818181831606</v>
      </c>
      <c r="AY92">
        <f>AU92*(((data!E$12/2)*6)^3/1000)</f>
        <v>-168381.81818184635</v>
      </c>
    </row>
    <row r="93" spans="2:51" x14ac:dyDescent="0.35">
      <c r="B93">
        <f t="shared" si="14"/>
        <v>178</v>
      </c>
      <c r="C93">
        <v>0.67</v>
      </c>
      <c r="F93">
        <f t="shared" si="13"/>
        <v>-0.100748</v>
      </c>
      <c r="G93">
        <f t="shared" si="16"/>
        <v>0.77074799999999999</v>
      </c>
      <c r="H93">
        <v>6.2557999999999998</v>
      </c>
      <c r="N93">
        <v>9.1</v>
      </c>
      <c r="Q93">
        <f t="shared" si="12"/>
        <v>0.124422</v>
      </c>
      <c r="R93">
        <f>IF(Table1[[#This Row],[IN lift corrected]]=0, 0,N93-Q93)</f>
        <v>8.9755780000000005</v>
      </c>
      <c r="S93">
        <v>0</v>
      </c>
      <c r="AM93">
        <f>(Table1[[#This Row],[Column11]]-S92)/(Table1[[#This Row],[crankshaft degrees]]-B92)</f>
        <v>0</v>
      </c>
      <c r="AN93">
        <f>(AM93-AM92)/(Table1[[#This Row],[crankshaft degrees]]-B92)</f>
        <v>0</v>
      </c>
      <c r="AO93">
        <f>AM93*(((data!E$12/2)*6)/1000)</f>
        <v>0</v>
      </c>
      <c r="AP93">
        <f>AN93*(((data!E$12/2)*6)^2/1000)</f>
        <v>0</v>
      </c>
      <c r="AQ93">
        <f>AN93*(((data!E$12/2)*6/1000^3))</f>
        <v>0</v>
      </c>
      <c r="AT93">
        <f>(Table1[[#This Row],[Column8]]-H92)/(Table1[[#This Row],[crankshaft degrees]]-B92)</f>
        <v>7.6600000000000001E-2</v>
      </c>
      <c r="AU93">
        <f>(AT93-AT92)/(Table1[[#This Row],[crankshaft degrees]]-I92)</f>
        <v>-1.7696629213481822E-5</v>
      </c>
      <c r="AV93">
        <f>AT93*(((data!E$12/2)*6)/1000)</f>
        <v>1.6086</v>
      </c>
      <c r="AW93">
        <f t="shared" si="15"/>
        <v>1.6086</v>
      </c>
      <c r="AX93">
        <f>AU93*(((data!E$12/2)*6)^2/1000)</f>
        <v>-7.8042134831454835</v>
      </c>
      <c r="AY93">
        <f>AU93*(((data!E$12/2)*6)^3/1000)</f>
        <v>-163888.48314605516</v>
      </c>
    </row>
    <row r="94" spans="2:51" x14ac:dyDescent="0.35">
      <c r="B94">
        <f t="shared" si="14"/>
        <v>180</v>
      </c>
      <c r="C94">
        <v>0.73</v>
      </c>
      <c r="D94">
        <v>-0.1</v>
      </c>
      <c r="E94">
        <v>0.1</v>
      </c>
      <c r="F94">
        <f t="shared" si="13"/>
        <v>-0.1008</v>
      </c>
      <c r="G94">
        <f t="shared" si="16"/>
        <v>0.83079999999999998</v>
      </c>
      <c r="H94">
        <v>6.4024000000000001</v>
      </c>
      <c r="N94">
        <v>9.0299999999999994</v>
      </c>
      <c r="Q94">
        <f t="shared" si="12"/>
        <v>0.1242</v>
      </c>
      <c r="R94">
        <f>IF(Table1[[#This Row],[IN lift corrected]]=0, 0,N94-Q94)</f>
        <v>8.9057999999999993</v>
      </c>
      <c r="S94">
        <v>0</v>
      </c>
      <c r="AM94">
        <f>(Table1[[#This Row],[Column11]]-S93)/(Table1[[#This Row],[crankshaft degrees]]-B93)</f>
        <v>0</v>
      </c>
      <c r="AN94">
        <f>(AM94-AM93)/(Table1[[#This Row],[crankshaft degrees]]-B93)</f>
        <v>0</v>
      </c>
      <c r="AO94">
        <f>AM94*(((data!E$12/2)*6)/1000)</f>
        <v>0</v>
      </c>
      <c r="AP94">
        <f>AN94*(((data!E$12/2)*6)^2/1000)</f>
        <v>0</v>
      </c>
      <c r="AQ94">
        <f>AN94*(((data!E$12/2)*6/1000^3))</f>
        <v>0</v>
      </c>
      <c r="AT94">
        <f>(Table1[[#This Row],[Column8]]-H93)/(Table1[[#This Row],[crankshaft degrees]]-B93)</f>
        <v>7.3300000000000143E-2</v>
      </c>
      <c r="AU94">
        <f>(AT94-AT93)/(Table1[[#This Row],[crankshaft degrees]]-I93)</f>
        <v>-1.8333333333332547E-5</v>
      </c>
      <c r="AV94">
        <f>AT94*(((data!E$12/2)*6)/1000)</f>
        <v>1.539300000000003</v>
      </c>
      <c r="AW94">
        <f t="shared" si="15"/>
        <v>1.539300000000003</v>
      </c>
      <c r="AX94">
        <f>AU94*(((data!E$12/2)*6)^2/1000)</f>
        <v>-8.0849999999996527</v>
      </c>
      <c r="AY94">
        <f>AU94*(((data!E$12/2)*6)^3/1000)</f>
        <v>-169784.99999999272</v>
      </c>
    </row>
    <row r="95" spans="2:51" x14ac:dyDescent="0.35">
      <c r="B95">
        <f t="shared" si="14"/>
        <v>182</v>
      </c>
      <c r="C95">
        <v>0.77</v>
      </c>
      <c r="F95">
        <f t="shared" si="13"/>
        <v>-0.10082800000000001</v>
      </c>
      <c r="G95">
        <f t="shared" si="16"/>
        <v>0.87082800000000005</v>
      </c>
      <c r="H95">
        <v>6.5434999999999999</v>
      </c>
      <c r="N95">
        <v>8.9</v>
      </c>
      <c r="Q95">
        <f t="shared" si="12"/>
        <v>0.12394200000000002</v>
      </c>
      <c r="R95">
        <f>IF(Table1[[#This Row],[IN lift corrected]]=0, 0,N95-Q95)</f>
        <v>8.7760580000000008</v>
      </c>
      <c r="S95">
        <v>0</v>
      </c>
      <c r="AM95">
        <f>(Table1[[#This Row],[Column11]]-S94)/(Table1[[#This Row],[crankshaft degrees]]-B94)</f>
        <v>0</v>
      </c>
      <c r="AN95">
        <f>(AM95-AM94)/(Table1[[#This Row],[crankshaft degrees]]-B94)</f>
        <v>0</v>
      </c>
      <c r="AO95">
        <f>AM95*(((data!E$12/2)*6)/1000)</f>
        <v>0</v>
      </c>
      <c r="AP95">
        <f>AN95*(((data!E$12/2)*6)^2/1000)</f>
        <v>0</v>
      </c>
      <c r="AQ95">
        <f>AN95*(((data!E$12/2)*6/1000^3))</f>
        <v>0</v>
      </c>
      <c r="AT95">
        <f>(Table1[[#This Row],[Column8]]-H94)/(Table1[[#This Row],[crankshaft degrees]]-B94)</f>
        <v>7.0549999999999891E-2</v>
      </c>
      <c r="AU95">
        <f>(AT95-AT94)/(Table1[[#This Row],[crankshaft degrees]]-I94)</f>
        <v>-1.5109890109891497E-5</v>
      </c>
      <c r="AV95">
        <f>AT95*(((data!E$12/2)*6)/1000)</f>
        <v>1.4815499999999977</v>
      </c>
      <c r="AW95">
        <f t="shared" si="15"/>
        <v>1.4815499999999977</v>
      </c>
      <c r="AX95">
        <f>AU95*(((data!E$12/2)*6)^2/1000)</f>
        <v>-6.6634615384621503</v>
      </c>
      <c r="AY95">
        <f>AU95*(((data!E$12/2)*6)^3/1000)</f>
        <v>-139932.69230770515</v>
      </c>
    </row>
    <row r="96" spans="2:51" x14ac:dyDescent="0.35">
      <c r="B96">
        <f t="shared" si="14"/>
        <v>184</v>
      </c>
      <c r="C96">
        <v>0.82</v>
      </c>
      <c r="F96">
        <f t="shared" si="13"/>
        <v>-0.10083200000000002</v>
      </c>
      <c r="G96">
        <f t="shared" si="16"/>
        <v>0.92083199999999998</v>
      </c>
      <c r="H96">
        <v>6.6844999999999999</v>
      </c>
      <c r="N96">
        <v>8.7100000000000009</v>
      </c>
      <c r="O96">
        <v>0.14000000000000001</v>
      </c>
      <c r="Q96">
        <f t="shared" si="12"/>
        <v>0.12364800000000001</v>
      </c>
      <c r="R96">
        <f>IF(Table1[[#This Row],[IN lift corrected]]=0, 0,N96-Q96)</f>
        <v>8.5863520000000015</v>
      </c>
      <c r="S96">
        <v>0</v>
      </c>
      <c r="AM96">
        <f>(Table1[[#This Row],[Column11]]-S95)/(Table1[[#This Row],[crankshaft degrees]]-B95)</f>
        <v>0</v>
      </c>
      <c r="AN96">
        <f>(AM96-AM95)/(Table1[[#This Row],[crankshaft degrees]]-B95)</f>
        <v>0</v>
      </c>
      <c r="AO96">
        <f>AM96*(((data!E$12/2)*6)/1000)</f>
        <v>0</v>
      </c>
      <c r="AP96">
        <f>AN96*(((data!E$12/2)*6)^2/1000)</f>
        <v>0</v>
      </c>
      <c r="AQ96">
        <f>AN96*(((data!E$12/2)*6/1000^3))</f>
        <v>0</v>
      </c>
      <c r="AT96">
        <f>(Table1[[#This Row],[Column8]]-H95)/(Table1[[#This Row],[crankshaft degrees]]-B95)</f>
        <v>7.0500000000000007E-2</v>
      </c>
      <c r="AU96">
        <f>(AT96-AT95)/(Table1[[#This Row],[crankshaft degrees]]-I95)</f>
        <v>-2.7173913043414932E-7</v>
      </c>
      <c r="AV96">
        <f>AT96*(((data!E$12/2)*6)/1000)</f>
        <v>1.4805000000000001</v>
      </c>
      <c r="AW96">
        <f t="shared" si="15"/>
        <v>1.4805000000000001</v>
      </c>
      <c r="AX96">
        <f>AU96*(((data!E$12/2)*6)^2/1000)</f>
        <v>-0.11983695652145986</v>
      </c>
      <c r="AY96">
        <f>AU96*(((data!E$12/2)*6)^3/1000)</f>
        <v>-2516.5760869506566</v>
      </c>
    </row>
    <row r="97" spans="2:51" x14ac:dyDescent="0.35">
      <c r="B97">
        <f t="shared" si="14"/>
        <v>186</v>
      </c>
      <c r="C97">
        <v>0.89</v>
      </c>
      <c r="F97">
        <f t="shared" si="13"/>
        <v>-0.100812</v>
      </c>
      <c r="G97">
        <f t="shared" si="16"/>
        <v>0.99081200000000003</v>
      </c>
      <c r="H97">
        <v>6.8189000000000002</v>
      </c>
      <c r="N97">
        <v>8.5</v>
      </c>
      <c r="Q97">
        <f t="shared" si="12"/>
        <v>0.12331800000000001</v>
      </c>
      <c r="R97">
        <f>IF(Table1[[#This Row],[IN lift corrected]]=0, 0,N97-Q97)</f>
        <v>8.3766820000000006</v>
      </c>
      <c r="S97">
        <v>0</v>
      </c>
      <c r="AM97">
        <f>(Table1[[#This Row],[Column11]]-S96)/(Table1[[#This Row],[crankshaft degrees]]-B96)</f>
        <v>0</v>
      </c>
      <c r="AN97">
        <f>(AM97-AM96)/(Table1[[#This Row],[crankshaft degrees]]-B96)</f>
        <v>0</v>
      </c>
      <c r="AO97">
        <f>AM97*(((data!E$12/2)*6)/1000)</f>
        <v>0</v>
      </c>
      <c r="AP97">
        <f>AN97*(((data!E$12/2)*6)^2/1000)</f>
        <v>0</v>
      </c>
      <c r="AQ97">
        <f>AN97*(((data!E$12/2)*6/1000^3))</f>
        <v>0</v>
      </c>
      <c r="AT97">
        <f>(Table1[[#This Row],[Column8]]-H96)/(Table1[[#This Row],[crankshaft degrees]]-B96)</f>
        <v>6.7200000000000149E-2</v>
      </c>
      <c r="AU97">
        <f>(AT97-AT96)/(Table1[[#This Row],[crankshaft degrees]]-I96)</f>
        <v>-1.7741935483870206E-5</v>
      </c>
      <c r="AV97">
        <f>AT97*(((data!E$12/2)*6)/1000)</f>
        <v>1.4112000000000031</v>
      </c>
      <c r="AW97">
        <f t="shared" si="15"/>
        <v>1.4112000000000031</v>
      </c>
      <c r="AX97">
        <f>AU97*(((data!E$12/2)*6)^2/1000)</f>
        <v>-7.8241935483867611</v>
      </c>
      <c r="AY97">
        <f>AU97*(((data!E$12/2)*6)^3/1000)</f>
        <v>-164308.06451612199</v>
      </c>
    </row>
    <row r="98" spans="2:51" x14ac:dyDescent="0.35">
      <c r="B98">
        <f t="shared" si="14"/>
        <v>188</v>
      </c>
      <c r="C98">
        <v>0.95</v>
      </c>
      <c r="F98">
        <f t="shared" si="13"/>
        <v>-0.10076800000000001</v>
      </c>
      <c r="G98">
        <f t="shared" si="16"/>
        <v>1.0507679999999999</v>
      </c>
      <c r="H98">
        <v>6.9466999999999999</v>
      </c>
      <c r="N98">
        <v>8.26</v>
      </c>
      <c r="Q98">
        <f t="shared" si="12"/>
        <v>0.12295200000000003</v>
      </c>
      <c r="R98">
        <f>IF(Table1[[#This Row],[IN lift corrected]]=0, 0,N98-Q98)</f>
        <v>8.1370480000000001</v>
      </c>
      <c r="S98">
        <v>0</v>
      </c>
      <c r="AM98">
        <f>(Table1[[#This Row],[Column11]]-S97)/(Table1[[#This Row],[crankshaft degrees]]-B97)</f>
        <v>0</v>
      </c>
      <c r="AN98">
        <f>(AM98-AM97)/(Table1[[#This Row],[crankshaft degrees]]-B97)</f>
        <v>0</v>
      </c>
      <c r="AO98">
        <f>AM98*(((data!E$12/2)*6)/1000)</f>
        <v>0</v>
      </c>
      <c r="AP98">
        <f>AN98*(((data!E$12/2)*6)^2/1000)</f>
        <v>0</v>
      </c>
      <c r="AQ98">
        <f>AN98*(((data!E$12/2)*6/1000^3))</f>
        <v>0</v>
      </c>
      <c r="AT98">
        <f>(Table1[[#This Row],[Column8]]-H97)/(Table1[[#This Row],[crankshaft degrees]]-B97)</f>
        <v>6.3899999999999846E-2</v>
      </c>
      <c r="AU98">
        <f>(AT98-AT97)/(Table1[[#This Row],[crankshaft degrees]]-I97)</f>
        <v>-1.7553191489363313E-5</v>
      </c>
      <c r="AV98">
        <f>AT98*(((data!E$12/2)*6)/1000)</f>
        <v>1.3418999999999968</v>
      </c>
      <c r="AW98">
        <f t="shared" si="15"/>
        <v>1.3418999999999968</v>
      </c>
      <c r="AX98">
        <f>AU98*(((data!E$12/2)*6)^2/1000)</f>
        <v>-7.7409574468092206</v>
      </c>
      <c r="AY98">
        <f>AU98*(((data!E$12/2)*6)^3/1000)</f>
        <v>-162560.10638299363</v>
      </c>
    </row>
    <row r="99" spans="2:51" x14ac:dyDescent="0.35">
      <c r="B99">
        <f t="shared" si="14"/>
        <v>190</v>
      </c>
      <c r="C99">
        <v>1.02</v>
      </c>
      <c r="F99">
        <f t="shared" si="13"/>
        <v>-0.10070000000000001</v>
      </c>
      <c r="G99">
        <f t="shared" si="16"/>
        <v>1.1207</v>
      </c>
      <c r="H99">
        <v>7.0678999999999998</v>
      </c>
      <c r="N99">
        <v>7.98</v>
      </c>
      <c r="Q99">
        <f t="shared" si="12"/>
        <v>0.12255000000000002</v>
      </c>
      <c r="R99">
        <f>IF(Table1[[#This Row],[IN lift corrected]]=0, 0,N99-Q99)</f>
        <v>7.85745</v>
      </c>
      <c r="S99">
        <v>0</v>
      </c>
      <c r="AM99">
        <f>(Table1[[#This Row],[Column11]]-S98)/(Table1[[#This Row],[crankshaft degrees]]-B98)</f>
        <v>0</v>
      </c>
      <c r="AN99">
        <f>(AM99-AM98)/(Table1[[#This Row],[crankshaft degrees]]-B98)</f>
        <v>0</v>
      </c>
      <c r="AO99">
        <f>AM99*(((data!E$12/2)*6)/1000)</f>
        <v>0</v>
      </c>
      <c r="AP99">
        <f>AN99*(((data!E$12/2)*6)^2/1000)</f>
        <v>0</v>
      </c>
      <c r="AQ99">
        <f>AN99*(((data!E$12/2)*6/1000^3))</f>
        <v>0</v>
      </c>
      <c r="AT99">
        <f>(Table1[[#This Row],[Column8]]-H98)/(Table1[[#This Row],[crankshaft degrees]]-B98)</f>
        <v>6.0599999999999987E-2</v>
      </c>
      <c r="AU99">
        <f>(AT99-AT98)/(Table1[[#This Row],[crankshaft degrees]]-I98)</f>
        <v>-1.7368421052630835E-5</v>
      </c>
      <c r="AV99">
        <f>AT99*(((data!E$12/2)*6)/1000)</f>
        <v>1.2725999999999997</v>
      </c>
      <c r="AW99">
        <f t="shared" si="15"/>
        <v>1.2725999999999997</v>
      </c>
      <c r="AX99">
        <f>AU99*(((data!E$12/2)*6)^2/1000)</f>
        <v>-7.659473684210198</v>
      </c>
      <c r="AY99">
        <f>AU99*(((data!E$12/2)*6)^3/1000)</f>
        <v>-160848.94736841417</v>
      </c>
    </row>
    <row r="100" spans="2:51" x14ac:dyDescent="0.35">
      <c r="B100">
        <f t="shared" si="14"/>
        <v>192</v>
      </c>
      <c r="C100">
        <v>1.1000000000000001</v>
      </c>
      <c r="F100">
        <f t="shared" si="13"/>
        <v>-0.100608</v>
      </c>
      <c r="G100">
        <f t="shared" si="16"/>
        <v>1.2006080000000001</v>
      </c>
      <c r="H100">
        <v>7.1821999999999999</v>
      </c>
      <c r="N100">
        <v>7.7</v>
      </c>
      <c r="Q100">
        <f t="shared" ref="Q100:Q131" si="17">(-0.0000045*B100^2+0.0015*B100)</f>
        <v>0.12211200000000003</v>
      </c>
      <c r="R100">
        <f>IF(Table1[[#This Row],[IN lift corrected]]=0, 0,N100-Q100)</f>
        <v>7.5778879999999997</v>
      </c>
      <c r="S100">
        <v>0</v>
      </c>
      <c r="AM100">
        <f>(Table1[[#This Row],[Column11]]-S99)/(Table1[[#This Row],[crankshaft degrees]]-B99)</f>
        <v>0</v>
      </c>
      <c r="AN100">
        <f>(AM100-AM99)/(Table1[[#This Row],[crankshaft degrees]]-B99)</f>
        <v>0</v>
      </c>
      <c r="AO100">
        <f>AM100*(((data!E$12/2)*6)/1000)</f>
        <v>0</v>
      </c>
      <c r="AP100">
        <f>AN100*(((data!E$12/2)*6)^2/1000)</f>
        <v>0</v>
      </c>
      <c r="AQ100">
        <f>AN100*(((data!E$12/2)*6/1000^3))</f>
        <v>0</v>
      </c>
      <c r="AT100">
        <f>(Table1[[#This Row],[Column8]]-H99)/(Table1[[#This Row],[crankshaft degrees]]-B99)</f>
        <v>5.7150000000000034E-2</v>
      </c>
      <c r="AU100">
        <f>(AT100-AT99)/(Table1[[#This Row],[crankshaft degrees]]-I99)</f>
        <v>-1.7968749999999756E-5</v>
      </c>
      <c r="AV100">
        <f>AT100*(((data!E$12/2)*6)/1000)</f>
        <v>1.2001500000000007</v>
      </c>
      <c r="AW100">
        <f t="shared" si="15"/>
        <v>1.2001500000000007</v>
      </c>
      <c r="AX100">
        <f>AU100*(((data!E$12/2)*6)^2/1000)</f>
        <v>-7.9242187499998922</v>
      </c>
      <c r="AY100">
        <f>AU100*(((data!E$12/2)*6)^3/1000)</f>
        <v>-166408.59374999773</v>
      </c>
    </row>
    <row r="101" spans="2:51" x14ac:dyDescent="0.35">
      <c r="B101">
        <f t="shared" si="14"/>
        <v>194</v>
      </c>
      <c r="C101">
        <v>1.19</v>
      </c>
      <c r="F101">
        <f t="shared" si="13"/>
        <v>-0.100492</v>
      </c>
      <c r="G101">
        <f t="shared" si="16"/>
        <v>1.290492</v>
      </c>
      <c r="H101">
        <v>7.2899000000000003</v>
      </c>
      <c r="N101">
        <v>7.39</v>
      </c>
      <c r="Q101">
        <f t="shared" si="17"/>
        <v>0.12163799999999997</v>
      </c>
      <c r="R101">
        <f>IF(Table1[[#This Row],[IN lift corrected]]=0, 0,N101-Q101)</f>
        <v>7.2683619999999998</v>
      </c>
      <c r="S101">
        <v>0</v>
      </c>
      <c r="AM101">
        <f>(Table1[[#This Row],[Column11]]-S100)/(Table1[[#This Row],[crankshaft degrees]]-B100)</f>
        <v>0</v>
      </c>
      <c r="AN101">
        <f>(AM101-AM100)/(Table1[[#This Row],[crankshaft degrees]]-B100)</f>
        <v>0</v>
      </c>
      <c r="AO101">
        <f>AM101*(((data!E$12/2)*6)/1000)</f>
        <v>0</v>
      </c>
      <c r="AP101">
        <f>AN101*(((data!E$12/2)*6)^2/1000)</f>
        <v>0</v>
      </c>
      <c r="AQ101">
        <f>AN101*(((data!E$12/2)*6/1000^3))</f>
        <v>0</v>
      </c>
      <c r="AT101">
        <f>(Table1[[#This Row],[Column8]]-H100)/(Table1[[#This Row],[crankshaft degrees]]-B100)</f>
        <v>5.3850000000000176E-2</v>
      </c>
      <c r="AU101">
        <f>(AT101-AT100)/(Table1[[#This Row],[crankshaft degrees]]-I100)</f>
        <v>-1.7010309278349785E-5</v>
      </c>
      <c r="AV101">
        <f>AT101*(((data!E$12/2)*6)/1000)</f>
        <v>1.1308500000000037</v>
      </c>
      <c r="AW101">
        <f t="shared" si="15"/>
        <v>1.1308500000000037</v>
      </c>
      <c r="AX101">
        <f>AU101*(((data!E$12/2)*6)^2/1000)</f>
        <v>-7.5015463917522549</v>
      </c>
      <c r="AY101">
        <f>AU101*(((data!E$12/2)*6)^3/1000)</f>
        <v>-157532.47422679735</v>
      </c>
    </row>
    <row r="102" spans="2:51" x14ac:dyDescent="0.35">
      <c r="B102">
        <f t="shared" si="14"/>
        <v>196</v>
      </c>
      <c r="C102">
        <v>1.28</v>
      </c>
      <c r="F102">
        <f t="shared" si="13"/>
        <v>-0.10035200000000001</v>
      </c>
      <c r="G102">
        <f t="shared" si="16"/>
        <v>1.380352</v>
      </c>
      <c r="H102">
        <v>7.3906999999999998</v>
      </c>
      <c r="N102">
        <v>7.11</v>
      </c>
      <c r="Q102">
        <f t="shared" si="17"/>
        <v>0.12112799999999999</v>
      </c>
      <c r="R102">
        <f>IF(Table1[[#This Row],[IN lift corrected]]=0, 0,N102-Q102)</f>
        <v>6.9888720000000006</v>
      </c>
      <c r="S102">
        <v>0</v>
      </c>
      <c r="AM102">
        <f>(Table1[[#This Row],[Column11]]-S101)/(Table1[[#This Row],[crankshaft degrees]]-B101)</f>
        <v>0</v>
      </c>
      <c r="AN102">
        <f>(AM102-AM101)/(Table1[[#This Row],[crankshaft degrees]]-B101)</f>
        <v>0</v>
      </c>
      <c r="AO102">
        <f>AM102*(((data!E$12/2)*6)/1000)</f>
        <v>0</v>
      </c>
      <c r="AP102">
        <f>AN102*(((data!E$12/2)*6)^2/1000)</f>
        <v>0</v>
      </c>
      <c r="AQ102">
        <f>AN102*(((data!E$12/2)*6/1000^3))</f>
        <v>0</v>
      </c>
      <c r="AT102">
        <f>(Table1[[#This Row],[Column8]]-H101)/(Table1[[#This Row],[crankshaft degrees]]-B101)</f>
        <v>5.0399999999999778E-2</v>
      </c>
      <c r="AU102">
        <f>(AT102-AT101)/(Table1[[#This Row],[crankshaft degrees]]-I101)</f>
        <v>-1.7602040816328556E-5</v>
      </c>
      <c r="AV102">
        <f>AT102*(((data!E$12/2)*6)/1000)</f>
        <v>1.0583999999999953</v>
      </c>
      <c r="AW102">
        <f t="shared" si="15"/>
        <v>1.0583999999999953</v>
      </c>
      <c r="AX102">
        <f>AU102*(((data!E$12/2)*6)^2/1000)</f>
        <v>-7.7625000000008937</v>
      </c>
      <c r="AY102">
        <f>AU102*(((data!E$12/2)*6)^3/1000)</f>
        <v>-163012.50000001877</v>
      </c>
    </row>
    <row r="103" spans="2:51" x14ac:dyDescent="0.35">
      <c r="B103">
        <f t="shared" si="14"/>
        <v>198</v>
      </c>
      <c r="C103">
        <v>1.37</v>
      </c>
      <c r="F103">
        <f t="shared" si="13"/>
        <v>-0.10018800000000001</v>
      </c>
      <c r="G103">
        <f t="shared" si="16"/>
        <v>1.4701880000000001</v>
      </c>
      <c r="H103">
        <v>7.4847000000000001</v>
      </c>
      <c r="N103">
        <v>6.84</v>
      </c>
      <c r="Q103">
        <f t="shared" si="17"/>
        <v>0.12058199999999999</v>
      </c>
      <c r="R103">
        <f>IF(Table1[[#This Row],[IN lift corrected]]=0, 0,N103-Q103)</f>
        <v>6.7194180000000001</v>
      </c>
      <c r="S103">
        <v>0</v>
      </c>
      <c r="AM103">
        <f>(Table1[[#This Row],[Column11]]-S102)/(Table1[[#This Row],[crankshaft degrees]]-B102)</f>
        <v>0</v>
      </c>
      <c r="AN103">
        <f>(AM103-AM102)/(Table1[[#This Row],[crankshaft degrees]]-B102)</f>
        <v>0</v>
      </c>
      <c r="AO103">
        <f>AM103*(((data!E$12/2)*6)/1000)</f>
        <v>0</v>
      </c>
      <c r="AP103">
        <f>AN103*(((data!E$12/2)*6)^2/1000)</f>
        <v>0</v>
      </c>
      <c r="AQ103">
        <f>AN103*(((data!E$12/2)*6/1000^3))</f>
        <v>0</v>
      </c>
      <c r="AT103">
        <f>(Table1[[#This Row],[Column8]]-H102)/(Table1[[#This Row],[crankshaft degrees]]-B102)</f>
        <v>4.7000000000000153E-2</v>
      </c>
      <c r="AU103">
        <f>(AT103-AT102)/(Table1[[#This Row],[crankshaft degrees]]-I102)</f>
        <v>-1.7171717171715279E-5</v>
      </c>
      <c r="AV103">
        <f>AT103*(((data!E$12/2)*6)/1000)</f>
        <v>0.98700000000000321</v>
      </c>
      <c r="AW103">
        <f t="shared" si="15"/>
        <v>0.98700000000000321</v>
      </c>
      <c r="AX103">
        <f>AU103*(((data!E$12/2)*6)^2/1000)</f>
        <v>-7.5727272727264383</v>
      </c>
      <c r="AY103">
        <f>AU103*(((data!E$12/2)*6)^3/1000)</f>
        <v>-159027.27272725521</v>
      </c>
    </row>
    <row r="104" spans="2:51" x14ac:dyDescent="0.35">
      <c r="B104">
        <f t="shared" si="14"/>
        <v>200</v>
      </c>
      <c r="C104">
        <v>1.46</v>
      </c>
      <c r="D104">
        <v>-0.1</v>
      </c>
      <c r="E104">
        <v>0.1</v>
      </c>
      <c r="F104">
        <f t="shared" si="13"/>
        <v>-9.9999999999999992E-2</v>
      </c>
      <c r="G104">
        <f t="shared" si="16"/>
        <v>1.56</v>
      </c>
      <c r="H104">
        <v>7.5719000000000003</v>
      </c>
      <c r="N104">
        <v>6.54</v>
      </c>
      <c r="Q104">
        <f t="shared" si="17"/>
        <v>0.12</v>
      </c>
      <c r="R104">
        <f>IF(Table1[[#This Row],[IN lift corrected]]=0, 0,N104-Q104)</f>
        <v>6.42</v>
      </c>
      <c r="S104">
        <v>0</v>
      </c>
      <c r="AM104">
        <f>(Table1[[#This Row],[Column11]]-S103)/(Table1[[#This Row],[crankshaft degrees]]-B103)</f>
        <v>0</v>
      </c>
      <c r="AN104">
        <f>(AM104-AM103)/(Table1[[#This Row],[crankshaft degrees]]-B103)</f>
        <v>0</v>
      </c>
      <c r="AO104">
        <f>AM104*(((data!E$12/2)*6)/1000)</f>
        <v>0</v>
      </c>
      <c r="AP104">
        <f>AN104*(((data!E$12/2)*6)^2/1000)</f>
        <v>0</v>
      </c>
      <c r="AQ104">
        <f>AN104*(((data!E$12/2)*6/1000^3))</f>
        <v>0</v>
      </c>
      <c r="AT104">
        <f>(Table1[[#This Row],[Column8]]-H103)/(Table1[[#This Row],[crankshaft degrees]]-B103)</f>
        <v>4.3600000000000083E-2</v>
      </c>
      <c r="AU104">
        <f>(AT104-AT103)/(Table1[[#This Row],[crankshaft degrees]]-I103)</f>
        <v>-1.7000000000000349E-5</v>
      </c>
      <c r="AV104">
        <f>AT104*(((data!E$12/2)*6)/1000)</f>
        <v>0.91560000000000175</v>
      </c>
      <c r="AW104">
        <f t="shared" si="15"/>
        <v>0.91560000000000175</v>
      </c>
      <c r="AX104">
        <f>AU104*(((data!E$12/2)*6)^2/1000)</f>
        <v>-7.4970000000001535</v>
      </c>
      <c r="AY104">
        <f>AU104*(((data!E$12/2)*6)^3/1000)</f>
        <v>-157437.00000000323</v>
      </c>
    </row>
    <row r="105" spans="2:51" x14ac:dyDescent="0.35">
      <c r="B105">
        <f t="shared" si="14"/>
        <v>202</v>
      </c>
      <c r="C105">
        <v>1.56</v>
      </c>
      <c r="F105">
        <f t="shared" si="13"/>
        <v>-9.9788000000000002E-2</v>
      </c>
      <c r="G105">
        <f t="shared" si="16"/>
        <v>1.659788</v>
      </c>
      <c r="H105">
        <v>7.6521999999999997</v>
      </c>
      <c r="N105">
        <v>6.22</v>
      </c>
      <c r="Q105">
        <f t="shared" si="17"/>
        <v>0.11938199999999999</v>
      </c>
      <c r="R105">
        <f>IF(Table1[[#This Row],[IN lift corrected]]=0, 0,N105-Q105)</f>
        <v>6.1006179999999999</v>
      </c>
      <c r="S105">
        <v>0</v>
      </c>
      <c r="AM105">
        <f>(Table1[[#This Row],[Column11]]-S104)/(Table1[[#This Row],[crankshaft degrees]]-B104)</f>
        <v>0</v>
      </c>
      <c r="AN105">
        <f>(AM105-AM104)/(Table1[[#This Row],[crankshaft degrees]]-B104)</f>
        <v>0</v>
      </c>
      <c r="AO105">
        <f>AM105*(((data!E$12/2)*6)/1000)</f>
        <v>0</v>
      </c>
      <c r="AP105">
        <f>AN105*(((data!E$12/2)*6)^2/1000)</f>
        <v>0</v>
      </c>
      <c r="AQ105">
        <f>AN105*(((data!E$12/2)*6/1000^3))</f>
        <v>0</v>
      </c>
      <c r="AT105">
        <f>(Table1[[#This Row],[Column8]]-H104)/(Table1[[#This Row],[crankshaft degrees]]-B104)</f>
        <v>4.0149999999999686E-2</v>
      </c>
      <c r="AU105">
        <f>(AT105-AT104)/(Table1[[#This Row],[crankshaft degrees]]-I104)</f>
        <v>-1.7079207920794047E-5</v>
      </c>
      <c r="AV105">
        <f>AT105*(((data!E$12/2)*6)/1000)</f>
        <v>0.8431499999999934</v>
      </c>
      <c r="AW105">
        <f t="shared" si="15"/>
        <v>0.8431499999999934</v>
      </c>
      <c r="AX105">
        <f>AU105*(((data!E$12/2)*6)^2/1000)</f>
        <v>-7.5319306930701746</v>
      </c>
      <c r="AY105">
        <f>AU105*(((data!E$12/2)*6)^3/1000)</f>
        <v>-158170.54455447366</v>
      </c>
    </row>
    <row r="106" spans="2:51" x14ac:dyDescent="0.35">
      <c r="B106">
        <f t="shared" si="14"/>
        <v>204</v>
      </c>
      <c r="C106">
        <v>1.67</v>
      </c>
      <c r="F106">
        <f t="shared" si="13"/>
        <v>-9.9552000000000015E-2</v>
      </c>
      <c r="G106">
        <f t="shared" si="16"/>
        <v>1.769552</v>
      </c>
      <c r="H106">
        <v>7.7317999999999998</v>
      </c>
      <c r="N106">
        <v>5.94</v>
      </c>
      <c r="O106">
        <v>0.12</v>
      </c>
      <c r="Q106">
        <f t="shared" si="17"/>
        <v>0.118728</v>
      </c>
      <c r="R106">
        <f>IF(Table1[[#This Row],[IN lift corrected]]=0, 0,N106-Q106)</f>
        <v>5.8212720000000004</v>
      </c>
      <c r="S106">
        <v>0</v>
      </c>
      <c r="AM106">
        <f>(Table1[[#This Row],[Column11]]-S105)/(Table1[[#This Row],[crankshaft degrees]]-B105)</f>
        <v>0</v>
      </c>
      <c r="AN106">
        <f>(AM106-AM105)/(Table1[[#This Row],[crankshaft degrees]]-B105)</f>
        <v>0</v>
      </c>
      <c r="AO106">
        <f>AM106*(((data!E$12/2)*6)/1000)</f>
        <v>0</v>
      </c>
      <c r="AP106">
        <f>AN106*(((data!E$12/2)*6)^2/1000)</f>
        <v>0</v>
      </c>
      <c r="AQ106">
        <f>AN106*(((data!E$12/2)*6/1000^3))</f>
        <v>0</v>
      </c>
      <c r="AT106">
        <f>(Table1[[#This Row],[Column8]]-H105)/(Table1[[#This Row],[crankshaft degrees]]-B105)</f>
        <v>3.9800000000000058E-2</v>
      </c>
      <c r="AU106">
        <f>(AT106-AT105)/(Table1[[#This Row],[crankshaft degrees]]-I105)</f>
        <v>-1.7156862745079823E-6</v>
      </c>
      <c r="AV106">
        <f>AT106*(((data!E$12/2)*6)/1000)</f>
        <v>0.83580000000000121</v>
      </c>
      <c r="AW106">
        <f t="shared" si="15"/>
        <v>0.83580000000000121</v>
      </c>
      <c r="AX106">
        <f>AU106*(((data!E$12/2)*6)^2/1000)</f>
        <v>-0.75661764705802015</v>
      </c>
      <c r="AY106">
        <f>AU106*(((data!E$12/2)*6)^3/1000)</f>
        <v>-15888.970588218424</v>
      </c>
    </row>
    <row r="107" spans="2:51" x14ac:dyDescent="0.35">
      <c r="B107">
        <f t="shared" si="14"/>
        <v>206</v>
      </c>
      <c r="C107">
        <v>1.78</v>
      </c>
      <c r="F107">
        <f t="shared" si="13"/>
        <v>-9.9292000000000019E-2</v>
      </c>
      <c r="G107">
        <f t="shared" si="16"/>
        <v>1.879292</v>
      </c>
      <c r="H107">
        <v>7.8053999999999997</v>
      </c>
      <c r="N107">
        <v>5.64</v>
      </c>
      <c r="Q107">
        <f t="shared" si="17"/>
        <v>0.118038</v>
      </c>
      <c r="R107">
        <f>IF(Table1[[#This Row],[IN lift corrected]]=0, 0,N107-Q107)</f>
        <v>5.5219619999999994</v>
      </c>
      <c r="S107">
        <v>0</v>
      </c>
      <c r="AM107">
        <f>(Table1[[#This Row],[Column11]]-S106)/(Table1[[#This Row],[crankshaft degrees]]-B106)</f>
        <v>0</v>
      </c>
      <c r="AN107">
        <f>(AM107-AM106)/(Table1[[#This Row],[crankshaft degrees]]-B106)</f>
        <v>0</v>
      </c>
      <c r="AO107">
        <f>AM107*(((data!E$12/2)*6)/1000)</f>
        <v>0</v>
      </c>
      <c r="AP107">
        <f>AN107*(((data!E$12/2)*6)^2/1000)</f>
        <v>0</v>
      </c>
      <c r="AQ107">
        <f>AN107*(((data!E$12/2)*6/1000^3))</f>
        <v>0</v>
      </c>
      <c r="AT107">
        <f>(Table1[[#This Row],[Column8]]-H106)/(Table1[[#This Row],[crankshaft degrees]]-B106)</f>
        <v>3.6799999999999944E-2</v>
      </c>
      <c r="AU107">
        <f>(AT107-AT106)/(Table1[[#This Row],[crankshaft degrees]]-I106)</f>
        <v>-1.4563106796117057E-5</v>
      </c>
      <c r="AV107">
        <f>AT107*(((data!E$12/2)*6)/1000)</f>
        <v>0.77279999999999882</v>
      </c>
      <c r="AW107">
        <f t="shared" si="15"/>
        <v>0.77279999999999882</v>
      </c>
      <c r="AX107">
        <f>AU107*(((data!E$12/2)*6)^2/1000)</f>
        <v>-6.422330097087622</v>
      </c>
      <c r="AY107">
        <f>AU107*(((data!E$12/2)*6)^3/1000)</f>
        <v>-134868.93203884008</v>
      </c>
    </row>
    <row r="108" spans="2:51" x14ac:dyDescent="0.35">
      <c r="B108">
        <f t="shared" si="14"/>
        <v>208</v>
      </c>
      <c r="C108">
        <v>1.92</v>
      </c>
      <c r="F108">
        <f t="shared" si="13"/>
        <v>-9.9008000000000013E-2</v>
      </c>
      <c r="G108">
        <f t="shared" si="16"/>
        <v>2.0190079999999999</v>
      </c>
      <c r="H108">
        <v>7.8720999999999997</v>
      </c>
      <c r="N108">
        <v>5.33</v>
      </c>
      <c r="Q108">
        <f t="shared" si="17"/>
        <v>0.117312</v>
      </c>
      <c r="R108">
        <f>IF(Table1[[#This Row],[IN lift corrected]]=0, 0,N108-Q108)</f>
        <v>5.212688</v>
      </c>
      <c r="S108">
        <v>0</v>
      </c>
      <c r="AM108">
        <f>(Table1[[#This Row],[Column11]]-S107)/(Table1[[#This Row],[crankshaft degrees]]-B107)</f>
        <v>0</v>
      </c>
      <c r="AN108">
        <f>(AM108-AM107)/(Table1[[#This Row],[crankshaft degrees]]-B107)</f>
        <v>0</v>
      </c>
      <c r="AO108">
        <f>AM108*(((data!E$12/2)*6)/1000)</f>
        <v>0</v>
      </c>
      <c r="AP108">
        <f>AN108*(((data!E$12/2)*6)^2/1000)</f>
        <v>0</v>
      </c>
      <c r="AQ108">
        <f>AN108*(((data!E$12/2)*6/1000^3))</f>
        <v>0</v>
      </c>
      <c r="AT108">
        <f>(Table1[[#This Row],[Column8]]-H107)/(Table1[[#This Row],[crankshaft degrees]]-B107)</f>
        <v>3.3349999999999991E-2</v>
      </c>
      <c r="AU108">
        <f>(AT108-AT107)/(Table1[[#This Row],[crankshaft degrees]]-I107)</f>
        <v>-1.6586538461538236E-5</v>
      </c>
      <c r="AV108">
        <f>AT108*(((data!E$12/2)*6)/1000)</f>
        <v>0.70034999999999981</v>
      </c>
      <c r="AW108">
        <f t="shared" si="15"/>
        <v>0.70034999999999981</v>
      </c>
      <c r="AX108">
        <f>AU108*(((data!E$12/2)*6)^2/1000)</f>
        <v>-7.3146634615383626</v>
      </c>
      <c r="AY108">
        <f>AU108*(((data!E$12/2)*6)^3/1000)</f>
        <v>-153607.93269230559</v>
      </c>
    </row>
    <row r="109" spans="2:51" x14ac:dyDescent="0.35">
      <c r="B109">
        <f t="shared" si="14"/>
        <v>210</v>
      </c>
      <c r="C109">
        <v>2.04</v>
      </c>
      <c r="F109">
        <f t="shared" si="13"/>
        <v>-9.870000000000001E-2</v>
      </c>
      <c r="G109">
        <f t="shared" si="16"/>
        <v>2.1387</v>
      </c>
      <c r="H109">
        <v>7.9318999999999997</v>
      </c>
      <c r="N109">
        <v>5.05</v>
      </c>
      <c r="Q109">
        <f t="shared" si="17"/>
        <v>0.11654999999999999</v>
      </c>
      <c r="R109">
        <f>IF(Table1[[#This Row],[IN lift corrected]]=0, 0,N109-Q109)</f>
        <v>4.9334499999999997</v>
      </c>
      <c r="S109">
        <v>0</v>
      </c>
      <c r="AM109">
        <f>(Table1[[#This Row],[Column11]]-S108)/(Table1[[#This Row],[crankshaft degrees]]-B108)</f>
        <v>0</v>
      </c>
      <c r="AN109">
        <f>(AM109-AM108)/(Table1[[#This Row],[crankshaft degrees]]-B108)</f>
        <v>0</v>
      </c>
      <c r="AO109">
        <f>AM109*(((data!E$12/2)*6)/1000)</f>
        <v>0</v>
      </c>
      <c r="AP109">
        <f>AN109*(((data!E$12/2)*6)^2/1000)</f>
        <v>0</v>
      </c>
      <c r="AQ109">
        <f>AN109*(((data!E$12/2)*6/1000^3))</f>
        <v>0</v>
      </c>
      <c r="AT109">
        <f>(Table1[[#This Row],[Column8]]-H108)/(Table1[[#This Row],[crankshaft degrees]]-B108)</f>
        <v>2.9900000000000038E-2</v>
      </c>
      <c r="AU109">
        <f>(AT109-AT108)/(Table1[[#This Row],[crankshaft degrees]]-I108)</f>
        <v>-1.6428571428571205E-5</v>
      </c>
      <c r="AV109">
        <f>AT109*(((data!E$12/2)*6)/1000)</f>
        <v>0.62790000000000079</v>
      </c>
      <c r="AW109">
        <f t="shared" si="15"/>
        <v>0.62790000000000079</v>
      </c>
      <c r="AX109">
        <f>AU109*(((data!E$12/2)*6)^2/1000)</f>
        <v>-7.2449999999999015</v>
      </c>
      <c r="AY109">
        <f>AU109*(((data!E$12/2)*6)^3/1000)</f>
        <v>-152144.99999999793</v>
      </c>
    </row>
    <row r="110" spans="2:51" x14ac:dyDescent="0.35">
      <c r="B110">
        <f t="shared" si="14"/>
        <v>212</v>
      </c>
      <c r="C110">
        <v>2.1800000000000002</v>
      </c>
      <c r="F110">
        <f t="shared" si="13"/>
        <v>-9.8368000000000011E-2</v>
      </c>
      <c r="G110">
        <f t="shared" si="16"/>
        <v>2.2783680000000004</v>
      </c>
      <c r="H110">
        <v>7.9846000000000004</v>
      </c>
      <c r="N110">
        <v>4.78</v>
      </c>
      <c r="Q110">
        <f t="shared" si="17"/>
        <v>0.11575199999999999</v>
      </c>
      <c r="R110">
        <f>IF(Table1[[#This Row],[IN lift corrected]]=0, 0,N110-Q110)</f>
        <v>4.6642480000000006</v>
      </c>
      <c r="S110">
        <v>0</v>
      </c>
      <c r="AM110">
        <f>(Table1[[#This Row],[Column11]]-S109)/(Table1[[#This Row],[crankshaft degrees]]-B109)</f>
        <v>0</v>
      </c>
      <c r="AN110">
        <f>(AM110-AM109)/(Table1[[#This Row],[crankshaft degrees]]-B109)</f>
        <v>0</v>
      </c>
      <c r="AO110">
        <f>AM110*(((data!E$12/2)*6)/1000)</f>
        <v>0</v>
      </c>
      <c r="AP110">
        <f>AN110*(((data!E$12/2)*6)^2/1000)</f>
        <v>0</v>
      </c>
      <c r="AQ110">
        <f>AN110*(((data!E$12/2)*6/1000^3))</f>
        <v>0</v>
      </c>
      <c r="AT110">
        <f>(Table1[[#This Row],[Column8]]-H109)/(Table1[[#This Row],[crankshaft degrees]]-B109)</f>
        <v>2.6350000000000318E-2</v>
      </c>
      <c r="AU110">
        <f>(AT110-AT109)/(Table1[[#This Row],[crankshaft degrees]]-I109)</f>
        <v>-1.6745283018866602E-5</v>
      </c>
      <c r="AV110">
        <f>AT110*(((data!E$12/2)*6)/1000)</f>
        <v>0.55335000000000667</v>
      </c>
      <c r="AW110">
        <f t="shared" si="15"/>
        <v>0.55335000000000667</v>
      </c>
      <c r="AX110">
        <f>AU110*(((data!E$12/2)*6)^2/1000)</f>
        <v>-7.3846698113201716</v>
      </c>
      <c r="AY110">
        <f>AU110*(((data!E$12/2)*6)^3/1000)</f>
        <v>-155078.06603772359</v>
      </c>
    </row>
    <row r="111" spans="2:51" x14ac:dyDescent="0.35">
      <c r="B111">
        <f t="shared" si="14"/>
        <v>214</v>
      </c>
      <c r="C111">
        <v>2.31</v>
      </c>
      <c r="F111">
        <f t="shared" si="13"/>
        <v>-9.8012000000000016E-2</v>
      </c>
      <c r="G111">
        <f t="shared" si="16"/>
        <v>2.4080120000000003</v>
      </c>
      <c r="H111">
        <v>8.0304000000000002</v>
      </c>
      <c r="N111">
        <v>4.5</v>
      </c>
      <c r="Q111">
        <f t="shared" si="17"/>
        <v>0.11491799999999999</v>
      </c>
      <c r="R111">
        <f>IF(Table1[[#This Row],[IN lift corrected]]=0, 0,N111-Q111)</f>
        <v>4.3850819999999997</v>
      </c>
      <c r="S111">
        <v>0</v>
      </c>
      <c r="AM111">
        <f>(Table1[[#This Row],[Column11]]-S110)/(Table1[[#This Row],[crankshaft degrees]]-B110)</f>
        <v>0</v>
      </c>
      <c r="AN111">
        <f>(AM111-AM110)/(Table1[[#This Row],[crankshaft degrees]]-B110)</f>
        <v>0</v>
      </c>
      <c r="AO111">
        <f>AM111*(((data!E$12/2)*6)/1000)</f>
        <v>0</v>
      </c>
      <c r="AP111">
        <f>AN111*(((data!E$12/2)*6)^2/1000)</f>
        <v>0</v>
      </c>
      <c r="AQ111">
        <f>AN111*(((data!E$12/2)*6/1000^3))</f>
        <v>0</v>
      </c>
      <c r="AT111">
        <f>(Table1[[#This Row],[Column8]]-H110)/(Table1[[#This Row],[crankshaft degrees]]-B110)</f>
        <v>2.289999999999992E-2</v>
      </c>
      <c r="AU111">
        <f>(AT111-AT110)/(Table1[[#This Row],[crankshaft degrees]]-I110)</f>
        <v>-1.612149532710466E-5</v>
      </c>
      <c r="AV111">
        <f>AT111*(((data!E$12/2)*6)/1000)</f>
        <v>0.48089999999999833</v>
      </c>
      <c r="AW111">
        <f t="shared" si="15"/>
        <v>0.48089999999999833</v>
      </c>
      <c r="AX111">
        <f>AU111*(((data!E$12/2)*6)^2/1000)</f>
        <v>-7.1095794392531548</v>
      </c>
      <c r="AY111">
        <f>AU111*(((data!E$12/2)*6)^3/1000)</f>
        <v>-149301.16822431626</v>
      </c>
    </row>
    <row r="112" spans="2:51" x14ac:dyDescent="0.35">
      <c r="B112">
        <f t="shared" si="14"/>
        <v>216</v>
      </c>
      <c r="C112">
        <v>2.46</v>
      </c>
      <c r="F112">
        <f t="shared" si="13"/>
        <v>-9.7631999999999997E-2</v>
      </c>
      <c r="G112">
        <f t="shared" si="16"/>
        <v>2.5576319999999999</v>
      </c>
      <c r="H112">
        <v>8.0711999999999993</v>
      </c>
      <c r="N112">
        <v>4.25</v>
      </c>
      <c r="Q112">
        <f t="shared" si="17"/>
        <v>0.11404800000000001</v>
      </c>
      <c r="R112">
        <f>IF(Table1[[#This Row],[IN lift corrected]]=0, 0,N112-Q112)</f>
        <v>4.1359519999999996</v>
      </c>
      <c r="S112">
        <v>0</v>
      </c>
      <c r="AM112">
        <f>(Table1[[#This Row],[Column11]]-S111)/(Table1[[#This Row],[crankshaft degrees]]-B111)</f>
        <v>0</v>
      </c>
      <c r="AN112">
        <f>(AM112-AM111)/(Table1[[#This Row],[crankshaft degrees]]-B111)</f>
        <v>0</v>
      </c>
      <c r="AO112">
        <f>AM112*(((data!E$12/2)*6)/1000)</f>
        <v>0</v>
      </c>
      <c r="AP112">
        <f>AN112*(((data!E$12/2)*6)^2/1000)</f>
        <v>0</v>
      </c>
      <c r="AQ112">
        <f>AN112*(((data!E$12/2)*6/1000^3))</f>
        <v>0</v>
      </c>
      <c r="AT112">
        <f>(Table1[[#This Row],[Column8]]-H111)/(Table1[[#This Row],[crankshaft degrees]]-B111)</f>
        <v>2.039999999999953E-2</v>
      </c>
      <c r="AU112">
        <f>(AT112-AT111)/(Table1[[#This Row],[crankshaft degrees]]-I111)</f>
        <v>-1.1574074074075883E-5</v>
      </c>
      <c r="AV112">
        <f>AT112*(((data!E$12/2)*6)/1000)</f>
        <v>0.42839999999999012</v>
      </c>
      <c r="AW112">
        <f t="shared" si="15"/>
        <v>0.42839999999999012</v>
      </c>
      <c r="AX112">
        <f>AU112*(((data!E$12/2)*6)^2/1000)</f>
        <v>-5.1041666666674645</v>
      </c>
      <c r="AY112">
        <f>AU112*(((data!E$12/2)*6)^3/1000)</f>
        <v>-107187.50000001675</v>
      </c>
    </row>
    <row r="113" spans="2:51" x14ac:dyDescent="0.35">
      <c r="B113">
        <f t="shared" si="14"/>
        <v>218</v>
      </c>
      <c r="C113">
        <v>2.63</v>
      </c>
      <c r="F113">
        <f t="shared" si="13"/>
        <v>-9.7228000000000009E-2</v>
      </c>
      <c r="G113">
        <f t="shared" si="16"/>
        <v>2.7272279999999998</v>
      </c>
      <c r="H113">
        <v>8.11</v>
      </c>
      <c r="N113">
        <v>4</v>
      </c>
      <c r="Q113">
        <f t="shared" si="17"/>
        <v>0.11314200000000002</v>
      </c>
      <c r="R113">
        <f>IF(Table1[[#This Row],[IN lift corrected]]=0, 0,N113-Q113)</f>
        <v>3.8868580000000001</v>
      </c>
      <c r="S113">
        <v>0</v>
      </c>
      <c r="AM113">
        <f>(Table1[[#This Row],[Column11]]-S112)/(Table1[[#This Row],[crankshaft degrees]]-B112)</f>
        <v>0</v>
      </c>
      <c r="AN113">
        <f>(AM113-AM112)/(Table1[[#This Row],[crankshaft degrees]]-B112)</f>
        <v>0</v>
      </c>
      <c r="AO113">
        <f>AM113*(((data!E$12/2)*6)/1000)</f>
        <v>0</v>
      </c>
      <c r="AP113">
        <f>AN113*(((data!E$12/2)*6)^2/1000)</f>
        <v>0</v>
      </c>
      <c r="AQ113">
        <f>AN113*(((data!E$12/2)*6/1000^3))</f>
        <v>0</v>
      </c>
      <c r="AT113">
        <f>(Table1[[#This Row],[Column8]]-H112)/(Table1[[#This Row],[crankshaft degrees]]-B112)</f>
        <v>1.9400000000000084E-2</v>
      </c>
      <c r="AU113">
        <f>(AT113-AT112)/(Table1[[#This Row],[crankshaft degrees]]-I112)</f>
        <v>-4.58715596330021E-6</v>
      </c>
      <c r="AV113">
        <f>AT113*(((data!E$12/2)*6)/1000)</f>
        <v>0.40740000000000176</v>
      </c>
      <c r="AW113">
        <f t="shared" si="15"/>
        <v>0.40740000000000176</v>
      </c>
      <c r="AX113">
        <f>AU113*(((data!E$12/2)*6)^2/1000)</f>
        <v>-2.0229357798153926</v>
      </c>
      <c r="AY113">
        <f>AU113*(((data!E$12/2)*6)^3/1000)</f>
        <v>-42481.651376123242</v>
      </c>
    </row>
    <row r="114" spans="2:51" x14ac:dyDescent="0.35">
      <c r="B114">
        <f t="shared" si="14"/>
        <v>220</v>
      </c>
      <c r="C114">
        <v>2.79</v>
      </c>
      <c r="D114">
        <v>-0.09</v>
      </c>
      <c r="E114">
        <v>0.09</v>
      </c>
      <c r="F114">
        <f t="shared" si="13"/>
        <v>-9.6800000000000025E-2</v>
      </c>
      <c r="G114">
        <f t="shared" si="16"/>
        <v>2.8868</v>
      </c>
      <c r="H114">
        <v>8.1417999999999999</v>
      </c>
      <c r="N114">
        <v>3.77</v>
      </c>
      <c r="Q114">
        <f t="shared" si="17"/>
        <v>0.11220000000000002</v>
      </c>
      <c r="R114">
        <f>IF(Table1[[#This Row],[IN lift corrected]]=0, 0,N114-Q114)</f>
        <v>3.6577999999999999</v>
      </c>
      <c r="S114">
        <v>0</v>
      </c>
      <c r="AM114">
        <f>(Table1[[#This Row],[Column11]]-S113)/(Table1[[#This Row],[crankshaft degrees]]-B113)</f>
        <v>0</v>
      </c>
      <c r="AN114">
        <f>(AM114-AM113)/(Table1[[#This Row],[crankshaft degrees]]-B113)</f>
        <v>0</v>
      </c>
      <c r="AO114">
        <f>AM114*(((data!E$12/2)*6)/1000)</f>
        <v>0</v>
      </c>
      <c r="AP114">
        <f>AN114*(((data!E$12/2)*6)^2/1000)</f>
        <v>0</v>
      </c>
      <c r="AQ114">
        <f>AN114*(((data!E$12/2)*6/1000^3))</f>
        <v>0</v>
      </c>
      <c r="AT114">
        <f>(Table1[[#This Row],[Column8]]-H113)/(Table1[[#This Row],[crankshaft degrees]]-B113)</f>
        <v>1.5900000000000247E-2</v>
      </c>
      <c r="AU114">
        <f>(AT114-AT113)/(Table1[[#This Row],[crankshaft degrees]]-I113)</f>
        <v>-1.5909090909090165E-5</v>
      </c>
      <c r="AV114">
        <f>AT114*(((data!E$12/2)*6)/1000)</f>
        <v>0.33390000000000519</v>
      </c>
      <c r="AW114">
        <f t="shared" si="15"/>
        <v>0.33390000000000519</v>
      </c>
      <c r="AX114">
        <f>AU114*(((data!E$12/2)*6)^2/1000)</f>
        <v>-7.0159090909087629</v>
      </c>
      <c r="AY114">
        <f>AU114*(((data!E$12/2)*6)^3/1000)</f>
        <v>-147334.09090908401</v>
      </c>
    </row>
    <row r="115" spans="2:51" x14ac:dyDescent="0.35">
      <c r="B115">
        <f t="shared" si="14"/>
        <v>222</v>
      </c>
      <c r="C115">
        <v>2.95</v>
      </c>
      <c r="F115">
        <f t="shared" si="13"/>
        <v>-9.6348000000000017E-2</v>
      </c>
      <c r="G115">
        <f t="shared" si="16"/>
        <v>3.0463480000000001</v>
      </c>
      <c r="H115">
        <v>8.1664999999999992</v>
      </c>
      <c r="N115">
        <v>3.56</v>
      </c>
      <c r="Q115">
        <f t="shared" si="17"/>
        <v>0.11122200000000002</v>
      </c>
      <c r="R115">
        <f>IF(Table1[[#This Row],[IN lift corrected]]=0, 0,N115-Q115)</f>
        <v>3.4487779999999999</v>
      </c>
      <c r="S115">
        <v>0</v>
      </c>
      <c r="AM115">
        <f>(Table1[[#This Row],[Column11]]-S114)/(Table1[[#This Row],[crankshaft degrees]]-B114)</f>
        <v>0</v>
      </c>
      <c r="AN115">
        <f>(AM115-AM114)/(Table1[[#This Row],[crankshaft degrees]]-B114)</f>
        <v>0</v>
      </c>
      <c r="AO115">
        <f>AM115*(((data!E$12/2)*6)/1000)</f>
        <v>0</v>
      </c>
      <c r="AP115">
        <f>AN115*(((data!E$12/2)*6)^2/1000)</f>
        <v>0</v>
      </c>
      <c r="AQ115">
        <f>AN115*(((data!E$12/2)*6/1000^3))</f>
        <v>0</v>
      </c>
      <c r="AT115">
        <f>(Table1[[#This Row],[Column8]]-H114)/(Table1[[#This Row],[crankshaft degrees]]-B114)</f>
        <v>1.2349999999999639E-2</v>
      </c>
      <c r="AU115">
        <f>(AT115-AT114)/(Table1[[#This Row],[crankshaft degrees]]-I114)</f>
        <v>-1.5990990990993731E-5</v>
      </c>
      <c r="AV115">
        <f>AT115*(((data!E$12/2)*6)/1000)</f>
        <v>0.25934999999999242</v>
      </c>
      <c r="AW115">
        <f t="shared" si="15"/>
        <v>0.25934999999999242</v>
      </c>
      <c r="AX115">
        <f>AU115*(((data!E$12/2)*6)^2/1000)</f>
        <v>-7.0520270270282355</v>
      </c>
      <c r="AY115">
        <f>AU115*(((data!E$12/2)*6)^3/1000)</f>
        <v>-148092.56756759295</v>
      </c>
    </row>
    <row r="116" spans="2:51" x14ac:dyDescent="0.35">
      <c r="B116">
        <f t="shared" si="14"/>
        <v>224</v>
      </c>
      <c r="C116">
        <v>3.13</v>
      </c>
      <c r="F116">
        <f t="shared" si="13"/>
        <v>-9.5872000000000013E-2</v>
      </c>
      <c r="G116">
        <f t="shared" si="16"/>
        <v>3.2258719999999999</v>
      </c>
      <c r="H116">
        <v>8.1842000000000006</v>
      </c>
      <c r="N116">
        <v>3.34</v>
      </c>
      <c r="O116">
        <v>0.11</v>
      </c>
      <c r="Q116">
        <f t="shared" si="17"/>
        <v>0.11020800000000003</v>
      </c>
      <c r="R116">
        <f>IF(Table1[[#This Row],[IN lift corrected]]=0, 0,N116-Q116)</f>
        <v>3.2297919999999998</v>
      </c>
      <c r="S116">
        <v>0</v>
      </c>
      <c r="AM116">
        <f>(Table1[[#This Row],[Column11]]-S115)/(Table1[[#This Row],[crankshaft degrees]]-B115)</f>
        <v>0</v>
      </c>
      <c r="AN116">
        <f>(AM116-AM115)/(Table1[[#This Row],[crankshaft degrees]]-B115)</f>
        <v>0</v>
      </c>
      <c r="AO116">
        <f>AM116*(((data!E$12/2)*6)/1000)</f>
        <v>0</v>
      </c>
      <c r="AP116">
        <f>AN116*(((data!E$12/2)*6)^2/1000)</f>
        <v>0</v>
      </c>
      <c r="AQ116">
        <f>AN116*(((data!E$12/2)*6/1000^3))</f>
        <v>0</v>
      </c>
      <c r="AT116">
        <f>(Table1[[#This Row],[Column8]]-H115)/(Table1[[#This Row],[crankshaft degrees]]-B115)</f>
        <v>8.8500000000006906E-3</v>
      </c>
      <c r="AU116">
        <f>(AT116-AT115)/(Table1[[#This Row],[crankshaft degrees]]-I115)</f>
        <v>-1.5624999999995304E-5</v>
      </c>
      <c r="AV116">
        <f>AT116*(((data!E$12/2)*6)/1000)</f>
        <v>0.1858500000000145</v>
      </c>
      <c r="AW116">
        <f t="shared" si="15"/>
        <v>0.1858500000000145</v>
      </c>
      <c r="AX116">
        <f>AU116*(((data!E$12/2)*6)^2/1000)</f>
        <v>-6.8906249999979297</v>
      </c>
      <c r="AY116">
        <f>AU116*(((data!E$12/2)*6)^3/1000)</f>
        <v>-144703.12499995652</v>
      </c>
    </row>
    <row r="117" spans="2:51" x14ac:dyDescent="0.35">
      <c r="B117">
        <f t="shared" si="14"/>
        <v>226</v>
      </c>
      <c r="C117">
        <v>3.32</v>
      </c>
      <c r="F117">
        <f t="shared" si="13"/>
        <v>-9.5372000000000012E-2</v>
      </c>
      <c r="G117">
        <f t="shared" si="16"/>
        <v>3.4153719999999996</v>
      </c>
      <c r="H117">
        <v>8.1948000000000008</v>
      </c>
      <c r="N117">
        <v>3.11</v>
      </c>
      <c r="Q117">
        <f t="shared" si="17"/>
        <v>0.10915800000000001</v>
      </c>
      <c r="R117">
        <f>IF(Table1[[#This Row],[IN lift corrected]]=0, 0,N117-Q117)</f>
        <v>3.000842</v>
      </c>
      <c r="S117">
        <v>0</v>
      </c>
      <c r="AM117">
        <f>(Table1[[#This Row],[Column11]]-S116)/(Table1[[#This Row],[crankshaft degrees]]-B116)</f>
        <v>0</v>
      </c>
      <c r="AN117">
        <f>(AM117-AM116)/(Table1[[#This Row],[crankshaft degrees]]-B116)</f>
        <v>0</v>
      </c>
      <c r="AO117">
        <f>AM117*(((data!E$12/2)*6)/1000)</f>
        <v>0</v>
      </c>
      <c r="AP117">
        <f>AN117*(((data!E$12/2)*6)^2/1000)</f>
        <v>0</v>
      </c>
      <c r="AQ117">
        <f>AN117*(((data!E$12/2)*6/1000^3))</f>
        <v>0</v>
      </c>
      <c r="AT117">
        <f>(Table1[[#This Row],[Column8]]-H116)/(Table1[[#This Row],[crankshaft degrees]]-B116)</f>
        <v>5.3000000000000824E-3</v>
      </c>
      <c r="AU117">
        <f>(AT117-AT116)/(Table1[[#This Row],[crankshaft degrees]]-I116)</f>
        <v>-1.5707964601772603E-5</v>
      </c>
      <c r="AV117">
        <f>AT117*(((data!E$12/2)*6)/1000)</f>
        <v>0.11130000000000173</v>
      </c>
      <c r="AW117">
        <f t="shared" si="15"/>
        <v>0.11130000000000173</v>
      </c>
      <c r="AX117">
        <f>AU117*(((data!E$12/2)*6)^2/1000)</f>
        <v>-6.9272123893817179</v>
      </c>
      <c r="AY117">
        <f>AU117*(((data!E$12/2)*6)^3/1000)</f>
        <v>-145471.46017701607</v>
      </c>
    </row>
    <row r="118" spans="2:51" x14ac:dyDescent="0.35">
      <c r="B118">
        <f t="shared" si="14"/>
        <v>228</v>
      </c>
      <c r="C118">
        <v>3.5</v>
      </c>
      <c r="F118">
        <f t="shared" si="13"/>
        <v>-9.4848000000000016E-2</v>
      </c>
      <c r="G118">
        <f t="shared" si="16"/>
        <v>3.5948479999999998</v>
      </c>
      <c r="H118">
        <v>8.1982999999999997</v>
      </c>
      <c r="N118">
        <v>2.92</v>
      </c>
      <c r="Q118">
        <f t="shared" si="17"/>
        <v>0.10807200000000003</v>
      </c>
      <c r="R118">
        <f>IF(Table1[[#This Row],[IN lift corrected]]=0, 0,N118-Q118)</f>
        <v>2.811928</v>
      </c>
      <c r="S118">
        <v>0</v>
      </c>
      <c r="AM118">
        <f>(Table1[[#This Row],[Column11]]-S117)/(Table1[[#This Row],[crankshaft degrees]]-B117)</f>
        <v>0</v>
      </c>
      <c r="AN118">
        <f>(AM118-AM117)/(Table1[[#This Row],[crankshaft degrees]]-B117)</f>
        <v>0</v>
      </c>
      <c r="AO118">
        <f>AM118*(((data!E$12/2)*6)/1000)</f>
        <v>0</v>
      </c>
      <c r="AP118">
        <f>AN118*(((data!E$12/2)*6)^2/1000)</f>
        <v>0</v>
      </c>
      <c r="AQ118">
        <f>AN118*(((data!E$12/2)*6/1000^3))</f>
        <v>0</v>
      </c>
      <c r="AT118">
        <f>(Table1[[#This Row],[Column8]]-H117)/(Table1[[#This Row],[crankshaft degrees]]-B117)</f>
        <v>1.7499999999994742E-3</v>
      </c>
      <c r="AU118">
        <f>(AT118-AT117)/(Table1[[#This Row],[crankshaft degrees]]-I117)</f>
        <v>-1.5570175438599159E-5</v>
      </c>
      <c r="AV118">
        <f>AT118*(((data!E$12/2)*6)/1000)</f>
        <v>3.6749999999988958E-2</v>
      </c>
      <c r="AW118">
        <f t="shared" si="15"/>
        <v>3.6749999999988958E-2</v>
      </c>
      <c r="AX118">
        <f>AU118*(((data!E$12/2)*6)^2/1000)</f>
        <v>-6.8664473684222296</v>
      </c>
      <c r="AY118">
        <f>AU118*(((data!E$12/2)*6)^3/1000)</f>
        <v>-144195.39473686682</v>
      </c>
    </row>
    <row r="119" spans="2:51" x14ac:dyDescent="0.35">
      <c r="B119">
        <f t="shared" si="14"/>
        <v>230</v>
      </c>
      <c r="C119">
        <v>3.72</v>
      </c>
      <c r="F119">
        <f t="shared" si="13"/>
        <v>-9.4299999999999995E-2</v>
      </c>
      <c r="G119">
        <f t="shared" si="16"/>
        <v>3.8143000000000002</v>
      </c>
      <c r="H119">
        <v>8.1948000000000008</v>
      </c>
      <c r="N119">
        <v>2.77</v>
      </c>
      <c r="Q119">
        <f t="shared" si="17"/>
        <v>0.10695000000000002</v>
      </c>
      <c r="R119">
        <f>IF(Table1[[#This Row],[IN lift corrected]]=0, 0,N119-Q119)</f>
        <v>2.6630500000000001</v>
      </c>
      <c r="S119">
        <v>0</v>
      </c>
      <c r="AM119">
        <f>(Table1[[#This Row],[Column11]]-S118)/(Table1[[#This Row],[crankshaft degrees]]-B118)</f>
        <v>0</v>
      </c>
      <c r="AN119">
        <f>(AM119-AM118)/(Table1[[#This Row],[crankshaft degrees]]-B118)</f>
        <v>0</v>
      </c>
      <c r="AO119">
        <f>AM119*(((data!E$12/2)*6)/1000)</f>
        <v>0</v>
      </c>
      <c r="AP119">
        <f>AN119*(((data!E$12/2)*6)^2/1000)</f>
        <v>0</v>
      </c>
      <c r="AQ119">
        <f>AN119*(((data!E$12/2)*6/1000^3))</f>
        <v>0</v>
      </c>
      <c r="AT119">
        <f>(Table1[[#This Row],[Column8]]-H118)/(Table1[[#This Row],[crankshaft degrees]]-B118)</f>
        <v>-1.7499999999994742E-3</v>
      </c>
      <c r="AU119">
        <f>(AT119-AT118)/(Table1[[#This Row],[crankshaft degrees]]-I118)</f>
        <v>-1.5217391304343254E-5</v>
      </c>
      <c r="AV119">
        <f>AT119*(((data!E$12/2)*6)/1000)</f>
        <v>-3.6749999999988958E-2</v>
      </c>
      <c r="AW119">
        <f t="shared" si="15"/>
        <v>3.6749999999988958E-2</v>
      </c>
      <c r="AX119">
        <f>AU119*(((data!E$12/2)*6)^2/1000)</f>
        <v>-6.7108695652153747</v>
      </c>
      <c r="AY119">
        <f>AU119*(((data!E$12/2)*6)^3/1000)</f>
        <v>-140928.26086952287</v>
      </c>
    </row>
    <row r="120" spans="2:51" x14ac:dyDescent="0.35">
      <c r="B120">
        <f t="shared" si="14"/>
        <v>232</v>
      </c>
      <c r="C120">
        <v>3.93</v>
      </c>
      <c r="F120">
        <f t="shared" si="13"/>
        <v>-9.3728000000000034E-2</v>
      </c>
      <c r="G120">
        <f t="shared" si="16"/>
        <v>4.0237280000000002</v>
      </c>
      <c r="H120">
        <v>8.1842000000000006</v>
      </c>
      <c r="N120">
        <v>2.57</v>
      </c>
      <c r="Q120">
        <f t="shared" si="17"/>
        <v>0.10579200000000002</v>
      </c>
      <c r="R120">
        <f>IF(Table1[[#This Row],[IN lift corrected]]=0, 0,N120-Q120)</f>
        <v>2.4642079999999997</v>
      </c>
      <c r="S120">
        <v>0</v>
      </c>
      <c r="AM120">
        <f>(Table1[[#This Row],[Column11]]-S119)/(Table1[[#This Row],[crankshaft degrees]]-B119)</f>
        <v>0</v>
      </c>
      <c r="AN120">
        <f>(AM120-AM119)/(Table1[[#This Row],[crankshaft degrees]]-B119)</f>
        <v>0</v>
      </c>
      <c r="AO120">
        <f>AM120*(((data!E$12/2)*6)/1000)</f>
        <v>0</v>
      </c>
      <c r="AP120">
        <f>AN120*(((data!E$12/2)*6)^2/1000)</f>
        <v>0</v>
      </c>
      <c r="AQ120">
        <f>AN120*(((data!E$12/2)*6/1000^3))</f>
        <v>0</v>
      </c>
      <c r="AT120">
        <f>(Table1[[#This Row],[Column8]]-H119)/(Table1[[#This Row],[crankshaft degrees]]-B119)</f>
        <v>-5.3000000000000824E-3</v>
      </c>
      <c r="AU120">
        <f>(AT120-AT119)/(Table1[[#This Row],[crankshaft degrees]]-I119)</f>
        <v>-1.5301724137933656E-5</v>
      </c>
      <c r="AV120">
        <f>AT120*(((data!E$12/2)*6)/1000)</f>
        <v>-0.11130000000000173</v>
      </c>
      <c r="AW120">
        <f t="shared" si="15"/>
        <v>0.11130000000000173</v>
      </c>
      <c r="AX120">
        <f>AU120*(((data!E$12/2)*6)^2/1000)</f>
        <v>-6.7480603448287422</v>
      </c>
      <c r="AY120">
        <f>AU120*(((data!E$12/2)*6)^3/1000)</f>
        <v>-141709.26724140358</v>
      </c>
    </row>
    <row r="121" spans="2:51" x14ac:dyDescent="0.35">
      <c r="B121">
        <f t="shared" si="14"/>
        <v>234</v>
      </c>
      <c r="C121">
        <v>4.16</v>
      </c>
      <c r="F121">
        <f t="shared" si="13"/>
        <v>-9.313200000000002E-2</v>
      </c>
      <c r="G121">
        <f t="shared" si="16"/>
        <v>4.2531319999999999</v>
      </c>
      <c r="H121">
        <v>8.1664999999999992</v>
      </c>
      <c r="N121">
        <v>2.41</v>
      </c>
      <c r="Q121">
        <f t="shared" si="17"/>
        <v>0.10459800000000002</v>
      </c>
      <c r="R121">
        <f>IF(Table1[[#This Row],[IN lift corrected]]=0, 0,N121-Q121)</f>
        <v>2.305402</v>
      </c>
      <c r="S121">
        <v>0</v>
      </c>
      <c r="AM121">
        <f>(Table1[[#This Row],[Column11]]-S120)/(Table1[[#This Row],[crankshaft degrees]]-B120)</f>
        <v>0</v>
      </c>
      <c r="AN121">
        <f>(AM121-AM120)/(Table1[[#This Row],[crankshaft degrees]]-B120)</f>
        <v>0</v>
      </c>
      <c r="AO121">
        <f>AM121*(((data!E$12/2)*6)/1000)</f>
        <v>0</v>
      </c>
      <c r="AP121">
        <f>AN121*(((data!E$12/2)*6)^2/1000)</f>
        <v>0</v>
      </c>
      <c r="AQ121">
        <f>AN121*(((data!E$12/2)*6/1000^3))</f>
        <v>0</v>
      </c>
      <c r="AT121">
        <f>(Table1[[#This Row],[Column8]]-H120)/(Table1[[#This Row],[crankshaft degrees]]-B120)</f>
        <v>-8.8500000000006906E-3</v>
      </c>
      <c r="AU121">
        <f>(AT121-AT120)/(Table1[[#This Row],[crankshaft degrees]]-I120)</f>
        <v>-1.517094017094277E-5</v>
      </c>
      <c r="AV121">
        <f>AT121*(((data!E$12/2)*6)/1000)</f>
        <v>-0.1858500000000145</v>
      </c>
      <c r="AW121">
        <f t="shared" si="15"/>
        <v>0.1858500000000145</v>
      </c>
      <c r="AX121">
        <f>AU121*(((data!E$12/2)*6)^2/1000)</f>
        <v>-6.6903846153857618</v>
      </c>
      <c r="AY121">
        <f>AU121*(((data!E$12/2)*6)^3/1000)</f>
        <v>-140498.07692310101</v>
      </c>
    </row>
    <row r="122" spans="2:51" x14ac:dyDescent="0.35">
      <c r="B122">
        <f t="shared" si="14"/>
        <v>236</v>
      </c>
      <c r="C122">
        <v>4.37</v>
      </c>
      <c r="F122">
        <f t="shared" si="13"/>
        <v>-9.2511999999999983E-2</v>
      </c>
      <c r="G122">
        <f t="shared" si="16"/>
        <v>4.4625120000000003</v>
      </c>
      <c r="H122">
        <v>8.1417999999999999</v>
      </c>
      <c r="N122">
        <v>2.25</v>
      </c>
      <c r="Q122">
        <f t="shared" si="17"/>
        <v>0.10336799999999996</v>
      </c>
      <c r="R122">
        <f>IF(Table1[[#This Row],[IN lift corrected]]=0, 0,N122-Q122)</f>
        <v>2.1466319999999999</v>
      </c>
      <c r="S122">
        <v>0</v>
      </c>
      <c r="AM122">
        <f>(Table1[[#This Row],[Column11]]-S121)/(Table1[[#This Row],[crankshaft degrees]]-B121)</f>
        <v>0</v>
      </c>
      <c r="AN122">
        <f>(AM122-AM121)/(Table1[[#This Row],[crankshaft degrees]]-B121)</f>
        <v>0</v>
      </c>
      <c r="AO122">
        <f>AM122*(((data!E$12/2)*6)/1000)</f>
        <v>0</v>
      </c>
      <c r="AP122">
        <f>AN122*(((data!E$12/2)*6)^2/1000)</f>
        <v>0</v>
      </c>
      <c r="AQ122">
        <f>AN122*(((data!E$12/2)*6/1000^3))</f>
        <v>0</v>
      </c>
      <c r="AT122">
        <f>(Table1[[#This Row],[Column8]]-H121)/(Table1[[#This Row],[crankshaft degrees]]-B121)</f>
        <v>-1.2349999999999639E-2</v>
      </c>
      <c r="AU122">
        <f>(AT122-AT121)/(Table1[[#This Row],[crankshaft degrees]]-I121)</f>
        <v>-1.4830508474571815E-5</v>
      </c>
      <c r="AV122">
        <f>AT122*(((data!E$12/2)*6)/1000)</f>
        <v>-0.25934999999999242</v>
      </c>
      <c r="AW122">
        <f t="shared" si="15"/>
        <v>0.25934999999999242</v>
      </c>
      <c r="AX122">
        <f>AU122*(((data!E$12/2)*6)^2/1000)</f>
        <v>-6.5402542372861703</v>
      </c>
      <c r="AY122">
        <f>AU122*(((data!E$12/2)*6)^3/1000)</f>
        <v>-137345.33898300957</v>
      </c>
    </row>
    <row r="123" spans="2:51" x14ac:dyDescent="0.35">
      <c r="B123">
        <f t="shared" si="14"/>
        <v>238</v>
      </c>
      <c r="C123">
        <v>4.58</v>
      </c>
      <c r="F123">
        <f t="shared" si="13"/>
        <v>-9.1868000000000033E-2</v>
      </c>
      <c r="G123">
        <f t="shared" ref="G123:G154" si="18">IF(C123=0, 0, C123-F123)</f>
        <v>4.6718679999999999</v>
      </c>
      <c r="H123">
        <v>8.11</v>
      </c>
      <c r="N123">
        <v>2.1</v>
      </c>
      <c r="Q123">
        <f t="shared" si="17"/>
        <v>0.10210199999999997</v>
      </c>
      <c r="R123">
        <f>IF(Table1[[#This Row],[IN lift corrected]]=0, 0,N123-Q123)</f>
        <v>1.9978980000000002</v>
      </c>
      <c r="S123">
        <v>0</v>
      </c>
      <c r="AM123">
        <f>(Table1[[#This Row],[Column11]]-S122)/(Table1[[#This Row],[crankshaft degrees]]-B122)</f>
        <v>0</v>
      </c>
      <c r="AN123">
        <f>(AM123-AM122)/(Table1[[#This Row],[crankshaft degrees]]-B122)</f>
        <v>0</v>
      </c>
      <c r="AO123">
        <f>AM123*(((data!E$12/2)*6)/1000)</f>
        <v>0</v>
      </c>
      <c r="AP123">
        <f>AN123*(((data!E$12/2)*6)^2/1000)</f>
        <v>0</v>
      </c>
      <c r="AQ123">
        <f>AN123*(((data!E$12/2)*6/1000^3))</f>
        <v>0</v>
      </c>
      <c r="AT123">
        <f>(Table1[[#This Row],[Column8]]-H122)/(Table1[[#This Row],[crankshaft degrees]]-B122)</f>
        <v>-1.5900000000000247E-2</v>
      </c>
      <c r="AU123">
        <f>(AT123-AT122)/(Table1[[#This Row],[crankshaft degrees]]-I122)</f>
        <v>-1.4915966386557178E-5</v>
      </c>
      <c r="AV123">
        <f>AT123*(((data!E$12/2)*6)/1000)</f>
        <v>-0.33390000000000519</v>
      </c>
      <c r="AW123">
        <f t="shared" si="15"/>
        <v>0.33390000000000519</v>
      </c>
      <c r="AX123">
        <f>AU123*(((data!E$12/2)*6)^2/1000)</f>
        <v>-6.5779411764717155</v>
      </c>
      <c r="AY123">
        <f>AU123*(((data!E$12/2)*6)^3/1000)</f>
        <v>-138136.76470590604</v>
      </c>
    </row>
    <row r="124" spans="2:51" x14ac:dyDescent="0.35">
      <c r="B124">
        <f t="shared" si="14"/>
        <v>240</v>
      </c>
      <c r="C124">
        <v>4.8600000000000003</v>
      </c>
      <c r="D124">
        <v>-0.08</v>
      </c>
      <c r="E124">
        <v>0.08</v>
      </c>
      <c r="F124">
        <f t="shared" si="13"/>
        <v>-9.1200000000000003E-2</v>
      </c>
      <c r="G124">
        <f t="shared" si="18"/>
        <v>4.9512</v>
      </c>
      <c r="H124">
        <v>8.0711999999999993</v>
      </c>
      <c r="N124">
        <v>1.95</v>
      </c>
      <c r="Q124">
        <f t="shared" si="17"/>
        <v>0.1008</v>
      </c>
      <c r="R124">
        <f>IF(Table1[[#This Row],[IN lift corrected]]=0, 0,N124-Q124)</f>
        <v>1.8492</v>
      </c>
      <c r="S124">
        <v>0</v>
      </c>
      <c r="AM124">
        <f>(Table1[[#This Row],[Column11]]-S123)/(Table1[[#This Row],[crankshaft degrees]]-B123)</f>
        <v>0</v>
      </c>
      <c r="AN124">
        <f>(AM124-AM123)/(Table1[[#This Row],[crankshaft degrees]]-B123)</f>
        <v>0</v>
      </c>
      <c r="AO124">
        <f>AM124*(((data!E$12/2)*6)/1000)</f>
        <v>0</v>
      </c>
      <c r="AP124">
        <f>AN124*(((data!E$12/2)*6)^2/1000)</f>
        <v>0</v>
      </c>
      <c r="AQ124">
        <f>AN124*(((data!E$12/2)*6/1000^3))</f>
        <v>0</v>
      </c>
      <c r="AT124">
        <f>(Table1[[#This Row],[Column8]]-H123)/(Table1[[#This Row],[crankshaft degrees]]-B123)</f>
        <v>-1.9400000000000084E-2</v>
      </c>
      <c r="AU124">
        <f>(AT124-AT123)/(Table1[[#This Row],[crankshaft degrees]]-I123)</f>
        <v>-1.4583333333332652E-5</v>
      </c>
      <c r="AV124">
        <f>AT124*(((data!E$12/2)*6)/1000)</f>
        <v>-0.40740000000000176</v>
      </c>
      <c r="AW124">
        <f t="shared" si="15"/>
        <v>0.40740000000000176</v>
      </c>
      <c r="AX124">
        <f>AU124*(((data!E$12/2)*6)^2/1000)</f>
        <v>-6.4312499999996993</v>
      </c>
      <c r="AY124">
        <f>AU124*(((data!E$12/2)*6)^3/1000)</f>
        <v>-135056.24999999368</v>
      </c>
    </row>
    <row r="125" spans="2:51" x14ac:dyDescent="0.35">
      <c r="B125">
        <f t="shared" si="14"/>
        <v>242</v>
      </c>
      <c r="C125">
        <v>5.13</v>
      </c>
      <c r="F125">
        <f t="shared" si="13"/>
        <v>-9.0507999999999977E-2</v>
      </c>
      <c r="G125">
        <f t="shared" si="18"/>
        <v>5.2205079999999997</v>
      </c>
      <c r="H125">
        <v>8.0253999999999994</v>
      </c>
      <c r="N125">
        <v>1.8</v>
      </c>
      <c r="Q125">
        <f t="shared" si="17"/>
        <v>9.9461999999999995E-2</v>
      </c>
      <c r="R125">
        <f>IF(Table1[[#This Row],[IN lift corrected]]=0, 0,N125-Q125)</f>
        <v>1.7005380000000001</v>
      </c>
      <c r="S125">
        <v>0</v>
      </c>
      <c r="AM125">
        <f>(Table1[[#This Row],[Column11]]-S124)/(Table1[[#This Row],[crankshaft degrees]]-B124)</f>
        <v>0</v>
      </c>
      <c r="AN125">
        <f>(AM125-AM124)/(Table1[[#This Row],[crankshaft degrees]]-B124)</f>
        <v>0</v>
      </c>
      <c r="AO125">
        <f>AM125*(((data!E$12/2)*6)/1000)</f>
        <v>0</v>
      </c>
      <c r="AP125">
        <f>AN125*(((data!E$12/2)*6)^2/1000)</f>
        <v>0</v>
      </c>
      <c r="AQ125">
        <f>AN125*(((data!E$12/2)*6/1000^3))</f>
        <v>0</v>
      </c>
      <c r="AT125">
        <f>(Table1[[#This Row],[Column8]]-H124)/(Table1[[#This Row],[crankshaft degrees]]-B124)</f>
        <v>-2.289999999999992E-2</v>
      </c>
      <c r="AU125">
        <f>(AT125-AT124)/(Table1[[#This Row],[crankshaft degrees]]-I124)</f>
        <v>-1.4462809917354696E-5</v>
      </c>
      <c r="AV125">
        <f>AT125*(((data!E$12/2)*6)/1000)</f>
        <v>-0.48089999999999833</v>
      </c>
      <c r="AW125">
        <f t="shared" si="15"/>
        <v>0.48089999999999833</v>
      </c>
      <c r="AX125">
        <f>AU125*(((data!E$12/2)*6)^2/1000)</f>
        <v>-6.3780991735534212</v>
      </c>
      <c r="AY125">
        <f>AU125*(((data!E$12/2)*6)^3/1000)</f>
        <v>-133940.08264462184</v>
      </c>
    </row>
    <row r="126" spans="2:51" x14ac:dyDescent="0.35">
      <c r="B126">
        <f t="shared" si="14"/>
        <v>244</v>
      </c>
      <c r="C126">
        <v>5.37</v>
      </c>
      <c r="F126">
        <f t="shared" si="13"/>
        <v>-8.9792000000000011E-2</v>
      </c>
      <c r="G126">
        <f t="shared" si="18"/>
        <v>5.4597920000000002</v>
      </c>
      <c r="H126">
        <v>7.9767999999999999</v>
      </c>
      <c r="N126">
        <v>1.67</v>
      </c>
      <c r="O126">
        <v>0.09</v>
      </c>
      <c r="Q126">
        <f t="shared" si="17"/>
        <v>9.8088000000000009E-2</v>
      </c>
      <c r="R126">
        <f>IF(Table1[[#This Row],[IN lift corrected]]=0, 0,N126-Q126)</f>
        <v>1.571912</v>
      </c>
      <c r="S126">
        <v>0</v>
      </c>
      <c r="AM126">
        <f>(Table1[[#This Row],[Column11]]-S125)/(Table1[[#This Row],[crankshaft degrees]]-B125)</f>
        <v>0</v>
      </c>
      <c r="AN126">
        <f>(AM126-AM125)/(Table1[[#This Row],[crankshaft degrees]]-B125)</f>
        <v>0</v>
      </c>
      <c r="AO126">
        <f>AM126*(((data!E$12/2)*6)/1000)</f>
        <v>0</v>
      </c>
      <c r="AP126">
        <f>AN126*(((data!E$12/2)*6)^2/1000)</f>
        <v>0</v>
      </c>
      <c r="AQ126">
        <f>AN126*(((data!E$12/2)*6/1000^3))</f>
        <v>0</v>
      </c>
      <c r="AT126">
        <f>(Table1[[#This Row],[Column8]]-H125)/(Table1[[#This Row],[crankshaft degrees]]-B125)</f>
        <v>-2.4299999999999766E-2</v>
      </c>
      <c r="AU126">
        <f>(AT126-AT125)/(Table1[[#This Row],[crankshaft degrees]]-I125)</f>
        <v>-5.7377049180321546E-6</v>
      </c>
      <c r="AV126">
        <f>AT126*(((data!E$12/2)*6)/1000)</f>
        <v>-0.51029999999999509</v>
      </c>
      <c r="AW126">
        <f t="shared" si="15"/>
        <v>0.51029999999999509</v>
      </c>
      <c r="AX126">
        <f>AU126*(((data!E$12/2)*6)^2/1000)</f>
        <v>-2.5303278688521802</v>
      </c>
      <c r="AY126">
        <f>AU126*(((data!E$12/2)*6)^3/1000)</f>
        <v>-53136.885245895784</v>
      </c>
    </row>
    <row r="127" spans="2:51" x14ac:dyDescent="0.35">
      <c r="B127">
        <f t="shared" si="14"/>
        <v>246</v>
      </c>
      <c r="C127">
        <v>5.64</v>
      </c>
      <c r="F127">
        <f t="shared" si="13"/>
        <v>-8.9051999999999992E-2</v>
      </c>
      <c r="G127">
        <f t="shared" si="18"/>
        <v>5.7290519999999994</v>
      </c>
      <c r="H127">
        <v>7.9240000000000004</v>
      </c>
      <c r="N127">
        <v>1.55</v>
      </c>
      <c r="Q127">
        <f t="shared" si="17"/>
        <v>9.6677999999999986E-2</v>
      </c>
      <c r="R127">
        <f>IF(Table1[[#This Row],[IN lift corrected]]=0, 0,N127-Q127)</f>
        <v>1.453322</v>
      </c>
      <c r="S127">
        <v>0</v>
      </c>
      <c r="AM127">
        <f>(Table1[[#This Row],[Column11]]-S126)/(Table1[[#This Row],[crankshaft degrees]]-B126)</f>
        <v>0</v>
      </c>
      <c r="AN127">
        <f>(AM127-AM126)/(Table1[[#This Row],[crankshaft degrees]]-B126)</f>
        <v>0</v>
      </c>
      <c r="AO127">
        <f>AM127*(((data!E$12/2)*6)/1000)</f>
        <v>0</v>
      </c>
      <c r="AP127">
        <f>AN127*(((data!E$12/2)*6)^2/1000)</f>
        <v>0</v>
      </c>
      <c r="AQ127">
        <f>AN127*(((data!E$12/2)*6/1000^3))</f>
        <v>0</v>
      </c>
      <c r="AT127">
        <f>(Table1[[#This Row],[Column8]]-H126)/(Table1[[#This Row],[crankshaft degrees]]-B126)</f>
        <v>-2.6399999999999757E-2</v>
      </c>
      <c r="AU127">
        <f>(AT127-AT126)/(Table1[[#This Row],[crankshaft degrees]]-I126)</f>
        <v>-8.5365853658536211E-6</v>
      </c>
      <c r="AV127">
        <f>AT127*(((data!E$12/2)*6)/1000)</f>
        <v>-0.5543999999999949</v>
      </c>
      <c r="AW127">
        <f t="shared" si="15"/>
        <v>0.5543999999999949</v>
      </c>
      <c r="AX127">
        <f>AU127*(((data!E$12/2)*6)^2/1000)</f>
        <v>-3.764634146341447</v>
      </c>
      <c r="AY127">
        <f>AU127*(((data!E$12/2)*6)^3/1000)</f>
        <v>-79057.317073170387</v>
      </c>
    </row>
    <row r="128" spans="2:51" x14ac:dyDescent="0.35">
      <c r="B128">
        <f t="shared" si="14"/>
        <v>248</v>
      </c>
      <c r="C128">
        <v>5.94</v>
      </c>
      <c r="F128">
        <f t="shared" si="13"/>
        <v>-8.8288000000000033E-2</v>
      </c>
      <c r="G128">
        <f t="shared" si="18"/>
        <v>6.0282880000000008</v>
      </c>
      <c r="H128">
        <v>7.8643000000000001</v>
      </c>
      <c r="N128">
        <v>1.42</v>
      </c>
      <c r="Q128">
        <f t="shared" si="17"/>
        <v>9.5231999999999983E-2</v>
      </c>
      <c r="R128">
        <f>IF(Table1[[#This Row],[IN lift corrected]]=0, 0,N128-Q128)</f>
        <v>1.3247679999999999</v>
      </c>
      <c r="S128">
        <v>0</v>
      </c>
      <c r="AM128">
        <f>(Table1[[#This Row],[Column11]]-S127)/(Table1[[#This Row],[crankshaft degrees]]-B127)</f>
        <v>0</v>
      </c>
      <c r="AN128">
        <f>(AM128-AM127)/(Table1[[#This Row],[crankshaft degrees]]-B127)</f>
        <v>0</v>
      </c>
      <c r="AO128">
        <f>AM128*(((data!E$12/2)*6)/1000)</f>
        <v>0</v>
      </c>
      <c r="AP128">
        <f>AN128*(((data!E$12/2)*6)^2/1000)</f>
        <v>0</v>
      </c>
      <c r="AQ128">
        <f>AN128*(((data!E$12/2)*6/1000^3))</f>
        <v>0</v>
      </c>
      <c r="AT128">
        <f>(Table1[[#This Row],[Column8]]-H127)/(Table1[[#This Row],[crankshaft degrees]]-B127)</f>
        <v>-2.9850000000000154E-2</v>
      </c>
      <c r="AU128">
        <f>(AT128-AT127)/(Table1[[#This Row],[crankshaft degrees]]-I127)</f>
        <v>-1.3911290322582247E-5</v>
      </c>
      <c r="AV128">
        <f>AT128*(((data!E$12/2)*6)/1000)</f>
        <v>-0.62685000000000324</v>
      </c>
      <c r="AW128">
        <f t="shared" si="15"/>
        <v>0.62685000000000324</v>
      </c>
      <c r="AX128">
        <f>AU128*(((data!E$12/2)*6)^2/1000)</f>
        <v>-6.1348790322587705</v>
      </c>
      <c r="AY128">
        <f>AU128*(((data!E$12/2)*6)^3/1000)</f>
        <v>-128832.45967743419</v>
      </c>
    </row>
    <row r="129" spans="2:51" x14ac:dyDescent="0.35">
      <c r="B129">
        <f t="shared" si="14"/>
        <v>250</v>
      </c>
      <c r="C129">
        <v>6.21</v>
      </c>
      <c r="F129">
        <f t="shared" si="13"/>
        <v>-8.7500000000000022E-2</v>
      </c>
      <c r="G129">
        <f t="shared" si="18"/>
        <v>6.2975000000000003</v>
      </c>
      <c r="H129">
        <v>7.7976000000000001</v>
      </c>
      <c r="N129">
        <v>1.31</v>
      </c>
      <c r="Q129">
        <f t="shared" si="17"/>
        <v>9.375E-2</v>
      </c>
      <c r="R129">
        <f>IF(Table1[[#This Row],[IN lift corrected]]=0, 0,N129-Q129)</f>
        <v>1.2162500000000001</v>
      </c>
      <c r="S129">
        <v>0</v>
      </c>
      <c r="AM129">
        <f>(Table1[[#This Row],[Column11]]-S128)/(Table1[[#This Row],[crankshaft degrees]]-B128)</f>
        <v>0</v>
      </c>
      <c r="AN129">
        <f>(AM129-AM128)/(Table1[[#This Row],[crankshaft degrees]]-B128)</f>
        <v>0</v>
      </c>
      <c r="AO129">
        <f>AM129*(((data!E$12/2)*6)/1000)</f>
        <v>0</v>
      </c>
      <c r="AP129">
        <f>AN129*(((data!E$12/2)*6)^2/1000)</f>
        <v>0</v>
      </c>
      <c r="AQ129">
        <f>AN129*(((data!E$12/2)*6/1000^3))</f>
        <v>0</v>
      </c>
      <c r="AT129">
        <f>(Table1[[#This Row],[Column8]]-H128)/(Table1[[#This Row],[crankshaft degrees]]-B128)</f>
        <v>-3.3349999999999991E-2</v>
      </c>
      <c r="AU129">
        <f>(AT129-AT128)/(Table1[[#This Row],[crankshaft degrees]]-I128)</f>
        <v>-1.3999999999999346E-5</v>
      </c>
      <c r="AV129">
        <f>AT129*(((data!E$12/2)*6)/1000)</f>
        <v>-0.70034999999999981</v>
      </c>
      <c r="AW129">
        <f t="shared" si="15"/>
        <v>0.70034999999999981</v>
      </c>
      <c r="AX129">
        <f>AU129*(((data!E$12/2)*6)^2/1000)</f>
        <v>-6.1739999999997117</v>
      </c>
      <c r="AY129">
        <f>AU129*(((data!E$12/2)*6)^3/1000)</f>
        <v>-129653.99999999395</v>
      </c>
    </row>
    <row r="130" spans="2:51" x14ac:dyDescent="0.35">
      <c r="B130">
        <f t="shared" si="14"/>
        <v>252</v>
      </c>
      <c r="C130">
        <v>6.46</v>
      </c>
      <c r="F130">
        <f t="shared" si="13"/>
        <v>-8.6687999999999987E-2</v>
      </c>
      <c r="G130">
        <f t="shared" si="18"/>
        <v>6.5466879999999996</v>
      </c>
      <c r="H130">
        <v>7.7240000000000002</v>
      </c>
      <c r="N130">
        <v>1.2</v>
      </c>
      <c r="Q130">
        <f t="shared" si="17"/>
        <v>9.2231999999999981E-2</v>
      </c>
      <c r="R130">
        <f>IF(Table1[[#This Row],[IN lift corrected]]=0, 0,N130-Q130)</f>
        <v>1.1077680000000001</v>
      </c>
      <c r="S130">
        <v>0</v>
      </c>
      <c r="AM130">
        <f>(Table1[[#This Row],[Column11]]-S129)/(Table1[[#This Row],[crankshaft degrees]]-B129)</f>
        <v>0</v>
      </c>
      <c r="AN130">
        <f>(AM130-AM129)/(Table1[[#This Row],[crankshaft degrees]]-B129)</f>
        <v>0</v>
      </c>
      <c r="AO130">
        <f>AM130*(((data!E$12/2)*6)/1000)</f>
        <v>0</v>
      </c>
      <c r="AP130">
        <f>AN130*(((data!E$12/2)*6)^2/1000)</f>
        <v>0</v>
      </c>
      <c r="AQ130">
        <f>AN130*(((data!E$12/2)*6/1000^3))</f>
        <v>0</v>
      </c>
      <c r="AT130">
        <f>(Table1[[#This Row],[Column8]]-H129)/(Table1[[#This Row],[crankshaft degrees]]-B129)</f>
        <v>-3.6799999999999944E-2</v>
      </c>
      <c r="AU130">
        <f>(AT130-AT129)/(Table1[[#This Row],[crankshaft degrees]]-I129)</f>
        <v>-1.3690476190476004E-5</v>
      </c>
      <c r="AV130">
        <f>AT130*(((data!E$12/2)*6)/1000)</f>
        <v>-0.77279999999999882</v>
      </c>
      <c r="AW130">
        <f t="shared" si="15"/>
        <v>0.77279999999999882</v>
      </c>
      <c r="AX130">
        <f>AU130*(((data!E$12/2)*6)^2/1000)</f>
        <v>-6.0374999999999179</v>
      </c>
      <c r="AY130">
        <f>AU130*(((data!E$12/2)*6)^3/1000)</f>
        <v>-126787.49999999827</v>
      </c>
    </row>
    <row r="131" spans="2:51" x14ac:dyDescent="0.35">
      <c r="B131">
        <f t="shared" si="14"/>
        <v>254</v>
      </c>
      <c r="C131">
        <v>6.74</v>
      </c>
      <c r="F131">
        <f t="shared" si="13"/>
        <v>-8.5852000000000039E-2</v>
      </c>
      <c r="G131">
        <f t="shared" si="18"/>
        <v>6.8258520000000003</v>
      </c>
      <c r="H131">
        <v>7.6435000000000004</v>
      </c>
      <c r="N131">
        <v>1.1200000000000001</v>
      </c>
      <c r="Q131">
        <f t="shared" si="17"/>
        <v>9.0677999999999981E-2</v>
      </c>
      <c r="R131">
        <f>IF(Table1[[#This Row],[IN lift corrected]]=0, 0,N131-Q131)</f>
        <v>1.0293220000000001</v>
      </c>
      <c r="S131">
        <v>0</v>
      </c>
      <c r="AM131">
        <f>(Table1[[#This Row],[Column11]]-S130)/(Table1[[#This Row],[crankshaft degrees]]-B130)</f>
        <v>0</v>
      </c>
      <c r="AN131">
        <f>(AM131-AM130)/(Table1[[#This Row],[crankshaft degrees]]-B130)</f>
        <v>0</v>
      </c>
      <c r="AO131">
        <f>AM131*(((data!E$12/2)*6)/1000)</f>
        <v>0</v>
      </c>
      <c r="AP131">
        <f>AN131*(((data!E$12/2)*6)^2/1000)</f>
        <v>0</v>
      </c>
      <c r="AQ131">
        <f>AN131*(((data!E$12/2)*6/1000^3))</f>
        <v>0</v>
      </c>
      <c r="AT131">
        <f>(Table1[[#This Row],[Column8]]-H130)/(Table1[[#This Row],[crankshaft degrees]]-B130)</f>
        <v>-4.0249999999999897E-2</v>
      </c>
      <c r="AU131">
        <f>(AT131-AT130)/(Table1[[#This Row],[crankshaft degrees]]-I130)</f>
        <v>-1.3582677165354147E-5</v>
      </c>
      <c r="AV131">
        <f>AT131*(((data!E$12/2)*6)/1000)</f>
        <v>-0.84524999999999784</v>
      </c>
      <c r="AW131">
        <f t="shared" si="15"/>
        <v>0.84524999999999784</v>
      </c>
      <c r="AX131">
        <f>AU131*(((data!E$12/2)*6)^2/1000)</f>
        <v>-5.9899606299211783</v>
      </c>
      <c r="AY131">
        <f>AU131*(((data!E$12/2)*6)^3/1000)</f>
        <v>-125789.17322834475</v>
      </c>
    </row>
    <row r="132" spans="2:51" x14ac:dyDescent="0.35">
      <c r="B132">
        <f t="shared" si="14"/>
        <v>256</v>
      </c>
      <c r="C132">
        <v>7.02</v>
      </c>
      <c r="F132">
        <f t="shared" si="13"/>
        <v>-8.4992000000000012E-2</v>
      </c>
      <c r="G132">
        <f t="shared" si="18"/>
        <v>7.1049919999999993</v>
      </c>
      <c r="H132">
        <v>7.556</v>
      </c>
      <c r="N132">
        <v>0.94</v>
      </c>
      <c r="Q132">
        <f t="shared" ref="Q132:Q163" si="19">(-0.0000045*B132^2+0.0015*B132)</f>
        <v>8.9088000000000001E-2</v>
      </c>
      <c r="R132">
        <f>IF(Table1[[#This Row],[IN lift corrected]]=0, 0,N132-Q132)</f>
        <v>0.85091199999999989</v>
      </c>
      <c r="S132">
        <v>0</v>
      </c>
      <c r="AM132">
        <f>(Table1[[#This Row],[Column11]]-S131)/(Table1[[#This Row],[crankshaft degrees]]-B131)</f>
        <v>0</v>
      </c>
      <c r="AN132">
        <f>(AM132-AM131)/(Table1[[#This Row],[crankshaft degrees]]-B131)</f>
        <v>0</v>
      </c>
      <c r="AO132">
        <f>AM132*(((data!E$12/2)*6)/1000)</f>
        <v>0</v>
      </c>
      <c r="AP132">
        <f>AN132*(((data!E$12/2)*6)^2/1000)</f>
        <v>0</v>
      </c>
      <c r="AQ132">
        <f>AN132*(((data!E$12/2)*6/1000^3))</f>
        <v>0</v>
      </c>
      <c r="AT132">
        <f>(Table1[[#This Row],[Column8]]-H131)/(Table1[[#This Row],[crankshaft degrees]]-B131)</f>
        <v>-4.3750000000000178E-2</v>
      </c>
      <c r="AU132">
        <f>(AT132-AT131)/(Table1[[#This Row],[crankshaft degrees]]-I131)</f>
        <v>-1.3671875000001096E-5</v>
      </c>
      <c r="AV132">
        <f>AT132*(((data!E$12/2)*6)/1000)</f>
        <v>-0.91875000000000373</v>
      </c>
      <c r="AW132">
        <f t="shared" si="15"/>
        <v>0.91875000000000373</v>
      </c>
      <c r="AX132">
        <f>AU132*(((data!E$12/2)*6)^2/1000)</f>
        <v>-6.0292968750004832</v>
      </c>
      <c r="AY132">
        <f>AU132*(((data!E$12/2)*6)^3/1000)</f>
        <v>-126615.23437501016</v>
      </c>
    </row>
    <row r="133" spans="2:51" x14ac:dyDescent="0.35">
      <c r="B133">
        <f t="shared" si="14"/>
        <v>258</v>
      </c>
      <c r="C133">
        <v>7.28</v>
      </c>
      <c r="F133">
        <f t="shared" ref="F133:F179" si="20">(-0.000003*B133^2+0.0011*B133)-(-0.000003*B133^2+0.0011*B133)*2</f>
        <v>-8.4107999999999988E-2</v>
      </c>
      <c r="G133">
        <f t="shared" si="18"/>
        <v>7.3641079999999999</v>
      </c>
      <c r="H133">
        <v>7.4617000000000004</v>
      </c>
      <c r="N133">
        <v>0.86</v>
      </c>
      <c r="Q133">
        <f t="shared" si="19"/>
        <v>8.7461999999999984E-2</v>
      </c>
      <c r="R133">
        <f>IF(Table1[[#This Row],[IN lift corrected]]=0, 0,N133-Q133)</f>
        <v>0.77253799999999995</v>
      </c>
      <c r="S133">
        <v>0</v>
      </c>
      <c r="AM133">
        <f>(Table1[[#This Row],[Column11]]-S132)/(Table1[[#This Row],[crankshaft degrees]]-B132)</f>
        <v>0</v>
      </c>
      <c r="AN133">
        <f>(AM133-AM132)/(Table1[[#This Row],[crankshaft degrees]]-B132)</f>
        <v>0</v>
      </c>
      <c r="AO133">
        <f>AM133*(((data!E$12/2)*6)/1000)</f>
        <v>0</v>
      </c>
      <c r="AP133">
        <f>AN133*(((data!E$12/2)*6)^2/1000)</f>
        <v>0</v>
      </c>
      <c r="AQ133">
        <f>AN133*(((data!E$12/2)*6/1000^3))</f>
        <v>0</v>
      </c>
      <c r="AT133">
        <f>(Table1[[#This Row],[Column8]]-H132)/(Table1[[#This Row],[crankshaft degrees]]-B132)</f>
        <v>-4.7149999999999803E-2</v>
      </c>
      <c r="AU133">
        <f>(AT133-AT132)/(Table1[[#This Row],[crankshaft degrees]]-I132)</f>
        <v>-1.317829457364196E-5</v>
      </c>
      <c r="AV133">
        <f>AT133*(((data!E$12/2)*6)/1000)</f>
        <v>-0.99014999999999587</v>
      </c>
      <c r="AW133">
        <f t="shared" si="15"/>
        <v>0.99014999999999587</v>
      </c>
      <c r="AX133">
        <f>AU133*(((data!E$12/2)*6)^2/1000)</f>
        <v>-5.8116279069761045</v>
      </c>
      <c r="AY133">
        <f>AU133*(((data!E$12/2)*6)^3/1000)</f>
        <v>-122044.18604649819</v>
      </c>
    </row>
    <row r="134" spans="2:51" x14ac:dyDescent="0.35">
      <c r="B134">
        <f t="shared" ref="B134:B197" si="21">B133+2</f>
        <v>260</v>
      </c>
      <c r="C134">
        <v>7.5</v>
      </c>
      <c r="D134">
        <v>-7.0000000000000007E-2</v>
      </c>
      <c r="E134">
        <v>7.0000000000000007E-2</v>
      </c>
      <c r="F134">
        <f t="shared" si="20"/>
        <v>-8.3200000000000024E-2</v>
      </c>
      <c r="G134">
        <f t="shared" si="18"/>
        <v>7.5831999999999997</v>
      </c>
      <c r="H134">
        <v>7.3605</v>
      </c>
      <c r="N134">
        <v>0.78</v>
      </c>
      <c r="Q134">
        <f t="shared" si="19"/>
        <v>8.5799999999999987E-2</v>
      </c>
      <c r="R134">
        <f>IF(Table1[[#This Row],[IN lift corrected]]=0, 0,N134-Q134)</f>
        <v>0.69420000000000004</v>
      </c>
      <c r="S134">
        <v>0</v>
      </c>
      <c r="AM134">
        <f>(Table1[[#This Row],[Column11]]-S133)/(Table1[[#This Row],[crankshaft degrees]]-B133)</f>
        <v>0</v>
      </c>
      <c r="AN134">
        <f>(AM134-AM133)/(Table1[[#This Row],[crankshaft degrees]]-B133)</f>
        <v>0</v>
      </c>
      <c r="AO134">
        <f>AM134*(((data!E$12/2)*6)/1000)</f>
        <v>0</v>
      </c>
      <c r="AP134">
        <f>AN134*(((data!E$12/2)*6)^2/1000)</f>
        <v>0</v>
      </c>
      <c r="AQ134">
        <f>AN134*(((data!E$12/2)*6/1000^3))</f>
        <v>0</v>
      </c>
      <c r="AT134">
        <f>(Table1[[#This Row],[Column8]]-H133)/(Table1[[#This Row],[crankshaft degrees]]-B133)</f>
        <v>-5.06000000000002E-2</v>
      </c>
      <c r="AU134">
        <f>(AT134-AT133)/(Table1[[#This Row],[crankshaft degrees]]-I133)</f>
        <v>-1.3269230769232297E-5</v>
      </c>
      <c r="AV134">
        <f>AT134*(((data!E$12/2)*6)/1000)</f>
        <v>-1.0626000000000042</v>
      </c>
      <c r="AW134">
        <f t="shared" ref="AW134:AW197" si="22">ABS(AV134)</f>
        <v>1.0626000000000042</v>
      </c>
      <c r="AX134">
        <f>AU134*(((data!E$12/2)*6)^2/1000)</f>
        <v>-5.8517307692314429</v>
      </c>
      <c r="AY134">
        <f>AU134*(((data!E$12/2)*6)^3/1000)</f>
        <v>-122886.3461538603</v>
      </c>
    </row>
    <row r="135" spans="2:51" x14ac:dyDescent="0.35">
      <c r="B135">
        <f t="shared" si="21"/>
        <v>262</v>
      </c>
      <c r="C135">
        <v>7.7</v>
      </c>
      <c r="F135">
        <f t="shared" si="20"/>
        <v>-8.2268000000000008E-2</v>
      </c>
      <c r="G135">
        <f t="shared" si="18"/>
        <v>7.7822680000000002</v>
      </c>
      <c r="H135">
        <v>7.2553000000000001</v>
      </c>
      <c r="N135">
        <v>0.7</v>
      </c>
      <c r="Q135">
        <f t="shared" si="19"/>
        <v>8.410200000000001E-2</v>
      </c>
      <c r="R135">
        <f>IF(Table1[[#This Row],[IN lift corrected]]=0, 0,N135-Q135)</f>
        <v>0.61589799999999995</v>
      </c>
      <c r="S135">
        <v>0</v>
      </c>
      <c r="AM135">
        <f>(Table1[[#This Row],[Column11]]-S134)/(Table1[[#This Row],[crankshaft degrees]]-B134)</f>
        <v>0</v>
      </c>
      <c r="AN135">
        <f>(AM135-AM134)/(Table1[[#This Row],[crankshaft degrees]]-B134)</f>
        <v>0</v>
      </c>
      <c r="AO135">
        <f>AM135*(((data!E$12/2)*6)/1000)</f>
        <v>0</v>
      </c>
      <c r="AP135">
        <f>AN135*(((data!E$12/2)*6)^2/1000)</f>
        <v>0</v>
      </c>
      <c r="AQ135">
        <f>AN135*(((data!E$12/2)*6/1000^3))</f>
        <v>0</v>
      </c>
      <c r="AT135">
        <f>(Table1[[#This Row],[Column8]]-H134)/(Table1[[#This Row],[crankshaft degrees]]-B134)</f>
        <v>-5.259999999999998E-2</v>
      </c>
      <c r="AU135">
        <f>(AT135-AT134)/(Table1[[#This Row],[crankshaft degrees]]-I134)</f>
        <v>-7.6335877862587012E-6</v>
      </c>
      <c r="AV135">
        <f>AT135*(((data!E$12/2)*6)/1000)</f>
        <v>-1.1045999999999996</v>
      </c>
      <c r="AW135">
        <f t="shared" si="22"/>
        <v>1.1045999999999996</v>
      </c>
      <c r="AX135">
        <f>AU135*(((data!E$12/2)*6)^2/1000)</f>
        <v>-3.3664122137400874</v>
      </c>
      <c r="AY135">
        <f>AU135*(((data!E$12/2)*6)^3/1000)</f>
        <v>-70694.656488541834</v>
      </c>
    </row>
    <row r="136" spans="2:51" x14ac:dyDescent="0.35">
      <c r="B136">
        <f t="shared" si="21"/>
        <v>264</v>
      </c>
      <c r="C136">
        <v>7.85</v>
      </c>
      <c r="F136">
        <f t="shared" si="20"/>
        <v>-8.1311999999999995E-2</v>
      </c>
      <c r="G136">
        <f t="shared" si="18"/>
        <v>7.9313119999999993</v>
      </c>
      <c r="H136">
        <v>7.1498999999999997</v>
      </c>
      <c r="N136">
        <v>0.65</v>
      </c>
      <c r="O136">
        <v>7.0000000000000007E-2</v>
      </c>
      <c r="Q136">
        <f t="shared" si="19"/>
        <v>8.2367999999999997E-2</v>
      </c>
      <c r="R136">
        <f>IF(Table1[[#This Row],[IN lift corrected]]=0, 0,N136-Q136)</f>
        <v>0.56763200000000003</v>
      </c>
      <c r="S136">
        <v>0</v>
      </c>
      <c r="AM136">
        <f>(Table1[[#This Row],[Column11]]-S135)/(Table1[[#This Row],[crankshaft degrees]]-B135)</f>
        <v>0</v>
      </c>
      <c r="AN136">
        <f>(AM136-AM135)/(Table1[[#This Row],[crankshaft degrees]]-B135)</f>
        <v>0</v>
      </c>
      <c r="AO136">
        <f>AM136*(((data!E$12/2)*6)/1000)</f>
        <v>0</v>
      </c>
      <c r="AP136">
        <f>AN136*(((data!E$12/2)*6)^2/1000)</f>
        <v>0</v>
      </c>
      <c r="AQ136">
        <f>AN136*(((data!E$12/2)*6/1000^3))</f>
        <v>0</v>
      </c>
      <c r="AT136">
        <f>(Table1[[#This Row],[Column8]]-H135)/(Table1[[#This Row],[crankshaft degrees]]-B135)</f>
        <v>-5.2700000000000191E-2</v>
      </c>
      <c r="AU136">
        <f>(AT136-AT135)/(Table1[[#This Row],[crankshaft degrees]]-I135)</f>
        <v>-3.7878787878867815E-7</v>
      </c>
      <c r="AV136">
        <f>AT136*(((data!E$12/2)*6)/1000)</f>
        <v>-1.106700000000004</v>
      </c>
      <c r="AW136">
        <f t="shared" si="22"/>
        <v>1.106700000000004</v>
      </c>
      <c r="AX136">
        <f>AU136*(((data!E$12/2)*6)^2/1000)</f>
        <v>-0.16704545454580705</v>
      </c>
      <c r="AY136">
        <f>AU136*(((data!E$12/2)*6)^3/1000)</f>
        <v>-3507.9545454619483</v>
      </c>
    </row>
    <row r="137" spans="2:51" x14ac:dyDescent="0.35">
      <c r="B137">
        <f t="shared" si="21"/>
        <v>266</v>
      </c>
      <c r="C137">
        <v>7.96</v>
      </c>
      <c r="F137">
        <f t="shared" si="20"/>
        <v>-8.0332000000000015E-2</v>
      </c>
      <c r="G137">
        <f t="shared" si="18"/>
        <v>8.0403319999999994</v>
      </c>
      <c r="H137">
        <v>7.0430000000000001</v>
      </c>
      <c r="N137">
        <v>0.57999999999999996</v>
      </c>
      <c r="Q137">
        <f t="shared" si="19"/>
        <v>8.0598000000000003E-2</v>
      </c>
      <c r="R137">
        <f>IF(Table1[[#This Row],[IN lift corrected]]=0, 0,N137-Q137)</f>
        <v>0.49940199999999996</v>
      </c>
      <c r="S137">
        <v>0</v>
      </c>
      <c r="AM137">
        <f>(Table1[[#This Row],[Column11]]-S136)/(Table1[[#This Row],[crankshaft degrees]]-B136)</f>
        <v>0</v>
      </c>
      <c r="AN137">
        <f>(AM137-AM136)/(Table1[[#This Row],[crankshaft degrees]]-B136)</f>
        <v>0</v>
      </c>
      <c r="AO137">
        <f>AM137*(((data!E$12/2)*6)/1000)</f>
        <v>0</v>
      </c>
      <c r="AP137">
        <f>AN137*(((data!E$12/2)*6)^2/1000)</f>
        <v>0</v>
      </c>
      <c r="AQ137">
        <f>AN137*(((data!E$12/2)*6/1000^3))</f>
        <v>0</v>
      </c>
      <c r="AT137">
        <f>(Table1[[#This Row],[Column8]]-H136)/(Table1[[#This Row],[crankshaft degrees]]-B136)</f>
        <v>-5.3449999999999775E-2</v>
      </c>
      <c r="AU137">
        <f>(AT137-AT136)/(Table1[[#This Row],[crankshaft degrees]]-I136)</f>
        <v>-2.8195488721788884E-6</v>
      </c>
      <c r="AV137">
        <f>AT137*(((data!E$12/2)*6)/1000)</f>
        <v>-1.1224499999999953</v>
      </c>
      <c r="AW137">
        <f t="shared" si="22"/>
        <v>1.1224499999999953</v>
      </c>
      <c r="AX137">
        <f>AU137*(((data!E$12/2)*6)^2/1000)</f>
        <v>-1.2434210526308898</v>
      </c>
      <c r="AY137">
        <f>AU137*(((data!E$12/2)*6)^3/1000)</f>
        <v>-26111.842105248685</v>
      </c>
    </row>
    <row r="138" spans="2:51" x14ac:dyDescent="0.35">
      <c r="B138">
        <f t="shared" si="21"/>
        <v>268</v>
      </c>
      <c r="C138">
        <v>8.07</v>
      </c>
      <c r="F138">
        <f t="shared" si="20"/>
        <v>-7.932800000000001E-2</v>
      </c>
      <c r="G138">
        <f t="shared" si="18"/>
        <v>8.1493280000000006</v>
      </c>
      <c r="H138">
        <v>6.9292999999999996</v>
      </c>
      <c r="N138">
        <v>0.54</v>
      </c>
      <c r="Q138">
        <f t="shared" si="19"/>
        <v>7.8792000000000029E-2</v>
      </c>
      <c r="R138">
        <f>IF(Table1[[#This Row],[IN lift corrected]]=0, 0,N138-Q138)</f>
        <v>0.46120800000000001</v>
      </c>
      <c r="S138">
        <v>0</v>
      </c>
      <c r="AM138">
        <f>(Table1[[#This Row],[Column11]]-S137)/(Table1[[#This Row],[crankshaft degrees]]-B137)</f>
        <v>0</v>
      </c>
      <c r="AN138">
        <f>(AM138-AM137)/(Table1[[#This Row],[crankshaft degrees]]-B137)</f>
        <v>0</v>
      </c>
      <c r="AO138">
        <f>AM138*(((data!E$12/2)*6)/1000)</f>
        <v>0</v>
      </c>
      <c r="AP138">
        <f>AN138*(((data!E$12/2)*6)^2/1000)</f>
        <v>0</v>
      </c>
      <c r="AQ138">
        <f>AN138*(((data!E$12/2)*6/1000^3))</f>
        <v>0</v>
      </c>
      <c r="AT138">
        <f>(Table1[[#This Row],[Column8]]-H137)/(Table1[[#This Row],[crankshaft degrees]]-B137)</f>
        <v>-5.6850000000000289E-2</v>
      </c>
      <c r="AU138">
        <f>(AT138-AT137)/(Table1[[#This Row],[crankshaft degrees]]-I137)</f>
        <v>-1.2686567164181021E-5</v>
      </c>
      <c r="AV138">
        <f>AT138*(((data!E$12/2)*6)/1000)</f>
        <v>-1.1938500000000061</v>
      </c>
      <c r="AW138">
        <f t="shared" si="22"/>
        <v>1.1938500000000061</v>
      </c>
      <c r="AX138">
        <f>AU138*(((data!E$12/2)*6)^2/1000)</f>
        <v>-5.5947761194038304</v>
      </c>
      <c r="AY138">
        <f>AU138*(((data!E$12/2)*6)^3/1000)</f>
        <v>-117490.29850748043</v>
      </c>
    </row>
    <row r="139" spans="2:51" x14ac:dyDescent="0.35">
      <c r="B139">
        <f t="shared" si="21"/>
        <v>270</v>
      </c>
      <c r="C139">
        <v>8.1199999999999992</v>
      </c>
      <c r="F139">
        <f t="shared" si="20"/>
        <v>-7.8300000000000036E-2</v>
      </c>
      <c r="G139">
        <f t="shared" si="18"/>
        <v>8.1982999999999997</v>
      </c>
      <c r="H139">
        <v>6.8090000000000002</v>
      </c>
      <c r="N139">
        <v>0.49</v>
      </c>
      <c r="Q139">
        <f t="shared" si="19"/>
        <v>7.6950000000000018E-2</v>
      </c>
      <c r="R139">
        <f>IF(Table1[[#This Row],[IN lift corrected]]=0, 0,N139-Q139)</f>
        <v>0.41304999999999997</v>
      </c>
      <c r="S139">
        <v>0</v>
      </c>
      <c r="AM139">
        <f>(Table1[[#This Row],[Column11]]-S138)/(Table1[[#This Row],[crankshaft degrees]]-B138)</f>
        <v>0</v>
      </c>
      <c r="AN139">
        <f>(AM139-AM138)/(Table1[[#This Row],[crankshaft degrees]]-B138)</f>
        <v>0</v>
      </c>
      <c r="AO139">
        <f>AM139*(((data!E$12/2)*6)/1000)</f>
        <v>0</v>
      </c>
      <c r="AP139">
        <f>AN139*(((data!E$12/2)*6)^2/1000)</f>
        <v>0</v>
      </c>
      <c r="AQ139">
        <f>AN139*(((data!E$12/2)*6/1000^3))</f>
        <v>0</v>
      </c>
      <c r="AT139">
        <f>(Table1[[#This Row],[Column8]]-H138)/(Table1[[#This Row],[crankshaft degrees]]-B138)</f>
        <v>-6.0149999999999704E-2</v>
      </c>
      <c r="AU139">
        <f>(AT139-AT138)/(Table1[[#This Row],[crankshaft degrees]]-I138)</f>
        <v>-1.2222222222220054E-5</v>
      </c>
      <c r="AV139">
        <f>AT139*(((data!E$12/2)*6)/1000)</f>
        <v>-1.2631499999999938</v>
      </c>
      <c r="AW139">
        <f t="shared" si="22"/>
        <v>1.2631499999999938</v>
      </c>
      <c r="AX139">
        <f>AU139*(((data!E$12/2)*6)^2/1000)</f>
        <v>-5.389999999999044</v>
      </c>
      <c r="AY139">
        <f>AU139*(((data!E$12/2)*6)^3/1000)</f>
        <v>-113189.99999997992</v>
      </c>
    </row>
    <row r="140" spans="2:51" x14ac:dyDescent="0.35">
      <c r="B140">
        <f t="shared" si="21"/>
        <v>272</v>
      </c>
      <c r="C140">
        <v>8.08</v>
      </c>
      <c r="F140">
        <f t="shared" si="20"/>
        <v>-7.7248000000000011E-2</v>
      </c>
      <c r="G140">
        <f t="shared" si="18"/>
        <v>8.1572480000000009</v>
      </c>
      <c r="H140">
        <v>6.6820000000000004</v>
      </c>
      <c r="N140">
        <v>0.44</v>
      </c>
      <c r="Q140">
        <f t="shared" si="19"/>
        <v>7.5072000000000028E-2</v>
      </c>
      <c r="R140">
        <f>IF(Table1[[#This Row],[IN lift corrected]]=0, 0,N140-Q140)</f>
        <v>0.36492799999999997</v>
      </c>
      <c r="S140">
        <v>0</v>
      </c>
      <c r="AM140">
        <f>(Table1[[#This Row],[Column11]]-S139)/(Table1[[#This Row],[crankshaft degrees]]-B139)</f>
        <v>0</v>
      </c>
      <c r="AN140">
        <f>(AM140-AM139)/(Table1[[#This Row],[crankshaft degrees]]-B139)</f>
        <v>0</v>
      </c>
      <c r="AO140">
        <f>AM140*(((data!E$12/2)*6)/1000)</f>
        <v>0</v>
      </c>
      <c r="AP140">
        <f>AN140*(((data!E$12/2)*6)^2/1000)</f>
        <v>0</v>
      </c>
      <c r="AQ140">
        <f>AN140*(((data!E$12/2)*6/1000^3))</f>
        <v>0</v>
      </c>
      <c r="AT140">
        <f>(Table1[[#This Row],[Column8]]-H139)/(Table1[[#This Row],[crankshaft degrees]]-B139)</f>
        <v>-6.349999999999989E-2</v>
      </c>
      <c r="AU140">
        <f>(AT140-AT139)/(Table1[[#This Row],[crankshaft degrees]]-I139)</f>
        <v>-1.231617647058892E-5</v>
      </c>
      <c r="AV140">
        <f>AT140*(((data!E$12/2)*6)/1000)</f>
        <v>-1.3334999999999977</v>
      </c>
      <c r="AW140">
        <f t="shared" si="22"/>
        <v>1.3334999999999977</v>
      </c>
      <c r="AX140">
        <f>AU140*(((data!E$12/2)*6)^2/1000)</f>
        <v>-5.4314338235297139</v>
      </c>
      <c r="AY140">
        <f>AU140*(((data!E$12/2)*6)^3/1000)</f>
        <v>-114060.110294124</v>
      </c>
    </row>
    <row r="141" spans="2:51" x14ac:dyDescent="0.35">
      <c r="B141">
        <f t="shared" si="21"/>
        <v>274</v>
      </c>
      <c r="C141">
        <v>8</v>
      </c>
      <c r="F141">
        <f t="shared" si="20"/>
        <v>-7.617199999999999E-2</v>
      </c>
      <c r="G141">
        <f t="shared" si="18"/>
        <v>8.0761719999999997</v>
      </c>
      <c r="H141">
        <v>6.5484</v>
      </c>
      <c r="N141">
        <v>0.4</v>
      </c>
      <c r="Q141">
        <f t="shared" si="19"/>
        <v>7.3158000000000001E-2</v>
      </c>
      <c r="R141">
        <f>IF(Table1[[#This Row],[IN lift corrected]]=0, 0,N141-Q141)</f>
        <v>0.32684200000000002</v>
      </c>
      <c r="S141">
        <v>0</v>
      </c>
      <c r="AM141">
        <f>(Table1[[#This Row],[Column11]]-S140)/(Table1[[#This Row],[crankshaft degrees]]-B140)</f>
        <v>0</v>
      </c>
      <c r="AN141">
        <f>(AM141-AM140)/(Table1[[#This Row],[crankshaft degrees]]-B140)</f>
        <v>0</v>
      </c>
      <c r="AO141">
        <f>AM141*(((data!E$12/2)*6)/1000)</f>
        <v>0</v>
      </c>
      <c r="AP141">
        <f>AN141*(((data!E$12/2)*6)^2/1000)</f>
        <v>0</v>
      </c>
      <c r="AQ141">
        <f>AN141*(((data!E$12/2)*6/1000^3))</f>
        <v>0</v>
      </c>
      <c r="AT141">
        <f>(Table1[[#This Row],[Column8]]-H140)/(Table1[[#This Row],[crankshaft degrees]]-B140)</f>
        <v>-6.6800000000000193E-2</v>
      </c>
      <c r="AU141">
        <f>(AT141-AT140)/(Table1[[#This Row],[crankshaft degrees]]-I140)</f>
        <v>-1.2043795620439062E-5</v>
      </c>
      <c r="AV141">
        <f>AT141*(((data!E$12/2)*6)/1000)</f>
        <v>-1.402800000000004</v>
      </c>
      <c r="AW141">
        <f t="shared" si="22"/>
        <v>1.402800000000004</v>
      </c>
      <c r="AX141">
        <f>AU141*(((data!E$12/2)*6)^2/1000)</f>
        <v>-5.3113138686136265</v>
      </c>
      <c r="AY141">
        <f>AU141*(((data!E$12/2)*6)^3/1000)</f>
        <v>-111537.59124088615</v>
      </c>
    </row>
    <row r="142" spans="2:51" x14ac:dyDescent="0.35">
      <c r="B142">
        <f t="shared" si="21"/>
        <v>276</v>
      </c>
      <c r="C142">
        <v>7.85</v>
      </c>
      <c r="F142">
        <f t="shared" si="20"/>
        <v>-7.5072000000000028E-2</v>
      </c>
      <c r="G142">
        <f t="shared" si="18"/>
        <v>7.9250720000000001</v>
      </c>
      <c r="H142">
        <v>6.4082999999999997</v>
      </c>
      <c r="N142">
        <v>0.37</v>
      </c>
      <c r="Q142">
        <f t="shared" si="19"/>
        <v>7.1208000000000049E-2</v>
      </c>
      <c r="R142">
        <f>IF(Table1[[#This Row],[IN lift corrected]]=0, 0,N142-Q142)</f>
        <v>0.29879199999999995</v>
      </c>
      <c r="S142">
        <v>0</v>
      </c>
      <c r="AM142">
        <f>(Table1[[#This Row],[Column11]]-S141)/(Table1[[#This Row],[crankshaft degrees]]-B141)</f>
        <v>0</v>
      </c>
      <c r="AN142">
        <f>(AM142-AM141)/(Table1[[#This Row],[crankshaft degrees]]-B141)</f>
        <v>0</v>
      </c>
      <c r="AO142">
        <f>AM142*(((data!E$12/2)*6)/1000)</f>
        <v>0</v>
      </c>
      <c r="AP142">
        <f>AN142*(((data!E$12/2)*6)^2/1000)</f>
        <v>0</v>
      </c>
      <c r="AQ142">
        <f>AN142*(((data!E$12/2)*6/1000^3))</f>
        <v>0</v>
      </c>
      <c r="AT142">
        <f>(Table1[[#This Row],[Column8]]-H141)/(Table1[[#This Row],[crankshaft degrees]]-B141)</f>
        <v>-7.0050000000000168E-2</v>
      </c>
      <c r="AU142">
        <f>(AT142-AT141)/(Table1[[#This Row],[crankshaft degrees]]-I141)</f>
        <v>-1.1775362318840489E-5</v>
      </c>
      <c r="AV142">
        <f>AT142*(((data!E$12/2)*6)/1000)</f>
        <v>-1.4710500000000035</v>
      </c>
      <c r="AW142">
        <f t="shared" si="22"/>
        <v>1.4710500000000035</v>
      </c>
      <c r="AX142">
        <f>AU142*(((data!E$12/2)*6)^2/1000)</f>
        <v>-5.1929347826086563</v>
      </c>
      <c r="AY142">
        <f>AU142*(((data!E$12/2)*6)^3/1000)</f>
        <v>-109051.63043478178</v>
      </c>
    </row>
    <row r="143" spans="2:51" x14ac:dyDescent="0.35">
      <c r="B143">
        <f t="shared" si="21"/>
        <v>278</v>
      </c>
      <c r="C143">
        <v>7.65</v>
      </c>
      <c r="F143">
        <f t="shared" si="20"/>
        <v>-7.3948000000000014E-2</v>
      </c>
      <c r="G143">
        <f t="shared" si="18"/>
        <v>7.723948</v>
      </c>
      <c r="H143">
        <v>6.2690999999999999</v>
      </c>
      <c r="N143">
        <v>0.34</v>
      </c>
      <c r="Q143">
        <f t="shared" si="19"/>
        <v>6.922199999999995E-2</v>
      </c>
      <c r="R143">
        <f>IF(Table1[[#This Row],[IN lift corrected]]=0, 0,N143-Q143)</f>
        <v>0.27077800000000007</v>
      </c>
      <c r="S143">
        <v>0</v>
      </c>
      <c r="AM143">
        <f>(Table1[[#This Row],[Column11]]-S142)/(Table1[[#This Row],[crankshaft degrees]]-B142)</f>
        <v>0</v>
      </c>
      <c r="AN143">
        <f>(AM143-AM142)/(Table1[[#This Row],[crankshaft degrees]]-B142)</f>
        <v>0</v>
      </c>
      <c r="AO143">
        <f>AM143*(((data!E$12/2)*6)/1000)</f>
        <v>0</v>
      </c>
      <c r="AP143">
        <f>AN143*(((data!E$12/2)*6)^2/1000)</f>
        <v>0</v>
      </c>
      <c r="AQ143">
        <f>AN143*(((data!E$12/2)*6/1000^3))</f>
        <v>0</v>
      </c>
      <c r="AT143">
        <f>(Table1[[#This Row],[Column8]]-H142)/(Table1[[#This Row],[crankshaft degrees]]-B142)</f>
        <v>-6.9599999999999884E-2</v>
      </c>
      <c r="AU143">
        <f>(AT143-AT142)/(Table1[[#This Row],[crankshaft degrees]]-I142)</f>
        <v>1.6187050359722428E-6</v>
      </c>
      <c r="AV143">
        <f>AT143*(((data!E$12/2)*6)/1000)</f>
        <v>-1.4615999999999976</v>
      </c>
      <c r="AW143">
        <f t="shared" si="22"/>
        <v>1.4615999999999976</v>
      </c>
      <c r="AX143">
        <f>AU143*(((data!E$12/2)*6)^2/1000)</f>
        <v>0.71384892086375906</v>
      </c>
      <c r="AY143">
        <f>AU143*(((data!E$12/2)*6)^3/1000)</f>
        <v>14990.827338138941</v>
      </c>
    </row>
    <row r="144" spans="2:51" x14ac:dyDescent="0.35">
      <c r="B144">
        <f t="shared" si="21"/>
        <v>280</v>
      </c>
      <c r="C144">
        <v>7.46</v>
      </c>
      <c r="D144">
        <v>-0.06</v>
      </c>
      <c r="E144">
        <v>0.06</v>
      </c>
      <c r="F144">
        <f t="shared" si="20"/>
        <v>-7.2800000000000004E-2</v>
      </c>
      <c r="G144">
        <f t="shared" si="18"/>
        <v>7.5327999999999999</v>
      </c>
      <c r="H144">
        <v>6.1234000000000002</v>
      </c>
      <c r="N144">
        <v>0.32</v>
      </c>
      <c r="O144">
        <v>0.05</v>
      </c>
      <c r="Q144">
        <f t="shared" si="19"/>
        <v>6.7199999999999982E-2</v>
      </c>
      <c r="R144">
        <f>IF(Table1[[#This Row],[IN lift corrected]]=0, 0,N144-Q144)</f>
        <v>0.25280000000000002</v>
      </c>
      <c r="S144">
        <v>0</v>
      </c>
      <c r="AM144">
        <f>(Table1[[#This Row],[Column11]]-S143)/(Table1[[#This Row],[crankshaft degrees]]-B143)</f>
        <v>0</v>
      </c>
      <c r="AN144">
        <f>(AM144-AM143)/(Table1[[#This Row],[crankshaft degrees]]-B143)</f>
        <v>0</v>
      </c>
      <c r="AO144">
        <f>AM144*(((data!E$12/2)*6)/1000)</f>
        <v>0</v>
      </c>
      <c r="AP144">
        <f>AN144*(((data!E$12/2)*6)^2/1000)</f>
        <v>0</v>
      </c>
      <c r="AQ144">
        <f>AN144*(((data!E$12/2)*6/1000^3))</f>
        <v>0</v>
      </c>
      <c r="AT144">
        <f>(Table1[[#This Row],[Column8]]-H143)/(Table1[[#This Row],[crankshaft degrees]]-B143)</f>
        <v>-7.2849999999999859E-2</v>
      </c>
      <c r="AU144">
        <f>(AT144-AT143)/(Table1[[#This Row],[crankshaft degrees]]-I143)</f>
        <v>-1.1607142857142768E-5</v>
      </c>
      <c r="AV144">
        <f>AT144*(((data!E$12/2)*6)/1000)</f>
        <v>-1.529849999999997</v>
      </c>
      <c r="AW144">
        <f t="shared" si="22"/>
        <v>1.529849999999997</v>
      </c>
      <c r="AX144">
        <f>AU144*(((data!E$12/2)*6)^2/1000)</f>
        <v>-5.1187499999999604</v>
      </c>
      <c r="AY144">
        <f>AU144*(((data!E$12/2)*6)^3/1000)</f>
        <v>-107493.74999999917</v>
      </c>
    </row>
    <row r="145" spans="2:51" x14ac:dyDescent="0.35">
      <c r="B145">
        <f t="shared" si="21"/>
        <v>282</v>
      </c>
      <c r="C145">
        <v>7.23</v>
      </c>
      <c r="F145">
        <f t="shared" si="20"/>
        <v>-7.1628000000000025E-2</v>
      </c>
      <c r="G145">
        <f t="shared" si="18"/>
        <v>7.3016280000000009</v>
      </c>
      <c r="H145">
        <v>5.9711999999999996</v>
      </c>
      <c r="N145">
        <v>0.3</v>
      </c>
      <c r="Q145">
        <f t="shared" si="19"/>
        <v>6.5141999999999978E-2</v>
      </c>
      <c r="R145">
        <f>IF(Table1[[#This Row],[IN lift corrected]]=0, 0,N145-Q145)</f>
        <v>0.23485800000000001</v>
      </c>
      <c r="S145">
        <v>0</v>
      </c>
      <c r="AM145">
        <f>(Table1[[#This Row],[Column11]]-S144)/(Table1[[#This Row],[crankshaft degrees]]-B144)</f>
        <v>0</v>
      </c>
      <c r="AN145">
        <f>(AM145-AM144)/(Table1[[#This Row],[crankshaft degrees]]-B144)</f>
        <v>0</v>
      </c>
      <c r="AO145">
        <f>AM145*(((data!E$12/2)*6)/1000)</f>
        <v>0</v>
      </c>
      <c r="AP145">
        <f>AN145*(((data!E$12/2)*6)^2/1000)</f>
        <v>0</v>
      </c>
      <c r="AQ145">
        <f>AN145*(((data!E$12/2)*6/1000^3))</f>
        <v>0</v>
      </c>
      <c r="AT145">
        <f>(Table1[[#This Row],[Column8]]-H144)/(Table1[[#This Row],[crankshaft degrees]]-B144)</f>
        <v>-7.6100000000000279E-2</v>
      </c>
      <c r="AU145">
        <f>(AT145-AT144)/(Table1[[#This Row],[crankshaft degrees]]-I144)</f>
        <v>-1.1524822695036948E-5</v>
      </c>
      <c r="AV145">
        <f>AT145*(((data!E$12/2)*6)/1000)</f>
        <v>-1.5981000000000058</v>
      </c>
      <c r="AW145">
        <f t="shared" si="22"/>
        <v>1.5981000000000058</v>
      </c>
      <c r="AX145">
        <f>AU145*(((data!E$12/2)*6)^2/1000)</f>
        <v>-5.0824468085112935</v>
      </c>
      <c r="AY145">
        <f>AU145*(((data!E$12/2)*6)^3/1000)</f>
        <v>-106731.38297873717</v>
      </c>
    </row>
    <row r="146" spans="2:51" x14ac:dyDescent="0.35">
      <c r="B146">
        <f t="shared" si="21"/>
        <v>284</v>
      </c>
      <c r="C146">
        <v>6.97</v>
      </c>
      <c r="F146">
        <f t="shared" si="20"/>
        <v>-7.0431999999999995E-2</v>
      </c>
      <c r="G146">
        <f t="shared" si="18"/>
        <v>7.040432</v>
      </c>
      <c r="H146">
        <v>5.8125999999999998</v>
      </c>
      <c r="N146">
        <v>0.28000000000000003</v>
      </c>
      <c r="Q146">
        <f t="shared" si="19"/>
        <v>6.3047999999999993E-2</v>
      </c>
      <c r="R146">
        <f>IF(Table1[[#This Row],[IN lift corrected]]=0, 0,N146-Q146)</f>
        <v>0.21695200000000003</v>
      </c>
      <c r="S146">
        <v>0</v>
      </c>
      <c r="AM146">
        <f>(Table1[[#This Row],[Column11]]-S145)/(Table1[[#This Row],[crankshaft degrees]]-B145)</f>
        <v>0</v>
      </c>
      <c r="AN146">
        <f>(AM146-AM145)/(Table1[[#This Row],[crankshaft degrees]]-B145)</f>
        <v>0</v>
      </c>
      <c r="AO146">
        <f>AM146*(((data!E$12/2)*6)/1000)</f>
        <v>0</v>
      </c>
      <c r="AP146">
        <f>AN146*(((data!E$12/2)*6)^2/1000)</f>
        <v>0</v>
      </c>
      <c r="AQ146">
        <f>AN146*(((data!E$12/2)*6/1000^3))</f>
        <v>0</v>
      </c>
      <c r="AT146">
        <f>(Table1[[#This Row],[Column8]]-H145)/(Table1[[#This Row],[crankshaft degrees]]-B145)</f>
        <v>-7.9299999999999926E-2</v>
      </c>
      <c r="AU146">
        <f>(AT146-AT145)/(Table1[[#This Row],[crankshaft degrees]]-I145)</f>
        <v>-1.1267605633801575E-5</v>
      </c>
      <c r="AV146">
        <f>AT146*(((data!E$12/2)*6)/1000)</f>
        <v>-1.6652999999999984</v>
      </c>
      <c r="AW146">
        <f t="shared" si="22"/>
        <v>1.6652999999999984</v>
      </c>
      <c r="AX146">
        <f>AU146*(((data!E$12/2)*6)^2/1000)</f>
        <v>-4.9690140845064947</v>
      </c>
      <c r="AY146">
        <f>AU146*(((data!E$12/2)*6)^3/1000)</f>
        <v>-104349.29577463638</v>
      </c>
    </row>
    <row r="147" spans="2:51" x14ac:dyDescent="0.35">
      <c r="B147">
        <f t="shared" si="21"/>
        <v>286</v>
      </c>
      <c r="C147">
        <v>6.7</v>
      </c>
      <c r="F147">
        <f t="shared" si="20"/>
        <v>-6.9212000000000051E-2</v>
      </c>
      <c r="G147">
        <f t="shared" si="18"/>
        <v>6.7692120000000005</v>
      </c>
      <c r="H147">
        <v>5.6477000000000004</v>
      </c>
      <c r="N147">
        <v>0.27</v>
      </c>
      <c r="Q147">
        <f t="shared" si="19"/>
        <v>6.0917999999999972E-2</v>
      </c>
      <c r="R147">
        <f>IF(Table1[[#This Row],[IN lift corrected]]=0, 0,N147-Q147)</f>
        <v>0.20908200000000005</v>
      </c>
      <c r="S147">
        <v>0</v>
      </c>
      <c r="AM147">
        <f>(Table1[[#This Row],[Column11]]-S146)/(Table1[[#This Row],[crankshaft degrees]]-B146)</f>
        <v>0</v>
      </c>
      <c r="AN147">
        <f>(AM147-AM146)/(Table1[[#This Row],[crankshaft degrees]]-B146)</f>
        <v>0</v>
      </c>
      <c r="AO147">
        <f>AM147*(((data!E$12/2)*6)/1000)</f>
        <v>0</v>
      </c>
      <c r="AP147">
        <f>AN147*(((data!E$12/2)*6)^2/1000)</f>
        <v>0</v>
      </c>
      <c r="AQ147">
        <f>AN147*(((data!E$12/2)*6/1000^3))</f>
        <v>0</v>
      </c>
      <c r="AT147">
        <f>(Table1[[#This Row],[Column8]]-H146)/(Table1[[#This Row],[crankshaft degrees]]-B146)</f>
        <v>-8.244999999999969E-2</v>
      </c>
      <c r="AU147">
        <f>(AT147-AT146)/(Table1[[#This Row],[crankshaft degrees]]-I146)</f>
        <v>-1.101398601398519E-5</v>
      </c>
      <c r="AV147">
        <f>AT147*(((data!E$12/2)*6)/1000)</f>
        <v>-1.7314499999999935</v>
      </c>
      <c r="AW147">
        <f t="shared" si="22"/>
        <v>1.7314499999999935</v>
      </c>
      <c r="AX147">
        <f>AU147*(((data!E$12/2)*6)^2/1000)</f>
        <v>-4.8571678321674687</v>
      </c>
      <c r="AY147">
        <f>AU147*(((data!E$12/2)*6)^3/1000)</f>
        <v>-102000.52447551684</v>
      </c>
    </row>
    <row r="148" spans="2:51" x14ac:dyDescent="0.35">
      <c r="B148">
        <f t="shared" si="21"/>
        <v>288</v>
      </c>
      <c r="C148">
        <v>6.45</v>
      </c>
      <c r="F148">
        <f t="shared" si="20"/>
        <v>-6.7968000000000028E-2</v>
      </c>
      <c r="G148">
        <f t="shared" si="18"/>
        <v>6.5179679999999998</v>
      </c>
      <c r="H148">
        <v>5.4766000000000004</v>
      </c>
      <c r="N148">
        <v>0.25</v>
      </c>
      <c r="Q148">
        <f t="shared" si="19"/>
        <v>5.8751999999999971E-2</v>
      </c>
      <c r="R148">
        <f>IF(Table1[[#This Row],[IN lift corrected]]=0, 0,N148-Q148)</f>
        <v>0.19124800000000003</v>
      </c>
      <c r="S148">
        <v>0</v>
      </c>
      <c r="AM148">
        <f>(Table1[[#This Row],[Column11]]-S147)/(Table1[[#This Row],[crankshaft degrees]]-B147)</f>
        <v>0</v>
      </c>
      <c r="AN148">
        <f>(AM148-AM147)/(Table1[[#This Row],[crankshaft degrees]]-B147)</f>
        <v>0</v>
      </c>
      <c r="AO148">
        <f>AM148*(((data!E$12/2)*6)/1000)</f>
        <v>0</v>
      </c>
      <c r="AP148">
        <f>AN148*(((data!E$12/2)*6)^2/1000)</f>
        <v>0</v>
      </c>
      <c r="AQ148">
        <f>AN148*(((data!E$12/2)*6/1000^3))</f>
        <v>0</v>
      </c>
      <c r="AT148">
        <f>(Table1[[#This Row],[Column8]]-H147)/(Table1[[#This Row],[crankshaft degrees]]-B147)</f>
        <v>-8.5550000000000015E-2</v>
      </c>
      <c r="AU148">
        <f>(AT148-AT147)/(Table1[[#This Row],[crankshaft degrees]]-I147)</f>
        <v>-1.0763888888890016E-5</v>
      </c>
      <c r="AV148">
        <f>AT148*(((data!E$12/2)*6)/1000)</f>
        <v>-1.7965500000000003</v>
      </c>
      <c r="AW148">
        <f t="shared" si="22"/>
        <v>1.7965500000000003</v>
      </c>
      <c r="AX148">
        <f>AU148*(((data!E$12/2)*6)^2/1000)</f>
        <v>-4.7468750000004976</v>
      </c>
      <c r="AY148">
        <f>AU148*(((data!E$12/2)*6)^3/1000)</f>
        <v>-99684.375000010448</v>
      </c>
    </row>
    <row r="149" spans="2:51" x14ac:dyDescent="0.35">
      <c r="B149">
        <f t="shared" si="21"/>
        <v>290</v>
      </c>
      <c r="C149">
        <v>6.16</v>
      </c>
      <c r="F149">
        <f t="shared" si="20"/>
        <v>-6.6699999999999982E-2</v>
      </c>
      <c r="G149">
        <f t="shared" si="18"/>
        <v>6.2267000000000001</v>
      </c>
      <c r="H149">
        <v>5.2991000000000001</v>
      </c>
      <c r="N149">
        <v>0.23</v>
      </c>
      <c r="Q149">
        <f t="shared" si="19"/>
        <v>5.6549999999999989E-2</v>
      </c>
      <c r="R149">
        <f>IF(Table1[[#This Row],[IN lift corrected]]=0, 0,N149-Q149)</f>
        <v>0.17345000000000002</v>
      </c>
      <c r="S149">
        <v>0</v>
      </c>
      <c r="AM149">
        <f>(Table1[[#This Row],[Column11]]-S148)/(Table1[[#This Row],[crankshaft degrees]]-B148)</f>
        <v>0</v>
      </c>
      <c r="AN149">
        <f>(AM149-AM148)/(Table1[[#This Row],[crankshaft degrees]]-B148)</f>
        <v>0</v>
      </c>
      <c r="AO149">
        <f>AM149*(((data!E$12/2)*6)/1000)</f>
        <v>0</v>
      </c>
      <c r="AP149">
        <f>AN149*(((data!E$12/2)*6)^2/1000)</f>
        <v>0</v>
      </c>
      <c r="AQ149">
        <f>AN149*(((data!E$12/2)*6/1000^3))</f>
        <v>0</v>
      </c>
      <c r="AT149">
        <f>(Table1[[#This Row],[Column8]]-H148)/(Table1[[#This Row],[crankshaft degrees]]-B148)</f>
        <v>-8.8750000000000107E-2</v>
      </c>
      <c r="AU149">
        <f>(AT149-AT148)/(Table1[[#This Row],[crankshaft degrees]]-I148)</f>
        <v>-1.1034482758621005E-5</v>
      </c>
      <c r="AV149">
        <f>AT149*(((data!E$12/2)*6)/1000)</f>
        <v>-1.8637500000000022</v>
      </c>
      <c r="AW149">
        <f t="shared" si="22"/>
        <v>1.8637500000000022</v>
      </c>
      <c r="AX149">
        <f>AU149*(((data!E$12/2)*6)^2/1000)</f>
        <v>-4.866206896551863</v>
      </c>
      <c r="AY149">
        <f>AU149*(((data!E$12/2)*6)^3/1000)</f>
        <v>-102190.34482758913</v>
      </c>
    </row>
    <row r="150" spans="2:51" x14ac:dyDescent="0.35">
      <c r="B150">
        <f t="shared" si="21"/>
        <v>292</v>
      </c>
      <c r="C150">
        <v>5.9</v>
      </c>
      <c r="F150">
        <f t="shared" si="20"/>
        <v>-6.5408000000000022E-2</v>
      </c>
      <c r="G150">
        <f t="shared" si="18"/>
        <v>5.965408</v>
      </c>
      <c r="H150">
        <v>5.1218000000000004</v>
      </c>
      <c r="N150">
        <v>0.21</v>
      </c>
      <c r="Q150">
        <f t="shared" si="19"/>
        <v>5.4311999999999971E-2</v>
      </c>
      <c r="R150">
        <f>IF(Table1[[#This Row],[IN lift corrected]]=0, 0,N150-Q150)</f>
        <v>0.15568800000000002</v>
      </c>
      <c r="S150">
        <v>0</v>
      </c>
      <c r="AM150">
        <f>(Table1[[#This Row],[Column11]]-S149)/(Table1[[#This Row],[crankshaft degrees]]-B149)</f>
        <v>0</v>
      </c>
      <c r="AN150">
        <f>(AM150-AM149)/(Table1[[#This Row],[crankshaft degrees]]-B149)</f>
        <v>0</v>
      </c>
      <c r="AO150">
        <f>AM150*(((data!E$12/2)*6)/1000)</f>
        <v>0</v>
      </c>
      <c r="AP150">
        <f>AN150*(((data!E$12/2)*6)^2/1000)</f>
        <v>0</v>
      </c>
      <c r="AQ150">
        <f>AN150*(((data!E$12/2)*6/1000^3))</f>
        <v>0</v>
      </c>
      <c r="AT150">
        <f>(Table1[[#This Row],[Column8]]-H149)/(Table1[[#This Row],[crankshaft degrees]]-B149)</f>
        <v>-8.8649999999999896E-2</v>
      </c>
      <c r="AU150">
        <f>(AT150-AT149)/(Table1[[#This Row],[crankshaft degrees]]-I149)</f>
        <v>3.4246575342538023E-7</v>
      </c>
      <c r="AV150">
        <f>AT150*(((data!E$12/2)*6)/1000)</f>
        <v>-1.8616499999999978</v>
      </c>
      <c r="AW150">
        <f t="shared" si="22"/>
        <v>1.8616499999999978</v>
      </c>
      <c r="AX150">
        <f>AU150*(((data!E$12/2)*6)^2/1000)</f>
        <v>0.15102739726059269</v>
      </c>
      <c r="AY150">
        <f>AU150*(((data!E$12/2)*6)^3/1000)</f>
        <v>3171.5753424724462</v>
      </c>
    </row>
    <row r="151" spans="2:51" x14ac:dyDescent="0.35">
      <c r="B151">
        <f t="shared" si="21"/>
        <v>294</v>
      </c>
      <c r="C151">
        <v>5.6</v>
      </c>
      <c r="F151">
        <f t="shared" si="20"/>
        <v>-6.4092000000000038E-2</v>
      </c>
      <c r="G151">
        <f t="shared" si="18"/>
        <v>5.6640920000000001</v>
      </c>
      <c r="H151">
        <v>4.9398</v>
      </c>
      <c r="N151">
        <v>0.19</v>
      </c>
      <c r="Q151">
        <f t="shared" si="19"/>
        <v>5.2037999999999973E-2</v>
      </c>
      <c r="R151">
        <f>IF(Table1[[#This Row],[IN lift corrected]]=0, 0,N151-Q151)</f>
        <v>0.13796200000000003</v>
      </c>
      <c r="S151">
        <v>0</v>
      </c>
      <c r="AM151">
        <f>(Table1[[#This Row],[Column11]]-S150)/(Table1[[#This Row],[crankshaft degrees]]-B150)</f>
        <v>0</v>
      </c>
      <c r="AN151">
        <f>(AM151-AM150)/(Table1[[#This Row],[crankshaft degrees]]-B150)</f>
        <v>0</v>
      </c>
      <c r="AO151">
        <f>AM151*(((data!E$12/2)*6)/1000)</f>
        <v>0</v>
      </c>
      <c r="AP151">
        <f>AN151*(((data!E$12/2)*6)^2/1000)</f>
        <v>0</v>
      </c>
      <c r="AQ151">
        <f>AN151*(((data!E$12/2)*6/1000^3))</f>
        <v>0</v>
      </c>
      <c r="AT151">
        <f>(Table1[[#This Row],[Column8]]-H150)/(Table1[[#This Row],[crankshaft degrees]]-B150)</f>
        <v>-9.1000000000000192E-2</v>
      </c>
      <c r="AU151">
        <f>(AT151-AT150)/(Table1[[#This Row],[crankshaft degrees]]-I150)</f>
        <v>-7.9931972789125726E-6</v>
      </c>
      <c r="AV151">
        <f>AT151*(((data!E$12/2)*6)/1000)</f>
        <v>-1.911000000000004</v>
      </c>
      <c r="AW151">
        <f t="shared" si="22"/>
        <v>1.911000000000004</v>
      </c>
      <c r="AX151">
        <f>AU151*(((data!E$12/2)*6)^2/1000)</f>
        <v>-3.5250000000004444</v>
      </c>
      <c r="AY151">
        <f>AU151*(((data!E$12/2)*6)^3/1000)</f>
        <v>-74025.000000009328</v>
      </c>
    </row>
    <row r="152" spans="2:51" x14ac:dyDescent="0.35">
      <c r="B152">
        <f t="shared" si="21"/>
        <v>296</v>
      </c>
      <c r="C152">
        <v>5.34</v>
      </c>
      <c r="F152">
        <f t="shared" si="20"/>
        <v>-6.2751999999999974E-2</v>
      </c>
      <c r="G152">
        <f t="shared" si="18"/>
        <v>5.4027519999999996</v>
      </c>
      <c r="H152">
        <v>4.7516999999999996</v>
      </c>
      <c r="N152">
        <v>0.17</v>
      </c>
      <c r="Q152">
        <f t="shared" si="19"/>
        <v>4.9727999999999994E-2</v>
      </c>
      <c r="R152">
        <f>IF(Table1[[#This Row],[IN lift corrected]]=0, 0,N152-Q152)</f>
        <v>0.12027200000000002</v>
      </c>
      <c r="S152">
        <v>0</v>
      </c>
      <c r="AM152">
        <f>(Table1[[#This Row],[Column11]]-S151)/(Table1[[#This Row],[crankshaft degrees]]-B151)</f>
        <v>0</v>
      </c>
      <c r="AN152">
        <f>(AM152-AM151)/(Table1[[#This Row],[crankshaft degrees]]-B151)</f>
        <v>0</v>
      </c>
      <c r="AO152">
        <f>AM152*(((data!E$12/2)*6)/1000)</f>
        <v>0</v>
      </c>
      <c r="AP152">
        <f>AN152*(((data!E$12/2)*6)^2/1000)</f>
        <v>0</v>
      </c>
      <c r="AQ152">
        <f>AN152*(((data!E$12/2)*6/1000^3))</f>
        <v>0</v>
      </c>
      <c r="AT152">
        <f>(Table1[[#This Row],[Column8]]-H151)/(Table1[[#This Row],[crankshaft degrees]]-B151)</f>
        <v>-9.4050000000000189E-2</v>
      </c>
      <c r="AU152">
        <f>(AT152-AT151)/(Table1[[#This Row],[crankshaft degrees]]-I151)</f>
        <v>-1.0304054054054044E-5</v>
      </c>
      <c r="AV152">
        <f>AT152*(((data!E$12/2)*6)/1000)</f>
        <v>-1.975050000000004</v>
      </c>
      <c r="AW152">
        <f t="shared" si="22"/>
        <v>1.975050000000004</v>
      </c>
      <c r="AX152">
        <f>AU152*(((data!E$12/2)*6)^2/1000)</f>
        <v>-4.5440878378378331</v>
      </c>
      <c r="AY152">
        <f>AU152*(((data!E$12/2)*6)^3/1000)</f>
        <v>-95425.844594594499</v>
      </c>
    </row>
    <row r="153" spans="2:51" x14ac:dyDescent="0.35">
      <c r="B153">
        <f t="shared" si="21"/>
        <v>298</v>
      </c>
      <c r="C153">
        <v>5.07</v>
      </c>
      <c r="F153">
        <f t="shared" si="20"/>
        <v>-6.1388000000000054E-2</v>
      </c>
      <c r="G153">
        <f t="shared" si="18"/>
        <v>5.1313880000000003</v>
      </c>
      <c r="H153">
        <v>4.5601000000000003</v>
      </c>
      <c r="N153">
        <v>0.15</v>
      </c>
      <c r="Q153">
        <f t="shared" si="19"/>
        <v>4.738199999999998E-2</v>
      </c>
      <c r="R153">
        <f>IF(Table1[[#This Row],[IN lift corrected]]=0, 0,N153-Q153)</f>
        <v>0.10261800000000001</v>
      </c>
      <c r="S153">
        <v>0</v>
      </c>
      <c r="AM153">
        <f>(Table1[[#This Row],[Column11]]-S152)/(Table1[[#This Row],[crankshaft degrees]]-B152)</f>
        <v>0</v>
      </c>
      <c r="AN153">
        <f>(AM153-AM152)/(Table1[[#This Row],[crankshaft degrees]]-B152)</f>
        <v>0</v>
      </c>
      <c r="AO153">
        <f>AM153*(((data!E$12/2)*6)/1000)</f>
        <v>0</v>
      </c>
      <c r="AP153">
        <f>AN153*(((data!E$12/2)*6)^2/1000)</f>
        <v>0</v>
      </c>
      <c r="AQ153">
        <f>AN153*(((data!E$12/2)*6/1000^3))</f>
        <v>0</v>
      </c>
      <c r="AT153">
        <f>(Table1[[#This Row],[Column8]]-H152)/(Table1[[#This Row],[crankshaft degrees]]-B152)</f>
        <v>-9.5799999999999663E-2</v>
      </c>
      <c r="AU153">
        <f>(AT153-AT152)/(Table1[[#This Row],[crankshaft degrees]]-I152)</f>
        <v>-5.872483221474746E-6</v>
      </c>
      <c r="AV153">
        <f>AT153*(((data!E$12/2)*6)/1000)</f>
        <v>-2.0117999999999929</v>
      </c>
      <c r="AW153">
        <f t="shared" si="22"/>
        <v>2.0117999999999929</v>
      </c>
      <c r="AX153">
        <f>AU153*(((data!E$12/2)*6)^2/1000)</f>
        <v>-2.589765100670363</v>
      </c>
      <c r="AY153">
        <f>AU153*(((data!E$12/2)*6)^3/1000)</f>
        <v>-54385.067114077625</v>
      </c>
    </row>
    <row r="154" spans="2:51" x14ac:dyDescent="0.35">
      <c r="B154">
        <f t="shared" si="21"/>
        <v>300</v>
      </c>
      <c r="C154">
        <v>4.82</v>
      </c>
      <c r="D154">
        <v>-0.05</v>
      </c>
      <c r="E154">
        <v>0.05</v>
      </c>
      <c r="F154">
        <f t="shared" si="20"/>
        <v>-0.06</v>
      </c>
      <c r="G154">
        <f t="shared" si="18"/>
        <v>4.88</v>
      </c>
      <c r="H154">
        <v>4.3678999999999997</v>
      </c>
      <c r="N154">
        <v>0.13</v>
      </c>
      <c r="O154">
        <v>0.04</v>
      </c>
      <c r="Q154">
        <f t="shared" si="19"/>
        <v>4.4999999999999984E-2</v>
      </c>
      <c r="R154">
        <f>IF(Table1[[#This Row],[IN lift corrected]]=0, 0,N154-Q154)</f>
        <v>8.500000000000002E-2</v>
      </c>
      <c r="S154">
        <v>1.43E-2</v>
      </c>
      <c r="AM154">
        <f>(Table1[[#This Row],[Column11]]-S153)/(Table1[[#This Row],[crankshaft degrees]]-B153)</f>
        <v>7.1500000000000001E-3</v>
      </c>
      <c r="AN154">
        <f>(AM154-AM153)/(Table1[[#This Row],[crankshaft degrees]]-B153)</f>
        <v>3.5750000000000001E-3</v>
      </c>
      <c r="AO154">
        <f>AM154*(((data!E$12/2)*6)/1000)</f>
        <v>0.15015000000000001</v>
      </c>
      <c r="AP154">
        <f>AN154*(((data!E$12/2)*6)^2/1000)</f>
        <v>1576.575</v>
      </c>
      <c r="AQ154">
        <f>AN154*(((data!E$12/2)*6/1000^3))</f>
        <v>7.5075000000000002E-8</v>
      </c>
      <c r="AT154">
        <f>(Table1[[#This Row],[Column8]]-H153)/(Table1[[#This Row],[crankshaft degrees]]-B153)</f>
        <v>-9.6100000000000296E-2</v>
      </c>
      <c r="AU154">
        <f>(AT154-AT153)/(Table1[[#This Row],[crankshaft degrees]]-I153)</f>
        <v>-1.0000000000021103E-6</v>
      </c>
      <c r="AV154">
        <f>AT154*(((data!E$12/2)*6)/1000)</f>
        <v>-2.0181000000000062</v>
      </c>
      <c r="AW154">
        <f t="shared" si="22"/>
        <v>2.0181000000000062</v>
      </c>
      <c r="AX154">
        <f>AU154*(((data!E$12/2)*6)^2/1000)</f>
        <v>-0.44100000000093065</v>
      </c>
      <c r="AY154">
        <f>AU154*(((data!E$12/2)*6)^3/1000)</f>
        <v>-9261.0000000195432</v>
      </c>
    </row>
    <row r="155" spans="2:51" x14ac:dyDescent="0.35">
      <c r="B155">
        <f t="shared" si="21"/>
        <v>302</v>
      </c>
      <c r="C155">
        <v>4.55</v>
      </c>
      <c r="F155">
        <f t="shared" si="20"/>
        <v>-5.8587999999999973E-2</v>
      </c>
      <c r="G155">
        <f t="shared" ref="G155:G186" si="23">IF(C155=0, 0, C155-F155)</f>
        <v>4.6085880000000001</v>
      </c>
      <c r="H155">
        <v>4.1698000000000004</v>
      </c>
      <c r="N155">
        <v>0.11</v>
      </c>
      <c r="Q155">
        <f t="shared" si="19"/>
        <v>4.2582000000000009E-2</v>
      </c>
      <c r="R155">
        <f>IF(Table1[[#This Row],[IN lift corrected]]=0, 0,N155-Q155)</f>
        <v>6.7417999999999992E-2</v>
      </c>
      <c r="S155">
        <v>2.5700000000000001E-2</v>
      </c>
      <c r="AM155">
        <f>(Table1[[#This Row],[Column11]]-S154)/(Table1[[#This Row],[crankshaft degrees]]-B154)</f>
        <v>5.7000000000000002E-3</v>
      </c>
      <c r="AN155">
        <f>(AM155-AM154)/(Table1[[#This Row],[crankshaft degrees]]-B154)</f>
        <v>-7.2499999999999995E-4</v>
      </c>
      <c r="AO155">
        <f>AM155*(((data!E$12/2)*6)/1000)</f>
        <v>0.1197</v>
      </c>
      <c r="AP155">
        <f>AN155*(((data!E$12/2)*6)^2/1000)</f>
        <v>-319.72499999999997</v>
      </c>
      <c r="AQ155">
        <f>AN155*(((data!E$12/2)*6/1000^3))</f>
        <v>-1.5224999999999999E-8</v>
      </c>
      <c r="AT155">
        <f>(Table1[[#This Row],[Column8]]-H154)/(Table1[[#This Row],[crankshaft degrees]]-B154)</f>
        <v>-9.9049999999999638E-2</v>
      </c>
      <c r="AU155">
        <f>(AT155-AT154)/(Table1[[#This Row],[crankshaft degrees]]-I154)</f>
        <v>-9.7682119205276219E-6</v>
      </c>
      <c r="AV155">
        <f>AT155*(((data!E$12/2)*6)/1000)</f>
        <v>-2.0800499999999924</v>
      </c>
      <c r="AW155">
        <f t="shared" si="22"/>
        <v>2.0800499999999924</v>
      </c>
      <c r="AX155">
        <f>AU155*(((data!E$12/2)*6)^2/1000)</f>
        <v>-4.3077814569526813</v>
      </c>
      <c r="AY155">
        <f>AU155*(((data!E$12/2)*6)^3/1000)</f>
        <v>-90463.410596006303</v>
      </c>
    </row>
    <row r="156" spans="2:51" x14ac:dyDescent="0.35">
      <c r="B156">
        <f t="shared" si="21"/>
        <v>304</v>
      </c>
      <c r="C156">
        <v>4.33</v>
      </c>
      <c r="F156">
        <f t="shared" si="20"/>
        <v>-5.7152000000000036E-2</v>
      </c>
      <c r="G156">
        <f t="shared" si="23"/>
        <v>4.3871520000000004</v>
      </c>
      <c r="H156">
        <v>3.9658000000000002</v>
      </c>
      <c r="N156">
        <v>0.09</v>
      </c>
      <c r="Q156">
        <f t="shared" si="19"/>
        <v>4.0127999999999997E-2</v>
      </c>
      <c r="R156">
        <f>IF(Table1[[#This Row],[IN lift corrected]]=0, 0,N156-Q156)</f>
        <v>4.9872E-2</v>
      </c>
      <c r="S156">
        <v>3.32E-2</v>
      </c>
      <c r="AM156">
        <f>(Table1[[#This Row],[Column11]]-S155)/(Table1[[#This Row],[crankshaft degrees]]-B155)</f>
        <v>3.7499999999999999E-3</v>
      </c>
      <c r="AN156">
        <f>(AM156-AM155)/(Table1[[#This Row],[crankshaft degrees]]-B155)</f>
        <v>-9.7500000000000017E-4</v>
      </c>
      <c r="AO156">
        <f>AM156*(((data!E$12/2)*6)/1000)</f>
        <v>7.8750000000000001E-2</v>
      </c>
      <c r="AP156">
        <f>AN156*(((data!E$12/2)*6)^2/1000)</f>
        <v>-429.97500000000008</v>
      </c>
      <c r="AQ156">
        <f>AN156*(((data!E$12/2)*6/1000^3))</f>
        <v>-2.0475000000000003E-8</v>
      </c>
      <c r="AT156">
        <f>(Table1[[#This Row],[Column8]]-H155)/(Table1[[#This Row],[crankshaft degrees]]-B155)</f>
        <v>-0.10200000000000009</v>
      </c>
      <c r="AU156">
        <f>(AT156-AT155)/(Table1[[#This Row],[crankshaft degrees]]-I155)</f>
        <v>-9.703947368422541E-6</v>
      </c>
      <c r="AV156">
        <f>AT156*(((data!E$12/2)*6)/1000)</f>
        <v>-2.1420000000000021</v>
      </c>
      <c r="AW156">
        <f t="shared" si="22"/>
        <v>2.1420000000000021</v>
      </c>
      <c r="AX156">
        <f>AU156*(((data!E$12/2)*6)^2/1000)</f>
        <v>-4.2794407894743403</v>
      </c>
      <c r="AY156">
        <f>AU156*(((data!E$12/2)*6)^3/1000)</f>
        <v>-89868.256578961154</v>
      </c>
    </row>
    <row r="157" spans="2:51" x14ac:dyDescent="0.35">
      <c r="B157">
        <f t="shared" si="21"/>
        <v>306</v>
      </c>
      <c r="C157">
        <v>4.0999999999999996</v>
      </c>
      <c r="F157">
        <f t="shared" si="20"/>
        <v>-5.5692000000000019E-2</v>
      </c>
      <c r="G157">
        <f t="shared" si="23"/>
        <v>4.1556919999999993</v>
      </c>
      <c r="H157">
        <v>3.7561</v>
      </c>
      <c r="N157">
        <v>0.08</v>
      </c>
      <c r="Q157">
        <f t="shared" si="19"/>
        <v>3.7638000000000005E-2</v>
      </c>
      <c r="R157">
        <f>IF(Table1[[#This Row],[IN lift corrected]]=0, 0,N157-Q157)</f>
        <v>4.2361999999999997E-2</v>
      </c>
      <c r="S157">
        <v>4.8300000000000003E-2</v>
      </c>
      <c r="AM157">
        <f>(Table1[[#This Row],[Column11]]-S156)/(Table1[[#This Row],[crankshaft degrees]]-B156)</f>
        <v>7.5500000000000012E-3</v>
      </c>
      <c r="AN157">
        <f>(AM157-AM156)/(Table1[[#This Row],[crankshaft degrees]]-B156)</f>
        <v>1.9000000000000006E-3</v>
      </c>
      <c r="AO157">
        <f>AM157*(((data!E$12/2)*6)/1000)</f>
        <v>0.15855000000000002</v>
      </c>
      <c r="AP157">
        <f>AN157*(((data!E$12/2)*6)^2/1000)</f>
        <v>837.90000000000032</v>
      </c>
      <c r="AQ157">
        <f>AN157*(((data!E$12/2)*6/1000^3))</f>
        <v>3.9900000000000013E-8</v>
      </c>
      <c r="AT157">
        <f>(Table1[[#This Row],[Column8]]-H156)/(Table1[[#This Row],[crankshaft degrees]]-B156)</f>
        <v>-0.10485000000000011</v>
      </c>
      <c r="AU157">
        <f>(AT157-AT156)/(Table1[[#This Row],[crankshaft degrees]]-I156)</f>
        <v>-9.3137254901961409E-6</v>
      </c>
      <c r="AV157">
        <f>AT157*(((data!E$12/2)*6)/1000)</f>
        <v>-2.2018500000000021</v>
      </c>
      <c r="AW157">
        <f t="shared" si="22"/>
        <v>2.2018500000000021</v>
      </c>
      <c r="AX157">
        <f>AU157*(((data!E$12/2)*6)^2/1000)</f>
        <v>-4.1073529411764982</v>
      </c>
      <c r="AY157">
        <f>AU157*(((data!E$12/2)*6)^3/1000)</f>
        <v>-86254.411764706456</v>
      </c>
    </row>
    <row r="158" spans="2:51" x14ac:dyDescent="0.35">
      <c r="B158">
        <f t="shared" si="21"/>
        <v>308</v>
      </c>
      <c r="C158">
        <v>3.87</v>
      </c>
      <c r="F158">
        <f t="shared" si="20"/>
        <v>-5.4208000000000034E-2</v>
      </c>
      <c r="G158">
        <f t="shared" si="23"/>
        <v>3.9242080000000001</v>
      </c>
      <c r="H158">
        <v>3.5407000000000002</v>
      </c>
      <c r="N158">
        <v>7.0000000000000007E-2</v>
      </c>
      <c r="Q158">
        <f t="shared" si="19"/>
        <v>3.5112000000000032E-2</v>
      </c>
      <c r="R158">
        <f>IF(Table1[[#This Row],[IN lift corrected]]=0, 0,N158-Q158)</f>
        <v>3.4887999999999975E-2</v>
      </c>
      <c r="S158">
        <v>6.5799999999999997E-2</v>
      </c>
      <c r="AM158">
        <f>(Table1[[#This Row],[Column11]]-S157)/(Table1[[#This Row],[crankshaft degrees]]-B157)</f>
        <v>8.7499999999999974E-3</v>
      </c>
      <c r="AN158">
        <f>(AM158-AM157)/(Table1[[#This Row],[crankshaft degrees]]-B157)</f>
        <v>5.999999999999981E-4</v>
      </c>
      <c r="AO158">
        <f>AM158*(((data!E$12/2)*6)/1000)</f>
        <v>0.18374999999999994</v>
      </c>
      <c r="AP158">
        <f>AN158*(((data!E$12/2)*6)^2/1000)</f>
        <v>264.59999999999917</v>
      </c>
      <c r="AQ158">
        <f>AN158*(((data!E$12/2)*6/1000^3))</f>
        <v>1.2599999999999959E-8</v>
      </c>
      <c r="AT158">
        <f>(Table1[[#This Row],[Column8]]-H157)/(Table1[[#This Row],[crankshaft degrees]]-B157)</f>
        <v>-0.10769999999999991</v>
      </c>
      <c r="AU158">
        <f>(AT158-AT157)/(Table1[[#This Row],[crankshaft degrees]]-I157)</f>
        <v>-9.2532467532460938E-6</v>
      </c>
      <c r="AV158">
        <f>AT158*(((data!E$12/2)*6)/1000)</f>
        <v>-2.261699999999998</v>
      </c>
      <c r="AW158">
        <f t="shared" si="22"/>
        <v>2.261699999999998</v>
      </c>
      <c r="AX158">
        <f>AU158*(((data!E$12/2)*6)^2/1000)</f>
        <v>-4.0806818181815272</v>
      </c>
      <c r="AY158">
        <f>AU158*(((data!E$12/2)*6)^3/1000)</f>
        <v>-85694.318181812079</v>
      </c>
    </row>
    <row r="159" spans="2:51" x14ac:dyDescent="0.35">
      <c r="B159">
        <f t="shared" si="21"/>
        <v>310</v>
      </c>
      <c r="C159">
        <v>3.68</v>
      </c>
      <c r="F159">
        <f t="shared" si="20"/>
        <v>-5.2700000000000025E-2</v>
      </c>
      <c r="G159">
        <f t="shared" si="23"/>
        <v>3.7327000000000004</v>
      </c>
      <c r="H159">
        <v>3.3258999999999999</v>
      </c>
      <c r="N159">
        <v>0.05</v>
      </c>
      <c r="Q159">
        <f t="shared" si="19"/>
        <v>3.2550000000000023E-2</v>
      </c>
      <c r="R159">
        <f>IF(Table1[[#This Row],[IN lift corrected]]=0, 0,N159-Q159)</f>
        <v>1.7449999999999979E-2</v>
      </c>
      <c r="S159">
        <v>8.3400000000000002E-2</v>
      </c>
      <c r="AM159">
        <f>(Table1[[#This Row],[Column11]]-S158)/(Table1[[#This Row],[crankshaft degrees]]-B158)</f>
        <v>8.8000000000000023E-3</v>
      </c>
      <c r="AN159">
        <f>(AM159-AM158)/(Table1[[#This Row],[crankshaft degrees]]-B158)</f>
        <v>2.5000000000002451E-5</v>
      </c>
      <c r="AO159">
        <f>AM159*(((data!E$12/2)*6)/1000)</f>
        <v>0.18480000000000005</v>
      </c>
      <c r="AP159">
        <f>AN159*(((data!E$12/2)*6)^2/1000)</f>
        <v>11.02500000000108</v>
      </c>
      <c r="AQ159">
        <f>AN159*(((data!E$12/2)*6/1000^3))</f>
        <v>5.2500000000005144E-10</v>
      </c>
      <c r="AT159">
        <f>(Table1[[#This Row],[Column8]]-H158)/(Table1[[#This Row],[crankshaft degrees]]-B158)</f>
        <v>-0.10740000000000016</v>
      </c>
      <c r="AU159">
        <f>(AT159-AT158)/(Table1[[#This Row],[crankshaft degrees]]-I158)</f>
        <v>9.6774193548304811E-7</v>
      </c>
      <c r="AV159">
        <f>AT159*(((data!E$12/2)*6)/1000)</f>
        <v>-2.2554000000000034</v>
      </c>
      <c r="AW159">
        <f t="shared" si="22"/>
        <v>2.2554000000000034</v>
      </c>
      <c r="AX159">
        <f>AU159*(((data!E$12/2)*6)^2/1000)</f>
        <v>0.42677419354802421</v>
      </c>
      <c r="AY159">
        <f>AU159*(((data!E$12/2)*6)^3/1000)</f>
        <v>8962.2580645085091</v>
      </c>
    </row>
    <row r="160" spans="2:51" x14ac:dyDescent="0.35">
      <c r="B160">
        <f t="shared" si="21"/>
        <v>312</v>
      </c>
      <c r="C160">
        <v>3.46</v>
      </c>
      <c r="F160">
        <f t="shared" si="20"/>
        <v>-5.1167999999999991E-2</v>
      </c>
      <c r="G160">
        <f t="shared" si="23"/>
        <v>3.5111680000000001</v>
      </c>
      <c r="H160">
        <v>3.1073</v>
      </c>
      <c r="N160">
        <v>0.03</v>
      </c>
      <c r="Q160">
        <f t="shared" si="19"/>
        <v>2.9952000000000034E-2</v>
      </c>
      <c r="R160">
        <f>IF(Table1[[#This Row],[IN lift corrected]]=0, 0,N160-Q160)</f>
        <v>4.7999999999964738E-5</v>
      </c>
      <c r="S160">
        <v>0.1011</v>
      </c>
      <c r="AM160">
        <f>(Table1[[#This Row],[Column11]]-S159)/(Table1[[#This Row],[crankshaft degrees]]-B159)</f>
        <v>8.8499999999999968E-3</v>
      </c>
      <c r="AN160">
        <f>(AM160-AM159)/(Table1[[#This Row],[crankshaft degrees]]-B159)</f>
        <v>2.4999999999997247E-5</v>
      </c>
      <c r="AO160">
        <f>AM160*(((data!E$12/2)*6)/1000)</f>
        <v>0.18584999999999993</v>
      </c>
      <c r="AP160">
        <f>AN160*(((data!E$12/2)*6)^2/1000)</f>
        <v>11.024999999998785</v>
      </c>
      <c r="AQ160">
        <f>AN160*(((data!E$12/2)*6/1000^3))</f>
        <v>5.2499999999994215E-10</v>
      </c>
      <c r="AT160">
        <f>(Table1[[#This Row],[Column8]]-H159)/(Table1[[#This Row],[crankshaft degrees]]-B159)</f>
        <v>-0.10929999999999995</v>
      </c>
      <c r="AU160">
        <f>(AT160-AT159)/(Table1[[#This Row],[crankshaft degrees]]-I159)</f>
        <v>-6.089743589742919E-6</v>
      </c>
      <c r="AV160">
        <f>AT160*(((data!E$12/2)*6)/1000)</f>
        <v>-2.2952999999999992</v>
      </c>
      <c r="AW160">
        <f t="shared" si="22"/>
        <v>2.2952999999999992</v>
      </c>
      <c r="AX160">
        <f>AU160*(((data!E$12/2)*6)^2/1000)</f>
        <v>-2.6855769230766273</v>
      </c>
      <c r="AY160">
        <f>AU160*(((data!E$12/2)*6)^3/1000)</f>
        <v>-56397.115384609169</v>
      </c>
    </row>
    <row r="161" spans="2:51" x14ac:dyDescent="0.35">
      <c r="B161">
        <f t="shared" si="21"/>
        <v>314</v>
      </c>
      <c r="C161">
        <v>3.29</v>
      </c>
      <c r="F161">
        <f t="shared" si="20"/>
        <v>-4.9612000000000045E-2</v>
      </c>
      <c r="G161">
        <f t="shared" si="23"/>
        <v>3.3396120000000002</v>
      </c>
      <c r="H161">
        <v>2.8833000000000002</v>
      </c>
      <c r="N161">
        <v>0.01</v>
      </c>
      <c r="Q161">
        <f t="shared" si="19"/>
        <v>2.7318000000000009E-2</v>
      </c>
      <c r="R161">
        <f>IF(Table1[[#This Row],[IN lift corrected]]=0, 0,N161-Q161)</f>
        <v>-1.7318000000000007E-2</v>
      </c>
      <c r="S161">
        <v>0.1188</v>
      </c>
      <c r="AM161">
        <f>(Table1[[#This Row],[Column11]]-S160)/(Table1[[#This Row],[crankshaft degrees]]-B160)</f>
        <v>8.8500000000000037E-3</v>
      </c>
      <c r="AN161">
        <f>(AM161-AM160)/(Table1[[#This Row],[crankshaft degrees]]-B160)</f>
        <v>3.4694469519536142E-18</v>
      </c>
      <c r="AO161">
        <f>AM161*(((data!E$12/2)*6)/1000)</f>
        <v>0.18585000000000007</v>
      </c>
      <c r="AP161">
        <f>AN161*(((data!E$12/2)*6)^2/1000)</f>
        <v>1.5300261058115439E-12</v>
      </c>
      <c r="AQ161">
        <f>AN161*(((data!E$12/2)*6/1000^3))</f>
        <v>7.2858385991025894E-23</v>
      </c>
      <c r="AT161">
        <f>(Table1[[#This Row],[Column8]]-H160)/(Table1[[#This Row],[crankshaft degrees]]-B160)</f>
        <v>-0.11199999999999988</v>
      </c>
      <c r="AU161">
        <f>(AT161-AT160)/(Table1[[#This Row],[crankshaft degrees]]-I160)</f>
        <v>-8.5987261146494422E-6</v>
      </c>
      <c r="AV161">
        <f>AT161*(((data!E$12/2)*6)/1000)</f>
        <v>-2.3519999999999976</v>
      </c>
      <c r="AW161">
        <f t="shared" si="22"/>
        <v>2.3519999999999976</v>
      </c>
      <c r="AX161">
        <f>AU161*(((data!E$12/2)*6)^2/1000)</f>
        <v>-3.7920382165604041</v>
      </c>
      <c r="AY161">
        <f>AU161*(((data!E$12/2)*6)^3/1000)</f>
        <v>-79632.802547768486</v>
      </c>
    </row>
    <row r="162" spans="2:51" x14ac:dyDescent="0.35">
      <c r="B162">
        <f t="shared" si="21"/>
        <v>316</v>
      </c>
      <c r="C162">
        <v>3.1</v>
      </c>
      <c r="F162">
        <f t="shared" si="20"/>
        <v>-4.8032000000000019E-2</v>
      </c>
      <c r="G162">
        <f t="shared" si="23"/>
        <v>3.1480320000000002</v>
      </c>
      <c r="H162">
        <v>2.6575000000000002</v>
      </c>
      <c r="N162">
        <v>-0.01</v>
      </c>
      <c r="Q162">
        <f t="shared" si="19"/>
        <v>2.4648000000000003E-2</v>
      </c>
      <c r="R162">
        <f>IF(Table1[[#This Row],[IN lift corrected]]=0, 0,N162-Q162)</f>
        <v>-3.4648000000000005E-2</v>
      </c>
      <c r="S162">
        <v>0.13650000000000001</v>
      </c>
      <c r="AM162">
        <f>(Table1[[#This Row],[Column11]]-S161)/(Table1[[#This Row],[crankshaft degrees]]-B161)</f>
        <v>8.8500000000000037E-3</v>
      </c>
      <c r="AN162">
        <f>(AM162-AM161)/(Table1[[#This Row],[crankshaft degrees]]-B161)</f>
        <v>0</v>
      </c>
      <c r="AO162">
        <f>AM162*(((data!E$12/2)*6)/1000)</f>
        <v>0.18585000000000007</v>
      </c>
      <c r="AP162">
        <f>AN162*(((data!E$12/2)*6)^2/1000)</f>
        <v>0</v>
      </c>
      <c r="AQ162">
        <f>AN162*(((data!E$12/2)*6/1000^3))</f>
        <v>0</v>
      </c>
      <c r="AT162">
        <f>(Table1[[#This Row],[Column8]]-H161)/(Table1[[#This Row],[crankshaft degrees]]-B161)</f>
        <v>-0.1129</v>
      </c>
      <c r="AU162">
        <f>(AT162-AT161)/(Table1[[#This Row],[crankshaft degrees]]-I161)</f>
        <v>-2.8481012658231739E-6</v>
      </c>
      <c r="AV162">
        <f>AT162*(((data!E$12/2)*6)/1000)</f>
        <v>-2.3708999999999998</v>
      </c>
      <c r="AW162">
        <f t="shared" si="22"/>
        <v>2.3708999999999998</v>
      </c>
      <c r="AX162">
        <f>AU162*(((data!E$12/2)*6)^2/1000)</f>
        <v>-1.2560126582280198</v>
      </c>
      <c r="AY162">
        <f>AU162*(((data!E$12/2)*6)^3/1000)</f>
        <v>-26376.265822788413</v>
      </c>
    </row>
    <row r="163" spans="2:51" x14ac:dyDescent="0.35">
      <c r="B163">
        <f t="shared" si="21"/>
        <v>318</v>
      </c>
      <c r="C163">
        <v>2.93</v>
      </c>
      <c r="F163">
        <f t="shared" si="20"/>
        <v>-4.6427999999999969E-2</v>
      </c>
      <c r="G163">
        <f t="shared" si="23"/>
        <v>2.9764280000000003</v>
      </c>
      <c r="H163">
        <v>2.4459</v>
      </c>
      <c r="N163">
        <v>0</v>
      </c>
      <c r="Q163">
        <f t="shared" si="19"/>
        <v>2.1942000000000017E-2</v>
      </c>
      <c r="R163">
        <f>IF(Table1[[#This Row],[IN lift corrected]]=0, 0,N163-Q163)</f>
        <v>0</v>
      </c>
      <c r="S163">
        <v>0.1542</v>
      </c>
      <c r="AM163">
        <f>(Table1[[#This Row],[Column11]]-S162)/(Table1[[#This Row],[crankshaft degrees]]-B162)</f>
        <v>8.8499999999999968E-3</v>
      </c>
      <c r="AN163">
        <f>(AM163-AM162)/(Table1[[#This Row],[crankshaft degrees]]-B162)</f>
        <v>-3.4694469519536142E-18</v>
      </c>
      <c r="AO163">
        <f>AM163*(((data!E$12/2)*6)/1000)</f>
        <v>0.18584999999999993</v>
      </c>
      <c r="AP163">
        <f>AN163*(((data!E$12/2)*6)^2/1000)</f>
        <v>-1.5300261058115439E-12</v>
      </c>
      <c r="AQ163">
        <f>AN163*(((data!E$12/2)*6/1000^3))</f>
        <v>-7.2858385991025894E-23</v>
      </c>
      <c r="AT163">
        <f>(Table1[[#This Row],[Column8]]-H162)/(Table1[[#This Row],[crankshaft degrees]]-B162)</f>
        <v>-0.10580000000000012</v>
      </c>
      <c r="AU163">
        <f>(AT163-AT162)/(Table1[[#This Row],[crankshaft degrees]]-I162)</f>
        <v>2.2327044025156867E-5</v>
      </c>
      <c r="AV163">
        <f>AT163*(((data!E$12/2)*6)/1000)</f>
        <v>-2.2218000000000027</v>
      </c>
      <c r="AW163">
        <f t="shared" si="22"/>
        <v>2.2218000000000027</v>
      </c>
      <c r="AX163">
        <f>AU163*(((data!E$12/2)*6)^2/1000)</f>
        <v>9.8462264150941792</v>
      </c>
      <c r="AY163">
        <f>AU163*(((data!E$12/2)*6)^3/1000)</f>
        <v>206770.75471697774</v>
      </c>
    </row>
    <row r="164" spans="2:51" x14ac:dyDescent="0.35">
      <c r="B164">
        <f t="shared" si="21"/>
        <v>320</v>
      </c>
      <c r="C164">
        <v>2.75</v>
      </c>
      <c r="D164">
        <v>-0.03</v>
      </c>
      <c r="E164">
        <v>0.03</v>
      </c>
      <c r="F164">
        <f t="shared" si="20"/>
        <v>-4.4800000000000006E-2</v>
      </c>
      <c r="G164">
        <f t="shared" si="23"/>
        <v>2.7948</v>
      </c>
      <c r="H164">
        <v>2.23</v>
      </c>
      <c r="N164">
        <v>0</v>
      </c>
      <c r="O164">
        <v>0.03</v>
      </c>
      <c r="Q164">
        <f t="shared" ref="Q164:Q183" si="24">(-0.0000045*B164^2+0.0015*B164)</f>
        <v>1.9199999999999995E-2</v>
      </c>
      <c r="R164">
        <f>IF(Table1[[#This Row],[IN lift corrected]]=0, 0,N164-Q164)</f>
        <v>0</v>
      </c>
      <c r="S164">
        <v>0.17199999999999999</v>
      </c>
      <c r="AM164">
        <f>(Table1[[#This Row],[Column11]]-S163)/(Table1[[#This Row],[crankshaft degrees]]-B163)</f>
        <v>8.8999999999999913E-3</v>
      </c>
      <c r="AN164">
        <f>(AM164-AM163)/(Table1[[#This Row],[crankshaft degrees]]-B163)</f>
        <v>2.4999999999997247E-5</v>
      </c>
      <c r="AO164">
        <f>AM164*(((data!E$12/2)*6)/1000)</f>
        <v>0.18689999999999982</v>
      </c>
      <c r="AP164">
        <f>AN164*(((data!E$12/2)*6)^2/1000)</f>
        <v>11.024999999998785</v>
      </c>
      <c r="AQ164">
        <f>AN164*(((data!E$12/2)*6/1000^3))</f>
        <v>5.2499999999994215E-10</v>
      </c>
      <c r="AT164">
        <f>(Table1[[#This Row],[Column8]]-H163)/(Table1[[#This Row],[crankshaft degrees]]-B163)</f>
        <v>-0.10794999999999999</v>
      </c>
      <c r="AU164">
        <f>(AT164-AT163)/(Table1[[#This Row],[crankshaft degrees]]-I163)</f>
        <v>-6.7187499999996068E-6</v>
      </c>
      <c r="AV164">
        <f>AT164*(((data!E$12/2)*6)/1000)</f>
        <v>-2.2669499999999996</v>
      </c>
      <c r="AW164">
        <f t="shared" si="22"/>
        <v>2.2669499999999996</v>
      </c>
      <c r="AX164">
        <f>AU164*(((data!E$12/2)*6)^2/1000)</f>
        <v>-2.9629687499998267</v>
      </c>
      <c r="AY164">
        <f>AU164*(((data!E$12/2)*6)^3/1000)</f>
        <v>-62222.343749996362</v>
      </c>
    </row>
    <row r="165" spans="2:51" x14ac:dyDescent="0.35">
      <c r="B165">
        <f t="shared" si="21"/>
        <v>322</v>
      </c>
      <c r="C165">
        <v>2.58</v>
      </c>
      <c r="F165">
        <f t="shared" si="20"/>
        <v>-4.314800000000002E-2</v>
      </c>
      <c r="G165">
        <f t="shared" si="23"/>
        <v>2.623148</v>
      </c>
      <c r="H165">
        <v>2.0122</v>
      </c>
      <c r="N165">
        <v>0</v>
      </c>
      <c r="Q165">
        <f t="shared" si="24"/>
        <v>1.6421999999999992E-2</v>
      </c>
      <c r="R165">
        <f>IF(Table1[[#This Row],[IN lift corrected]]=0, 0,N165-Q165)</f>
        <v>0</v>
      </c>
      <c r="S165">
        <v>0.18820000000000001</v>
      </c>
      <c r="AM165">
        <f>(Table1[[#This Row],[Column11]]-S164)/(Table1[[#This Row],[crankshaft degrees]]-B164)</f>
        <v>8.10000000000001E-3</v>
      </c>
      <c r="AN165">
        <f>(AM165-AM164)/(Table1[[#This Row],[crankshaft degrees]]-B164)</f>
        <v>-3.9999999999999064E-4</v>
      </c>
      <c r="AO165">
        <f>AM165*(((data!E$12/2)*6)/1000)</f>
        <v>0.1701000000000002</v>
      </c>
      <c r="AP165">
        <f>AN165*(((data!E$12/2)*6)^2/1000)</f>
        <v>-176.39999999999588</v>
      </c>
      <c r="AQ165">
        <f>AN165*(((data!E$12/2)*6/1000^3))</f>
        <v>-8.3999999999998022E-9</v>
      </c>
      <c r="AT165">
        <f>(Table1[[#This Row],[Column8]]-H164)/(Table1[[#This Row],[crankshaft degrees]]-B164)</f>
        <v>-0.1089</v>
      </c>
      <c r="AU165">
        <f>(AT165-AT164)/(Table1[[#This Row],[crankshaft degrees]]-I164)</f>
        <v>-2.950310559006231E-6</v>
      </c>
      <c r="AV165">
        <f>AT165*(((data!E$12/2)*6)/1000)</f>
        <v>-2.2869000000000002</v>
      </c>
      <c r="AW165">
        <f t="shared" si="22"/>
        <v>2.2869000000000002</v>
      </c>
      <c r="AX165">
        <f>AU165*(((data!E$12/2)*6)^2/1000)</f>
        <v>-1.3010869565217478</v>
      </c>
      <c r="AY165">
        <f>AU165*(((data!E$12/2)*6)^3/1000)</f>
        <v>-27322.826086956706</v>
      </c>
    </row>
    <row r="166" spans="2:51" x14ac:dyDescent="0.35">
      <c r="B166">
        <f t="shared" si="21"/>
        <v>324</v>
      </c>
      <c r="C166">
        <v>2.44</v>
      </c>
      <c r="F166">
        <f t="shared" si="20"/>
        <v>-4.1472000000000009E-2</v>
      </c>
      <c r="G166">
        <f t="shared" si="23"/>
        <v>2.4814720000000001</v>
      </c>
      <c r="H166">
        <v>1.7939000000000001</v>
      </c>
      <c r="N166">
        <v>0</v>
      </c>
      <c r="Q166">
        <f t="shared" si="24"/>
        <v>1.3607999999999953E-2</v>
      </c>
      <c r="R166">
        <f>IF(Table1[[#This Row],[IN lift corrected]]=0, 0,N166-Q166)</f>
        <v>0</v>
      </c>
      <c r="S166">
        <v>0.29670000000000002</v>
      </c>
      <c r="AM166">
        <f>(Table1[[#This Row],[Column11]]-S165)/(Table1[[#This Row],[crankshaft degrees]]-B165)</f>
        <v>5.4250000000000007E-2</v>
      </c>
      <c r="AN166">
        <f>(AM166-AM165)/(Table1[[#This Row],[crankshaft degrees]]-B165)</f>
        <v>2.3074999999999998E-2</v>
      </c>
      <c r="AO166">
        <f>AM166*(((data!E$12/2)*6)/1000)</f>
        <v>1.1392500000000001</v>
      </c>
      <c r="AP166">
        <f>AN166*(((data!E$12/2)*6)^2/1000)</f>
        <v>10176.074999999999</v>
      </c>
      <c r="AQ166">
        <f>AN166*(((data!E$12/2)*6/1000^3))</f>
        <v>4.8457499999999993E-7</v>
      </c>
      <c r="AT166">
        <f>(Table1[[#This Row],[Column8]]-H165)/(Table1[[#This Row],[crankshaft degrees]]-B165)</f>
        <v>-0.10914999999999997</v>
      </c>
      <c r="AU166">
        <f>(AT166-AT165)/(Table1[[#This Row],[crankshaft degrees]]-I165)</f>
        <v>-7.7160493827151998E-7</v>
      </c>
      <c r="AV166">
        <f>AT166*(((data!E$12/2)*6)/1000)</f>
        <v>-2.2921499999999995</v>
      </c>
      <c r="AW166">
        <f t="shared" si="22"/>
        <v>2.2921499999999995</v>
      </c>
      <c r="AX166">
        <f>AU166*(((data!E$12/2)*6)^2/1000)</f>
        <v>-0.34027777777774032</v>
      </c>
      <c r="AY166">
        <f>AU166*(((data!E$12/2)*6)^3/1000)</f>
        <v>-7145.8333333325463</v>
      </c>
    </row>
    <row r="167" spans="2:51" x14ac:dyDescent="0.35">
      <c r="B167">
        <f t="shared" si="21"/>
        <v>326</v>
      </c>
      <c r="C167">
        <v>2.2999999999999998</v>
      </c>
      <c r="F167">
        <f t="shared" si="20"/>
        <v>-3.977200000000003E-2</v>
      </c>
      <c r="G167">
        <f t="shared" si="23"/>
        <v>2.339772</v>
      </c>
      <c r="H167">
        <v>1.5705</v>
      </c>
      <c r="N167">
        <v>0</v>
      </c>
      <c r="Q167">
        <f t="shared" si="24"/>
        <v>1.075799999999999E-2</v>
      </c>
      <c r="R167">
        <f>IF(Table1[[#This Row],[IN lift corrected]]=0, 0,N167-Q167)</f>
        <v>0</v>
      </c>
      <c r="S167">
        <v>0.49559999999999998</v>
      </c>
      <c r="AM167">
        <f>(Table1[[#This Row],[Column11]]-S166)/(Table1[[#This Row],[crankshaft degrees]]-B166)</f>
        <v>9.9449999999999983E-2</v>
      </c>
      <c r="AN167">
        <f>(AM167-AM166)/(Table1[[#This Row],[crankshaft degrees]]-B166)</f>
        <v>2.2599999999999988E-2</v>
      </c>
      <c r="AO167">
        <f>AM167*(((data!E$12/2)*6)/1000)</f>
        <v>2.0884499999999995</v>
      </c>
      <c r="AP167">
        <f>AN167*(((data!E$12/2)*6)^2/1000)</f>
        <v>9966.5999999999949</v>
      </c>
      <c r="AQ167">
        <f>AN167*(((data!E$12/2)*6/1000^3))</f>
        <v>4.7459999999999971E-7</v>
      </c>
      <c r="AT167">
        <f>(Table1[[#This Row],[Column8]]-H166)/(Table1[[#This Row],[crankshaft degrees]]-B166)</f>
        <v>-0.11170000000000002</v>
      </c>
      <c r="AU167">
        <f>(AT167-AT166)/(Table1[[#This Row],[crankshaft degrees]]-I166)</f>
        <v>-7.822085889570713E-6</v>
      </c>
      <c r="AV167">
        <f>AT167*(((data!E$12/2)*6)/1000)</f>
        <v>-2.3457000000000003</v>
      </c>
      <c r="AW167">
        <f t="shared" si="22"/>
        <v>2.3457000000000003</v>
      </c>
      <c r="AX167">
        <f>AU167*(((data!E$12/2)*6)^2/1000)</f>
        <v>-3.4495398773006842</v>
      </c>
      <c r="AY167">
        <f>AU167*(((data!E$12/2)*6)^3/1000)</f>
        <v>-72440.33742331437</v>
      </c>
    </row>
    <row r="168" spans="2:51" x14ac:dyDescent="0.35">
      <c r="B168">
        <f t="shared" si="21"/>
        <v>328</v>
      </c>
      <c r="C168">
        <v>2.17</v>
      </c>
      <c r="F168">
        <f t="shared" si="20"/>
        <v>-3.8048000000000026E-2</v>
      </c>
      <c r="G168">
        <f t="shared" si="23"/>
        <v>2.2080479999999998</v>
      </c>
      <c r="H168">
        <v>1.3587</v>
      </c>
      <c r="N168">
        <v>0</v>
      </c>
      <c r="Q168">
        <f t="shared" si="24"/>
        <v>7.8719999999999901E-3</v>
      </c>
      <c r="R168">
        <f>IF(Table1[[#This Row],[IN lift corrected]]=0, 0,N168-Q168)</f>
        <v>0</v>
      </c>
      <c r="S168">
        <v>0.72070000000000001</v>
      </c>
      <c r="AM168">
        <f>(Table1[[#This Row],[Column11]]-S167)/(Table1[[#This Row],[crankshaft degrees]]-B167)</f>
        <v>0.11255000000000001</v>
      </c>
      <c r="AN168">
        <f>(AM168-AM167)/(Table1[[#This Row],[crankshaft degrees]]-B167)</f>
        <v>6.5500000000000141E-3</v>
      </c>
      <c r="AO168">
        <f>AM168*(((data!E$12/2)*6)/1000)</f>
        <v>2.36355</v>
      </c>
      <c r="AP168">
        <f>AN168*(((data!E$12/2)*6)^2/1000)</f>
        <v>2888.5500000000061</v>
      </c>
      <c r="AQ168">
        <f>AN168*(((data!E$12/2)*6/1000^3))</f>
        <v>1.375500000000003E-7</v>
      </c>
      <c r="AT168">
        <f>(Table1[[#This Row],[Column8]]-H167)/(Table1[[#This Row],[crankshaft degrees]]-B167)</f>
        <v>-0.10589999999999999</v>
      </c>
      <c r="AU168">
        <f>(AT168-AT167)/(Table1[[#This Row],[crankshaft degrees]]-I167)</f>
        <v>1.7682926829268377E-5</v>
      </c>
      <c r="AV168">
        <f>AT168*(((data!E$12/2)*6)/1000)</f>
        <v>-2.2239</v>
      </c>
      <c r="AW168">
        <f t="shared" si="22"/>
        <v>2.2239</v>
      </c>
      <c r="AX168">
        <f>AU168*(((data!E$12/2)*6)^2/1000)</f>
        <v>7.7981707317073541</v>
      </c>
      <c r="AY168">
        <f>AU168*(((data!E$12/2)*6)^3/1000)</f>
        <v>163761.58536585444</v>
      </c>
    </row>
    <row r="169" spans="2:51" x14ac:dyDescent="0.35">
      <c r="B169">
        <f t="shared" si="21"/>
        <v>330</v>
      </c>
      <c r="C169">
        <v>2.04</v>
      </c>
      <c r="F169">
        <f t="shared" si="20"/>
        <v>-3.6300000000000054E-2</v>
      </c>
      <c r="G169">
        <f t="shared" si="23"/>
        <v>2.0763000000000003</v>
      </c>
      <c r="H169">
        <v>1.1488</v>
      </c>
      <c r="N169">
        <v>0</v>
      </c>
      <c r="Q169">
        <f t="shared" si="24"/>
        <v>4.9500000000000099E-3</v>
      </c>
      <c r="R169">
        <f>IF(Table1[[#This Row],[IN lift corrected]]=0, 0,N169-Q169)</f>
        <v>0</v>
      </c>
      <c r="S169">
        <v>0.95</v>
      </c>
      <c r="AM169">
        <f>(Table1[[#This Row],[Column11]]-S168)/(Table1[[#This Row],[crankshaft degrees]]-B168)</f>
        <v>0.11464999999999997</v>
      </c>
      <c r="AN169">
        <f>(AM169-AM168)/(Table1[[#This Row],[crankshaft degrees]]-B168)</f>
        <v>1.0499999999999815E-3</v>
      </c>
      <c r="AO169">
        <f>AM169*(((data!E$12/2)*6)/1000)</f>
        <v>2.4076499999999994</v>
      </c>
      <c r="AP169">
        <f>AN169*(((data!E$12/2)*6)^2/1000)</f>
        <v>463.04999999999183</v>
      </c>
      <c r="AQ169">
        <f>AN169*(((data!E$12/2)*6/1000^3))</f>
        <v>2.2049999999999612E-8</v>
      </c>
      <c r="AT169">
        <f>(Table1[[#This Row],[Column8]]-H168)/(Table1[[#This Row],[crankshaft degrees]]-B168)</f>
        <v>-0.10494999999999999</v>
      </c>
      <c r="AU169">
        <f>(AT169-AT168)/(Table1[[#This Row],[crankshaft degrees]]-I168)</f>
        <v>2.8787878787878983E-6</v>
      </c>
      <c r="AV169">
        <f>AT169*(((data!E$12/2)*6)/1000)</f>
        <v>-2.2039499999999999</v>
      </c>
      <c r="AW169">
        <f t="shared" si="22"/>
        <v>2.2039499999999999</v>
      </c>
      <c r="AX169">
        <f>AU169*(((data!E$12/2)*6)^2/1000)</f>
        <v>1.2695454545454632</v>
      </c>
      <c r="AY169">
        <f>AU169*(((data!E$12/2)*6)^3/1000)</f>
        <v>26660.454545454726</v>
      </c>
    </row>
    <row r="170" spans="2:51" x14ac:dyDescent="0.35">
      <c r="B170">
        <f t="shared" si="21"/>
        <v>332</v>
      </c>
      <c r="C170">
        <v>1.91</v>
      </c>
      <c r="F170">
        <f t="shared" si="20"/>
        <v>-3.4528000000000003E-2</v>
      </c>
      <c r="G170">
        <f t="shared" si="23"/>
        <v>1.944528</v>
      </c>
      <c r="H170">
        <v>0.96160000000000001</v>
      </c>
      <c r="N170">
        <v>0</v>
      </c>
      <c r="Q170">
        <f t="shared" si="24"/>
        <v>1.9919999999999938E-3</v>
      </c>
      <c r="R170">
        <f>IF(Table1[[#This Row],[IN lift corrected]]=0, 0,N170-Q170)</f>
        <v>0</v>
      </c>
      <c r="S170">
        <v>1.1812</v>
      </c>
      <c r="AM170">
        <f>(Table1[[#This Row],[Column11]]-S169)/(Table1[[#This Row],[crankshaft degrees]]-B169)</f>
        <v>0.11560000000000004</v>
      </c>
      <c r="AN170">
        <f>(AM170-AM169)/(Table1[[#This Row],[crankshaft degrees]]-B169)</f>
        <v>4.7500000000003095E-4</v>
      </c>
      <c r="AO170">
        <f>AM170*(((data!E$12/2)*6)/1000)</f>
        <v>2.4276000000000009</v>
      </c>
      <c r="AP170">
        <f>AN170*(((data!E$12/2)*6)^2/1000)</f>
        <v>209.47500000001364</v>
      </c>
      <c r="AQ170">
        <f>AN170*(((data!E$12/2)*6/1000^3))</f>
        <v>9.9750000000006501E-9</v>
      </c>
      <c r="AT170">
        <f>(Table1[[#This Row],[Column8]]-H169)/(Table1[[#This Row],[crankshaft degrees]]-B169)</f>
        <v>-9.3600000000000017E-2</v>
      </c>
      <c r="AU170">
        <f>(AT170-AT169)/(Table1[[#This Row],[crankshaft degrees]]-I169)</f>
        <v>3.418674698795172E-5</v>
      </c>
      <c r="AV170">
        <f>AT170*(((data!E$12/2)*6)/1000)</f>
        <v>-1.9656000000000002</v>
      </c>
      <c r="AW170">
        <f t="shared" si="22"/>
        <v>1.9656000000000002</v>
      </c>
      <c r="AX170">
        <f>AU170*(((data!E$12/2)*6)^2/1000)</f>
        <v>15.076355421686708</v>
      </c>
      <c r="AY170">
        <f>AU170*(((data!E$12/2)*6)^3/1000)</f>
        <v>316603.46385542088</v>
      </c>
    </row>
    <row r="171" spans="2:51" x14ac:dyDescent="0.35">
      <c r="B171">
        <f t="shared" si="21"/>
        <v>334</v>
      </c>
      <c r="C171">
        <v>1.8</v>
      </c>
      <c r="F171">
        <f t="shared" si="20"/>
        <v>-3.2731999999999983E-2</v>
      </c>
      <c r="G171">
        <f t="shared" si="23"/>
        <v>1.832732</v>
      </c>
      <c r="H171">
        <v>0.79510000000000003</v>
      </c>
      <c r="N171">
        <v>0</v>
      </c>
      <c r="Q171">
        <f t="shared" si="24"/>
        <v>-1.0020000000000584E-3</v>
      </c>
      <c r="R171">
        <f>IF(Table1[[#This Row],[IN lift corrected]]=0, 0,N171-Q171)</f>
        <v>0</v>
      </c>
      <c r="S171">
        <v>1.4087000000000001</v>
      </c>
      <c r="AM171">
        <f>(Table1[[#This Row],[Column11]]-S170)/(Table1[[#This Row],[crankshaft degrees]]-B170)</f>
        <v>0.11375000000000002</v>
      </c>
      <c r="AN171">
        <f>(AM171-AM170)/(Table1[[#This Row],[crankshaft degrees]]-B170)</f>
        <v>-9.2500000000000915E-4</v>
      </c>
      <c r="AO171">
        <f>AM171*(((data!E$12/2)*6)/1000)</f>
        <v>2.3887500000000004</v>
      </c>
      <c r="AP171">
        <f>AN171*(((data!E$12/2)*6)^2/1000)</f>
        <v>-407.92500000000405</v>
      </c>
      <c r="AQ171">
        <f>AN171*(((data!E$12/2)*6/1000^3))</f>
        <v>-1.9425000000000192E-8</v>
      </c>
      <c r="AT171">
        <f>(Table1[[#This Row],[Column8]]-H170)/(Table1[[#This Row],[crankshaft degrees]]-B170)</f>
        <v>-8.3249999999999991E-2</v>
      </c>
      <c r="AU171">
        <f>(AT171-AT170)/(Table1[[#This Row],[crankshaft degrees]]-I170)</f>
        <v>3.0988023952095883E-5</v>
      </c>
      <c r="AV171">
        <f>AT171*(((data!E$12/2)*6)/1000)</f>
        <v>-1.7482499999999999</v>
      </c>
      <c r="AW171">
        <f t="shared" si="22"/>
        <v>1.7482499999999999</v>
      </c>
      <c r="AX171">
        <f>AU171*(((data!E$12/2)*6)^2/1000)</f>
        <v>13.665718562874284</v>
      </c>
      <c r="AY171">
        <f>AU171*(((data!E$12/2)*6)^3/1000)</f>
        <v>286980.08982035995</v>
      </c>
    </row>
    <row r="172" spans="2:51" x14ac:dyDescent="0.35">
      <c r="B172">
        <f t="shared" si="21"/>
        <v>336</v>
      </c>
      <c r="C172">
        <v>1.67</v>
      </c>
      <c r="F172">
        <f t="shared" si="20"/>
        <v>-3.0912000000000051E-2</v>
      </c>
      <c r="G172">
        <f t="shared" si="23"/>
        <v>1.700912</v>
      </c>
      <c r="H172">
        <v>0.66610000000000003</v>
      </c>
      <c r="N172">
        <v>0</v>
      </c>
      <c r="Q172">
        <f t="shared" si="24"/>
        <v>-4.0320000000000356E-3</v>
      </c>
      <c r="R172">
        <f>IF(Table1[[#This Row],[IN lift corrected]]=0, 0,N172-Q172)</f>
        <v>0</v>
      </c>
      <c r="S172">
        <v>1.6465000000000001</v>
      </c>
      <c r="AM172">
        <f>(Table1[[#This Row],[Column11]]-S171)/(Table1[[#This Row],[crankshaft degrees]]-B171)</f>
        <v>0.11890000000000001</v>
      </c>
      <c r="AN172">
        <f>(AM172-AM171)/(Table1[[#This Row],[crankshaft degrees]]-B171)</f>
        <v>2.574999999999994E-3</v>
      </c>
      <c r="AO172">
        <f>AM172*(((data!E$12/2)*6)/1000)</f>
        <v>2.4969000000000001</v>
      </c>
      <c r="AP172">
        <f>AN172*(((data!E$12/2)*6)^2/1000)</f>
        <v>1135.5749999999973</v>
      </c>
      <c r="AQ172">
        <f>AN172*(((data!E$12/2)*6/1000^3))</f>
        <v>5.4074999999999867E-8</v>
      </c>
      <c r="AT172">
        <f>(Table1[[#This Row],[Column8]]-H171)/(Table1[[#This Row],[crankshaft degrees]]-B171)</f>
        <v>-6.4500000000000002E-2</v>
      </c>
      <c r="AU172">
        <f>(AT172-AT171)/(Table1[[#This Row],[crankshaft degrees]]-I171)</f>
        <v>5.5803571428571393E-5</v>
      </c>
      <c r="AV172">
        <f>AT172*(((data!E$12/2)*6)/1000)</f>
        <v>-1.3545</v>
      </c>
      <c r="AW172">
        <f t="shared" si="22"/>
        <v>1.3545</v>
      </c>
      <c r="AX172">
        <f>AU172*(((data!E$12/2)*6)^2/1000)</f>
        <v>24.609374999999986</v>
      </c>
      <c r="AY172">
        <f>AU172*(((data!E$12/2)*6)^3/1000)</f>
        <v>516796.87499999965</v>
      </c>
    </row>
    <row r="173" spans="2:51" x14ac:dyDescent="0.35">
      <c r="B173">
        <f t="shared" si="21"/>
        <v>338</v>
      </c>
      <c r="C173">
        <v>1.55</v>
      </c>
      <c r="F173">
        <f t="shared" si="20"/>
        <v>-2.9068000000000038E-2</v>
      </c>
      <c r="G173">
        <f t="shared" si="23"/>
        <v>1.5790680000000001</v>
      </c>
      <c r="H173">
        <v>0.59030000000000005</v>
      </c>
      <c r="N173">
        <v>0</v>
      </c>
      <c r="Q173">
        <f t="shared" si="24"/>
        <v>-7.0980000000000487E-3</v>
      </c>
      <c r="R173">
        <f>IF(Table1[[#This Row],[IN lift corrected]]=0, 0,N173-Q173)</f>
        <v>0</v>
      </c>
      <c r="S173">
        <v>1.8792</v>
      </c>
      <c r="AM173">
        <f>(Table1[[#This Row],[Column11]]-S172)/(Table1[[#This Row],[crankshaft degrees]]-B172)</f>
        <v>0.11634999999999995</v>
      </c>
      <c r="AN173">
        <f>(AM173-AM172)/(Table1[[#This Row],[crankshaft degrees]]-B172)</f>
        <v>-1.2750000000000261E-3</v>
      </c>
      <c r="AO173">
        <f>AM173*(((data!E$12/2)*6)/1000)</f>
        <v>2.4433499999999988</v>
      </c>
      <c r="AP173">
        <f>AN173*(((data!E$12/2)*6)^2/1000)</f>
        <v>-562.27500000001146</v>
      </c>
      <c r="AQ173">
        <f>AN173*(((data!E$12/2)*6/1000^3))</f>
        <v>-2.6775000000000546E-8</v>
      </c>
      <c r="AT173">
        <f>(Table1[[#This Row],[Column8]]-H172)/(Table1[[#This Row],[crankshaft degrees]]-B172)</f>
        <v>-3.7899999999999989E-2</v>
      </c>
      <c r="AU173">
        <f>(AT173-AT172)/(Table1[[#This Row],[crankshaft degrees]]-I172)</f>
        <v>7.8698224852071042E-5</v>
      </c>
      <c r="AV173">
        <f>AT173*(((data!E$12/2)*6)/1000)</f>
        <v>-0.79589999999999983</v>
      </c>
      <c r="AW173">
        <f t="shared" si="22"/>
        <v>0.79589999999999983</v>
      </c>
      <c r="AX173">
        <f>AU173*(((data!E$12/2)*6)^2/1000)</f>
        <v>34.705917159763331</v>
      </c>
      <c r="AY173">
        <f>AU173*(((data!E$12/2)*6)^3/1000)</f>
        <v>728824.26035502995</v>
      </c>
    </row>
    <row r="174" spans="2:51" x14ac:dyDescent="0.35">
      <c r="B174">
        <f t="shared" si="21"/>
        <v>340</v>
      </c>
      <c r="C174">
        <v>1.45</v>
      </c>
      <c r="D174">
        <v>-0.01</v>
      </c>
      <c r="E174">
        <v>0.01</v>
      </c>
      <c r="F174">
        <f t="shared" si="20"/>
        <v>-2.7200000000000002E-2</v>
      </c>
      <c r="G174">
        <f t="shared" si="23"/>
        <v>1.4771999999999998</v>
      </c>
      <c r="H174">
        <v>0.55069999999999997</v>
      </c>
      <c r="N174">
        <v>0</v>
      </c>
      <c r="O174">
        <v>0.01</v>
      </c>
      <c r="Q174">
        <f t="shared" si="24"/>
        <v>-1.0199999999999987E-2</v>
      </c>
      <c r="R174">
        <f>IF(Table1[[#This Row],[IN lift corrected]]=0, 0,N174-Q174)</f>
        <v>0</v>
      </c>
      <c r="S174">
        <v>2.1151</v>
      </c>
      <c r="AM174">
        <f>(Table1[[#This Row],[Column11]]-S173)/(Table1[[#This Row],[crankshaft degrees]]-B173)</f>
        <v>0.11795</v>
      </c>
      <c r="AN174">
        <f>(AM174-AM173)/(Table1[[#This Row],[crankshaft degrees]]-B173)</f>
        <v>8.0000000000002292E-4</v>
      </c>
      <c r="AO174">
        <f>AM174*(((data!E$12/2)*6)/1000)</f>
        <v>2.47695</v>
      </c>
      <c r="AP174">
        <f>AN174*(((data!E$12/2)*6)^2/1000)</f>
        <v>352.80000000001013</v>
      </c>
      <c r="AQ174">
        <f>AN174*(((data!E$12/2)*6/1000^3))</f>
        <v>1.6800000000000481E-8</v>
      </c>
      <c r="AT174">
        <f>(Table1[[#This Row],[Column8]]-H173)/(Table1[[#This Row],[crankshaft degrees]]-B173)</f>
        <v>-1.980000000000004E-2</v>
      </c>
      <c r="AU174">
        <f>(AT174-AT173)/(Table1[[#This Row],[crankshaft degrees]]-I173)</f>
        <v>5.3235294117646912E-5</v>
      </c>
      <c r="AV174">
        <f>AT174*(((data!E$12/2)*6)/1000)</f>
        <v>-0.41580000000000084</v>
      </c>
      <c r="AW174">
        <f t="shared" si="22"/>
        <v>0.41580000000000084</v>
      </c>
      <c r="AX174">
        <f>AU174*(((data!E$12/2)*6)^2/1000)</f>
        <v>23.476764705882289</v>
      </c>
      <c r="AY174">
        <f>AU174*(((data!E$12/2)*6)^3/1000)</f>
        <v>493012.05882352806</v>
      </c>
    </row>
    <row r="175" spans="2:51" x14ac:dyDescent="0.35">
      <c r="B175">
        <f t="shared" si="21"/>
        <v>342</v>
      </c>
      <c r="C175">
        <v>1.35</v>
      </c>
      <c r="F175">
        <f t="shared" si="20"/>
        <v>-2.5308000000000053E-2</v>
      </c>
      <c r="G175">
        <f t="shared" si="23"/>
        <v>1.3753080000000002</v>
      </c>
      <c r="H175">
        <v>0.52459999999999996</v>
      </c>
      <c r="N175">
        <v>0</v>
      </c>
      <c r="Q175">
        <f t="shared" si="24"/>
        <v>-1.3337999999999961E-2</v>
      </c>
      <c r="R175">
        <f>IF(Table1[[#This Row],[IN lift corrected]]=0, 0,N175-Q175)</f>
        <v>0</v>
      </c>
      <c r="S175">
        <v>2.3458999999999999</v>
      </c>
      <c r="AM175">
        <f>(Table1[[#This Row],[Column11]]-S174)/(Table1[[#This Row],[crankshaft degrees]]-B174)</f>
        <v>0.11539999999999995</v>
      </c>
      <c r="AN175">
        <f>(AM175-AM174)/(Table1[[#This Row],[crankshaft degrees]]-B174)</f>
        <v>-1.2750000000000261E-3</v>
      </c>
      <c r="AO175">
        <f>AM175*(((data!E$12/2)*6)/1000)</f>
        <v>2.4233999999999991</v>
      </c>
      <c r="AP175">
        <f>AN175*(((data!E$12/2)*6)^2/1000)</f>
        <v>-562.27500000001146</v>
      </c>
      <c r="AQ175">
        <f>AN175*(((data!E$12/2)*6/1000^3))</f>
        <v>-2.6775000000000546E-8</v>
      </c>
      <c r="AT175">
        <f>(Table1[[#This Row],[Column8]]-H174)/(Table1[[#This Row],[crankshaft degrees]]-B174)</f>
        <v>-1.3050000000000006E-2</v>
      </c>
      <c r="AU175">
        <f>(AT175-AT174)/(Table1[[#This Row],[crankshaft degrees]]-I174)</f>
        <v>1.9736842105263256E-5</v>
      </c>
      <c r="AV175">
        <f>AT175*(((data!E$12/2)*6)/1000)</f>
        <v>-0.27405000000000013</v>
      </c>
      <c r="AW175">
        <f t="shared" si="22"/>
        <v>0.27405000000000013</v>
      </c>
      <c r="AX175">
        <f>AU175*(((data!E$12/2)*6)^2/1000)</f>
        <v>8.7039473684210957</v>
      </c>
      <c r="AY175">
        <f>AU175*(((data!E$12/2)*6)^3/1000)</f>
        <v>182782.89473684301</v>
      </c>
    </row>
    <row r="176" spans="2:51" x14ac:dyDescent="0.35">
      <c r="B176">
        <f t="shared" si="21"/>
        <v>344</v>
      </c>
      <c r="C176">
        <v>1.27</v>
      </c>
      <c r="F176">
        <f t="shared" si="20"/>
        <v>-2.3392000000000024E-2</v>
      </c>
      <c r="G176">
        <f t="shared" si="23"/>
        <v>1.2933920000000001</v>
      </c>
      <c r="H176">
        <v>0.50790000000000002</v>
      </c>
      <c r="N176">
        <v>0</v>
      </c>
      <c r="Q176">
        <f t="shared" si="24"/>
        <v>-1.6511999999999971E-2</v>
      </c>
      <c r="R176">
        <f>IF(Table1[[#This Row],[IN lift corrected]]=0, 0,N176-Q176)</f>
        <v>0</v>
      </c>
      <c r="S176">
        <v>2.5714000000000001</v>
      </c>
      <c r="AM176">
        <f>(Table1[[#This Row],[Column11]]-S175)/(Table1[[#This Row],[crankshaft degrees]]-B175)</f>
        <v>0.11275000000000013</v>
      </c>
      <c r="AN176">
        <f>(AM176-AM175)/(Table1[[#This Row],[crankshaft degrees]]-B175)</f>
        <v>-1.3249999999999096E-3</v>
      </c>
      <c r="AO176">
        <f>AM176*(((data!E$12/2)*6)/1000)</f>
        <v>2.3677500000000027</v>
      </c>
      <c r="AP176">
        <f>AN176*(((data!E$12/2)*6)^2/1000)</f>
        <v>-584.32499999996014</v>
      </c>
      <c r="AQ176">
        <f>AN176*(((data!E$12/2)*6/1000^3))</f>
        <v>-2.78249999999981E-8</v>
      </c>
      <c r="AT176">
        <f>(Table1[[#This Row],[Column8]]-H175)/(Table1[[#This Row],[crankshaft degrees]]-B175)</f>
        <v>-8.3499999999999686E-3</v>
      </c>
      <c r="AU176">
        <f>(AT176-AT175)/(Table1[[#This Row],[crankshaft degrees]]-I175)</f>
        <v>1.3662790697674528E-5</v>
      </c>
      <c r="AV176">
        <f>AT176*(((data!E$12/2)*6)/1000)</f>
        <v>-0.17534999999999934</v>
      </c>
      <c r="AW176">
        <f t="shared" si="22"/>
        <v>0.17534999999999934</v>
      </c>
      <c r="AX176">
        <f>AU176*(((data!E$12/2)*6)^2/1000)</f>
        <v>6.0252906976744667</v>
      </c>
      <c r="AY176">
        <f>AU176*(((data!E$12/2)*6)^3/1000)</f>
        <v>126531.10465116381</v>
      </c>
    </row>
    <row r="177" spans="1:51" x14ac:dyDescent="0.35">
      <c r="B177">
        <f t="shared" si="21"/>
        <v>346</v>
      </c>
      <c r="C177">
        <v>1.2</v>
      </c>
      <c r="F177">
        <f t="shared" si="20"/>
        <v>-2.1452000000000027E-2</v>
      </c>
      <c r="G177">
        <f t="shared" si="23"/>
        <v>1.221452</v>
      </c>
      <c r="H177">
        <v>0.4914</v>
      </c>
      <c r="N177">
        <v>0</v>
      </c>
      <c r="Q177">
        <f t="shared" si="24"/>
        <v>-1.9722000000000017E-2</v>
      </c>
      <c r="R177">
        <f>IF(Table1[[#This Row],[IN lift corrected]]=0, 0,N177-Q177)</f>
        <v>0</v>
      </c>
      <c r="S177">
        <v>2.7915999999999999</v>
      </c>
      <c r="AM177">
        <f>(Table1[[#This Row],[Column11]]-S176)/(Table1[[#This Row],[crankshaft degrees]]-B176)</f>
        <v>0.11009999999999986</v>
      </c>
      <c r="AN177">
        <f>(AM177-AM176)/(Table1[[#This Row],[crankshaft degrees]]-B176)</f>
        <v>-1.3250000000001316E-3</v>
      </c>
      <c r="AO177">
        <f>AM177*(((data!E$12/2)*6)/1000)</f>
        <v>2.3120999999999974</v>
      </c>
      <c r="AP177">
        <f>AN177*(((data!E$12/2)*6)^2/1000)</f>
        <v>-584.32500000005803</v>
      </c>
      <c r="AQ177">
        <f>AN177*(((data!E$12/2)*6/1000^3))</f>
        <v>-2.7825000000002762E-8</v>
      </c>
      <c r="AT177">
        <f>(Table1[[#This Row],[Column8]]-H176)/(Table1[[#This Row],[crankshaft degrees]]-B176)</f>
        <v>-8.2500000000000073E-3</v>
      </c>
      <c r="AU177">
        <f>(AT177-AT176)/(Table1[[#This Row],[crankshaft degrees]]-I176)</f>
        <v>2.8901734104035039E-7</v>
      </c>
      <c r="AV177">
        <f>AT177*(((data!E$12/2)*6)/1000)</f>
        <v>-0.17325000000000015</v>
      </c>
      <c r="AW177">
        <f t="shared" si="22"/>
        <v>0.17325000000000015</v>
      </c>
      <c r="AX177">
        <f>AU177*(((data!E$12/2)*6)^2/1000)</f>
        <v>0.12745664739879453</v>
      </c>
      <c r="AY177">
        <f>AU177*(((data!E$12/2)*6)^3/1000)</f>
        <v>2676.5895953746849</v>
      </c>
    </row>
    <row r="178" spans="1:51" x14ac:dyDescent="0.35">
      <c r="B178">
        <f t="shared" si="21"/>
        <v>348</v>
      </c>
      <c r="C178">
        <v>1.1000000000000001</v>
      </c>
      <c r="F178">
        <f t="shared" si="20"/>
        <v>-1.9488000000000005E-2</v>
      </c>
      <c r="G178">
        <f t="shared" si="23"/>
        <v>1.119488</v>
      </c>
      <c r="H178">
        <v>0.47110000000000002</v>
      </c>
      <c r="N178">
        <v>0</v>
      </c>
      <c r="Q178">
        <f t="shared" si="24"/>
        <v>-2.2967999999999988E-2</v>
      </c>
      <c r="R178">
        <f>IF(Table1[[#This Row],[IN lift corrected]]=0, 0,N178-Q178)</f>
        <v>0</v>
      </c>
      <c r="S178">
        <v>3.0314999999999999</v>
      </c>
      <c r="AM178">
        <f>(Table1[[#This Row],[Column11]]-S177)/(Table1[[#This Row],[crankshaft degrees]]-B177)</f>
        <v>0.11995</v>
      </c>
      <c r="AN178">
        <f>(AM178-AM177)/(Table1[[#This Row],[crankshaft degrees]]-B177)</f>
        <v>4.9250000000000682E-3</v>
      </c>
      <c r="AO178">
        <f>AM178*(((data!E$12/2)*6)/1000)</f>
        <v>2.5189500000000002</v>
      </c>
      <c r="AP178">
        <f>AN178*(((data!E$12/2)*6)^2/1000)</f>
        <v>2171.9250000000302</v>
      </c>
      <c r="AQ178">
        <f>AN178*(((data!E$12/2)*6/1000^3))</f>
        <v>1.0342500000000143E-7</v>
      </c>
      <c r="AT178">
        <f>(Table1[[#This Row],[Column8]]-H177)/(Table1[[#This Row],[crankshaft degrees]]-B177)</f>
        <v>-1.0149999999999992E-2</v>
      </c>
      <c r="AU178">
        <f>(AT178-AT177)/(Table1[[#This Row],[crankshaft degrees]]-I177)</f>
        <v>-5.4597701149424855E-6</v>
      </c>
      <c r="AV178">
        <f>AT178*(((data!E$12/2)*6)/1000)</f>
        <v>-0.21314999999999984</v>
      </c>
      <c r="AW178">
        <f t="shared" si="22"/>
        <v>0.21314999999999984</v>
      </c>
      <c r="AX178">
        <f>AU178*(((data!E$12/2)*6)^2/1000)</f>
        <v>-2.407758620689636</v>
      </c>
      <c r="AY178">
        <f>AU178*(((data!E$12/2)*6)^3/1000)</f>
        <v>-50562.931034482361</v>
      </c>
    </row>
    <row r="179" spans="1:51" x14ac:dyDescent="0.35">
      <c r="B179">
        <f t="shared" si="21"/>
        <v>350</v>
      </c>
      <c r="C179">
        <v>1.03</v>
      </c>
      <c r="F179">
        <f t="shared" si="20"/>
        <v>-1.7500000000000016E-2</v>
      </c>
      <c r="G179">
        <f t="shared" si="23"/>
        <v>1.0475000000000001</v>
      </c>
      <c r="H179">
        <v>0.44990000000000002</v>
      </c>
      <c r="N179">
        <v>0</v>
      </c>
      <c r="Q179">
        <f t="shared" si="24"/>
        <v>-2.6249999999999996E-2</v>
      </c>
      <c r="R179">
        <f>IF(Table1[[#This Row],[IN lift corrected]]=0, 0,N179-Q179)</f>
        <v>0</v>
      </c>
      <c r="S179">
        <v>3.2658999999999998</v>
      </c>
      <c r="AM179">
        <f>(Table1[[#This Row],[Column11]]-S178)/(Table1[[#This Row],[crankshaft degrees]]-B178)</f>
        <v>0.11719999999999997</v>
      </c>
      <c r="AN179">
        <f>(AM179-AM178)/(Table1[[#This Row],[crankshaft degrees]]-B178)</f>
        <v>-1.3750000000000151E-3</v>
      </c>
      <c r="AO179">
        <f>AM179*(((data!E$12/2)*6)/1000)</f>
        <v>2.4611999999999994</v>
      </c>
      <c r="AP179">
        <f>AN179*(((data!E$12/2)*6)^2/1000)</f>
        <v>-606.37500000000671</v>
      </c>
      <c r="AQ179">
        <f>AN179*(((data!E$12/2)*6/1000^3))</f>
        <v>-2.8875000000000316E-8</v>
      </c>
      <c r="AT179">
        <f>(Table1[[#This Row],[Column8]]-H178)/(Table1[[#This Row],[crankshaft degrees]]-B178)</f>
        <v>-1.0599999999999998E-2</v>
      </c>
      <c r="AU179">
        <f>(AT179-AT178)/(Table1[[#This Row],[crankshaft degrees]]-I178)</f>
        <v>-1.2857142857143027E-6</v>
      </c>
      <c r="AV179">
        <f>AT179*(((data!E$12/2)*6)/1000)</f>
        <v>-0.22259999999999996</v>
      </c>
      <c r="AW179">
        <f t="shared" si="22"/>
        <v>0.22259999999999996</v>
      </c>
      <c r="AX179">
        <f>AU179*(((data!E$12/2)*6)^2/1000)</f>
        <v>-0.5670000000000075</v>
      </c>
      <c r="AY179">
        <f>AU179*(((data!E$12/2)*6)^3/1000)</f>
        <v>-11907.000000000158</v>
      </c>
    </row>
    <row r="180" spans="1:51" x14ac:dyDescent="0.35">
      <c r="B180">
        <f t="shared" si="21"/>
        <v>352</v>
      </c>
      <c r="C180">
        <v>0.97</v>
      </c>
      <c r="F180">
        <f t="shared" ref="F180:F183" si="25">(-0.000003*B180^2+0.0011*B180)-(-0.000003*B180^2+0.0011*B180)*2</f>
        <v>-1.5488000000000057E-2</v>
      </c>
      <c r="G180">
        <f t="shared" si="23"/>
        <v>0.98548800000000003</v>
      </c>
      <c r="H180">
        <v>0.43059999999999998</v>
      </c>
      <c r="N180">
        <v>0</v>
      </c>
      <c r="Q180">
        <f t="shared" si="24"/>
        <v>-2.9568000000000039E-2</v>
      </c>
      <c r="R180">
        <f>IF(Table1[[#This Row],[IN lift corrected]]=0, 0,N180-Q180)</f>
        <v>0</v>
      </c>
      <c r="S180">
        <v>3.4946999999999999</v>
      </c>
      <c r="AM180">
        <f>(Table1[[#This Row],[Column11]]-S179)/(Table1[[#This Row],[crankshaft degrees]]-B179)</f>
        <v>0.11440000000000006</v>
      </c>
      <c r="AN180">
        <f>(AM180-AM179)/(Table1[[#This Row],[crankshaft degrees]]-B179)</f>
        <v>-1.3999999999999568E-3</v>
      </c>
      <c r="AO180">
        <f>AM180*(((data!E$12/2)*6)/1000)</f>
        <v>2.402400000000001</v>
      </c>
      <c r="AP180">
        <f>AN180*(((data!E$12/2)*6)^2/1000)</f>
        <v>-617.39999999998099</v>
      </c>
      <c r="AQ180">
        <f>AN180*(((data!E$12/2)*6/1000^3))</f>
        <v>-2.9399999999999092E-8</v>
      </c>
      <c r="AT180">
        <f>(Table1[[#This Row],[Column8]]-H179)/(Table1[[#This Row],[crankshaft degrees]]-B179)</f>
        <v>-9.6500000000000197E-3</v>
      </c>
      <c r="AU180">
        <f>(AT180-AT179)/(Table1[[#This Row],[crankshaft degrees]]-I179)</f>
        <v>2.6988636363635757E-6</v>
      </c>
      <c r="AV180">
        <f>AT180*(((data!E$12/2)*6)/1000)</f>
        <v>-0.20265000000000041</v>
      </c>
      <c r="AW180">
        <f t="shared" si="22"/>
        <v>0.20265000000000041</v>
      </c>
      <c r="AX180">
        <f>AU180*(((data!E$12/2)*6)^2/1000)</f>
        <v>1.190198863636337</v>
      </c>
      <c r="AY180">
        <f>AU180*(((data!E$12/2)*6)^3/1000)</f>
        <v>24994.176136363076</v>
      </c>
    </row>
    <row r="181" spans="1:51" x14ac:dyDescent="0.35">
      <c r="B181">
        <f t="shared" si="21"/>
        <v>354</v>
      </c>
      <c r="C181">
        <v>0.9</v>
      </c>
      <c r="F181">
        <f t="shared" si="25"/>
        <v>-1.3452000000000019E-2</v>
      </c>
      <c r="G181">
        <f t="shared" si="23"/>
        <v>0.91345200000000004</v>
      </c>
      <c r="H181">
        <v>0.4103</v>
      </c>
      <c r="N181">
        <v>0</v>
      </c>
      <c r="Q181">
        <f t="shared" si="24"/>
        <v>-3.2922000000000007E-2</v>
      </c>
      <c r="R181">
        <f>IF(Table1[[#This Row],[IN lift corrected]]=0, 0,N181-Q181)</f>
        <v>0</v>
      </c>
      <c r="S181">
        <v>3.7237</v>
      </c>
      <c r="AM181">
        <f>(Table1[[#This Row],[Column11]]-S180)/(Table1[[#This Row],[crankshaft degrees]]-B180)</f>
        <v>0.11450000000000005</v>
      </c>
      <c r="AN181">
        <f>(AM181-AM180)/(Table1[[#This Row],[crankshaft degrees]]-B180)</f>
        <v>4.9999999999994493E-5</v>
      </c>
      <c r="AO181">
        <f>AM181*(((data!E$12/2)*6)/1000)</f>
        <v>2.404500000000001</v>
      </c>
      <c r="AP181">
        <f>AN181*(((data!E$12/2)*6)^2/1000)</f>
        <v>22.049999999997571</v>
      </c>
      <c r="AQ181">
        <f>AN181*(((data!E$12/2)*6/1000^3))</f>
        <v>1.0499999999998843E-9</v>
      </c>
      <c r="AT181">
        <f>(Table1[[#This Row],[Column8]]-H180)/(Table1[[#This Row],[crankshaft degrees]]-B180)</f>
        <v>-1.0149999999999992E-2</v>
      </c>
      <c r="AU181">
        <f>(AT181-AT180)/(Table1[[#This Row],[crankshaft degrees]]-I180)</f>
        <v>-1.4124293785309963E-6</v>
      </c>
      <c r="AV181">
        <f>AT181*(((data!E$12/2)*6)/1000)</f>
        <v>-0.21314999999999984</v>
      </c>
      <c r="AW181">
        <f t="shared" si="22"/>
        <v>0.21314999999999984</v>
      </c>
      <c r="AX181">
        <f>AU181*(((data!E$12/2)*6)^2/1000)</f>
        <v>-0.62288135593216942</v>
      </c>
      <c r="AY181">
        <f>AU181*(((data!E$12/2)*6)^3/1000)</f>
        <v>-13080.508474575558</v>
      </c>
    </row>
    <row r="182" spans="1:51" x14ac:dyDescent="0.35">
      <c r="B182">
        <f t="shared" si="21"/>
        <v>356</v>
      </c>
      <c r="C182">
        <v>0.83</v>
      </c>
      <c r="F182">
        <f t="shared" si="25"/>
        <v>-1.1392000000000013E-2</v>
      </c>
      <c r="G182">
        <f t="shared" si="23"/>
        <v>0.84139199999999992</v>
      </c>
      <c r="H182">
        <v>0.38990000000000002</v>
      </c>
      <c r="N182">
        <v>0</v>
      </c>
      <c r="Q182">
        <f t="shared" si="24"/>
        <v>-3.6312000000000011E-2</v>
      </c>
      <c r="R182">
        <f>IF(Table1[[#This Row],[IN lift corrected]]=0, 0,N182-Q182)</f>
        <v>0</v>
      </c>
      <c r="S182">
        <v>3.9527999999999999</v>
      </c>
      <c r="AM182">
        <f>(Table1[[#This Row],[Column11]]-S181)/(Table1[[#This Row],[crankshaft degrees]]-B181)</f>
        <v>0.11454999999999993</v>
      </c>
      <c r="AN182">
        <f>(AM182-AM181)/(Table1[[#This Row],[crankshaft degrees]]-B181)</f>
        <v>2.4999999999941735E-5</v>
      </c>
      <c r="AO182">
        <f>AM182*(((data!E$12/2)*6)/1000)</f>
        <v>2.4055499999999985</v>
      </c>
      <c r="AP182">
        <f>AN182*(((data!E$12/2)*6)^2/1000)</f>
        <v>11.024999999974305</v>
      </c>
      <c r="AQ182">
        <f>AN182*(((data!E$12/2)*6/1000^3))</f>
        <v>5.2499999999877644E-10</v>
      </c>
      <c r="AT182">
        <f>(Table1[[#This Row],[Column8]]-H181)/(Table1[[#This Row],[crankshaft degrees]]-B181)</f>
        <v>-1.0199999999999987E-2</v>
      </c>
      <c r="AU182">
        <f>(AT182-AT181)/(Table1[[#This Row],[crankshaft degrees]]-I181)</f>
        <v>-1.4044943820223173E-7</v>
      </c>
      <c r="AV182">
        <f>AT182*(((data!E$12/2)*6)/1000)</f>
        <v>-0.21419999999999972</v>
      </c>
      <c r="AW182">
        <f t="shared" si="22"/>
        <v>0.21419999999999972</v>
      </c>
      <c r="AX182">
        <f>AU182*(((data!E$12/2)*6)^2/1000)</f>
        <v>-6.1938202247184194E-2</v>
      </c>
      <c r="AY182">
        <f>AU182*(((data!E$12/2)*6)^3/1000)</f>
        <v>-1300.7022471908681</v>
      </c>
    </row>
    <row r="183" spans="1:51" x14ac:dyDescent="0.35">
      <c r="A183">
        <v>0</v>
      </c>
      <c r="B183">
        <f t="shared" si="21"/>
        <v>358</v>
      </c>
      <c r="C183">
        <v>0.78</v>
      </c>
      <c r="F183">
        <f t="shared" si="25"/>
        <v>-9.3080000000000385E-3</v>
      </c>
      <c r="G183">
        <f t="shared" si="23"/>
        <v>0.78930800000000012</v>
      </c>
      <c r="H183">
        <v>0.36959999999999998</v>
      </c>
      <c r="N183">
        <v>0</v>
      </c>
      <c r="Q183">
        <f t="shared" si="24"/>
        <v>-3.973799999999994E-2</v>
      </c>
      <c r="R183">
        <f>IF(Table1[[#This Row],[IN lift corrected]]=0, 0,N183-Q183)</f>
        <v>0</v>
      </c>
      <c r="S183">
        <v>4.1814999999999998</v>
      </c>
      <c r="AM183">
        <f>(Table1[[#This Row],[Column11]]-S182)/(Table1[[#This Row],[crankshaft degrees]]-B182)</f>
        <v>0.11434999999999995</v>
      </c>
      <c r="AN183">
        <f>(AM183-AM182)/(Table1[[#This Row],[crankshaft degrees]]-B182)</f>
        <v>-9.9999999999988987E-5</v>
      </c>
      <c r="AO183">
        <f>AM183*(((data!E$12/2)*6)/1000)</f>
        <v>2.401349999999999</v>
      </c>
      <c r="AP183">
        <f>AN183*(((data!E$12/2)*6)^2/1000)</f>
        <v>-44.099999999995141</v>
      </c>
      <c r="AQ183">
        <f>AN183*(((data!E$12/2)*6/1000^3))</f>
        <v>-2.0999999999997686E-9</v>
      </c>
      <c r="AT183">
        <f>(Table1[[#This Row],[Column8]]-H182)/(Table1[[#This Row],[crankshaft degrees]]-B182)</f>
        <v>-1.015000000000002E-2</v>
      </c>
      <c r="AU183">
        <f>(AT183-AT182)/(Table1[[#This Row],[crankshaft degrees]]-I182)</f>
        <v>1.3966480446918084E-7</v>
      </c>
      <c r="AV183">
        <f>AT183*(((data!E$12/2)*6)/1000)</f>
        <v>-0.21315000000000042</v>
      </c>
      <c r="AW183">
        <f t="shared" si="22"/>
        <v>0.21315000000000042</v>
      </c>
      <c r="AX183">
        <f>AU183*(((data!E$12/2)*6)^2/1000)</f>
        <v>6.1592178770908751E-2</v>
      </c>
      <c r="AY183">
        <f>AU183*(((data!E$12/2)*6)^3/1000)</f>
        <v>1293.4357541890838</v>
      </c>
    </row>
    <row r="184" spans="1:51" x14ac:dyDescent="0.35">
      <c r="A184">
        <f>A183+2</f>
        <v>2</v>
      </c>
      <c r="B184">
        <f t="shared" si="21"/>
        <v>360</v>
      </c>
      <c r="C184">
        <v>0.73</v>
      </c>
      <c r="D184">
        <v>0</v>
      </c>
      <c r="F184">
        <f t="shared" ref="F184:F215" si="26">(-0.000003*A183^2+0.0011*A183)</f>
        <v>0</v>
      </c>
      <c r="G184">
        <f t="shared" si="23"/>
        <v>0.73</v>
      </c>
      <c r="H184">
        <v>0.35510000000000003</v>
      </c>
      <c r="N184">
        <v>0</v>
      </c>
      <c r="O184">
        <v>0</v>
      </c>
      <c r="P184">
        <v>0</v>
      </c>
      <c r="Q184">
        <f t="shared" ref="Q184:Q215" si="27">(-0.0000045*A183^2+0.0015*A183)-(-0.0000045*A183^2+0.0015*A183)*2</f>
        <v>0</v>
      </c>
      <c r="R184">
        <f>IF(Table1[[#This Row],[IN lift corrected]]=0, 0,N184-Q184)</f>
        <v>0</v>
      </c>
      <c r="S184">
        <v>4.4043999999999999</v>
      </c>
      <c r="AM184">
        <f>(Table1[[#This Row],[Column11]]-S183)/(Table1[[#This Row],[crankshaft degrees]]-B183)</f>
        <v>0.11145000000000005</v>
      </c>
      <c r="AN184">
        <f>(AM184-AM183)/(Table1[[#This Row],[crankshaft degrees]]-B183)</f>
        <v>-1.4499999999999513E-3</v>
      </c>
      <c r="AO184">
        <f>AM184*(((data!E$12/2)*6)/1000)</f>
        <v>2.340450000000001</v>
      </c>
      <c r="AP184">
        <f>AN184*(((data!E$12/2)*6)^2/1000)</f>
        <v>-639.44999999997856</v>
      </c>
      <c r="AQ184">
        <f>AN184*(((data!E$12/2)*6/1000^3))</f>
        <v>-3.0449999999998979E-8</v>
      </c>
      <c r="AT184">
        <f>(Table1[[#This Row],[Column8]]-H183)/(Table1[[#This Row],[crankshaft degrees]]-B183)</f>
        <v>-7.2499999999999787E-3</v>
      </c>
      <c r="AU184">
        <f>(AT184-AT183)/(Table1[[#This Row],[crankshaft degrees]]-I183)</f>
        <v>8.0555555555556708E-6</v>
      </c>
      <c r="AV184">
        <f>AT184*(((data!E$12/2)*6)/1000)</f>
        <v>-0.15224999999999955</v>
      </c>
      <c r="AW184">
        <f t="shared" si="22"/>
        <v>0.15224999999999955</v>
      </c>
      <c r="AX184">
        <f>AU184*(((data!E$12/2)*6)^2/1000)</f>
        <v>3.5525000000000508</v>
      </c>
      <c r="AY184">
        <f>AU184*(((data!E$12/2)*6)^3/1000)</f>
        <v>74602.500000001062</v>
      </c>
    </row>
    <row r="185" spans="1:51" x14ac:dyDescent="0.35">
      <c r="A185">
        <f t="shared" ref="A185:A248" si="28">A184+2</f>
        <v>4</v>
      </c>
      <c r="B185">
        <f t="shared" si="21"/>
        <v>362</v>
      </c>
      <c r="C185">
        <v>0.69</v>
      </c>
      <c r="F185">
        <f t="shared" si="26"/>
        <v>2.1880000000000003E-3</v>
      </c>
      <c r="G185">
        <f t="shared" si="23"/>
        <v>0.68781199999999998</v>
      </c>
      <c r="H185">
        <v>0.3387</v>
      </c>
      <c r="N185">
        <v>0</v>
      </c>
      <c r="Q185">
        <f t="shared" si="27"/>
        <v>-2.9820000000000003E-3</v>
      </c>
      <c r="R185">
        <f>IF(Table1[[#This Row],[IN lift corrected]]=0, 0,N185-Q185)</f>
        <v>0</v>
      </c>
      <c r="S185">
        <v>4.6212999999999997</v>
      </c>
      <c r="AM185">
        <f>(Table1[[#This Row],[Column11]]-S184)/(Table1[[#This Row],[crankshaft degrees]]-B184)</f>
        <v>0.10844999999999994</v>
      </c>
      <c r="AN185">
        <f>(AM185-AM184)/(Table1[[#This Row],[crankshaft degrees]]-B184)</f>
        <v>-1.5000000000000568E-3</v>
      </c>
      <c r="AO185">
        <f>AM185*(((data!E$12/2)*6)/1000)</f>
        <v>2.2774499999999986</v>
      </c>
      <c r="AP185">
        <f>AN185*(((data!E$12/2)*6)^2/1000)</f>
        <v>-661.50000000002501</v>
      </c>
      <c r="AQ185">
        <f>AN185*(((data!E$12/2)*6/1000^3))</f>
        <v>-3.1500000000001195E-8</v>
      </c>
      <c r="AT185">
        <f>(Table1[[#This Row],[Column8]]-H184)/(Table1[[#This Row],[crankshaft degrees]]-B184)</f>
        <v>-8.2000000000000128E-3</v>
      </c>
      <c r="AU185">
        <f>(AT185-AT184)/(Table1[[#This Row],[crankshaft degrees]]-I184)</f>
        <v>-2.6243093922652875E-6</v>
      </c>
      <c r="AV185">
        <f>AT185*(((data!E$12/2)*6)/1000)</f>
        <v>-0.17220000000000027</v>
      </c>
      <c r="AW185">
        <f t="shared" si="22"/>
        <v>0.17220000000000027</v>
      </c>
      <c r="AX185">
        <f>AU185*(((data!E$12/2)*6)^2/1000)</f>
        <v>-1.1573204419889918</v>
      </c>
      <c r="AY185">
        <f>AU185*(((data!E$12/2)*6)^3/1000)</f>
        <v>-24303.729281768829</v>
      </c>
    </row>
    <row r="186" spans="1:51" x14ac:dyDescent="0.35">
      <c r="A186">
        <f t="shared" si="28"/>
        <v>6</v>
      </c>
      <c r="B186">
        <f t="shared" si="21"/>
        <v>364</v>
      </c>
      <c r="C186">
        <v>0.65</v>
      </c>
      <c r="F186">
        <f t="shared" si="26"/>
        <v>4.352E-3</v>
      </c>
      <c r="G186">
        <f t="shared" si="23"/>
        <v>0.645648</v>
      </c>
      <c r="H186">
        <v>0.31769999999999998</v>
      </c>
      <c r="N186">
        <v>0</v>
      </c>
      <c r="Q186">
        <f t="shared" si="27"/>
        <v>-5.9280000000000001E-3</v>
      </c>
      <c r="R186">
        <f>IF(Table1[[#This Row],[IN lift corrected]]=0, 0,N186-Q186)</f>
        <v>0</v>
      </c>
      <c r="S186">
        <v>4.8323</v>
      </c>
      <c r="AM186">
        <f>(Table1[[#This Row],[Column11]]-S185)/(Table1[[#This Row],[crankshaft degrees]]-B185)</f>
        <v>0.10550000000000015</v>
      </c>
      <c r="AN186">
        <f>(AM186-AM185)/(Table1[[#This Row],[crankshaft degrees]]-B185)</f>
        <v>-1.4749999999998931E-3</v>
      </c>
      <c r="AO186">
        <f>AM186*(((data!E$12/2)*6)/1000)</f>
        <v>2.2155000000000031</v>
      </c>
      <c r="AP186">
        <f>AN186*(((data!E$12/2)*6)^2/1000)</f>
        <v>-650.47499999995284</v>
      </c>
      <c r="AQ186">
        <f>AN186*(((data!E$12/2)*6/1000^3))</f>
        <v>-3.0974999999997754E-8</v>
      </c>
      <c r="AT186">
        <f>(Table1[[#This Row],[Column8]]-H185)/(Table1[[#This Row],[crankshaft degrees]]-B185)</f>
        <v>-1.0500000000000009E-2</v>
      </c>
      <c r="AU186">
        <f>(AT186-AT185)/(Table1[[#This Row],[crankshaft degrees]]-I185)</f>
        <v>-6.3186813186813088E-6</v>
      </c>
      <c r="AV186">
        <f>AT186*(((data!E$12/2)*6)/1000)</f>
        <v>-0.2205000000000002</v>
      </c>
      <c r="AW186">
        <f t="shared" si="22"/>
        <v>0.2205000000000002</v>
      </c>
      <c r="AX186">
        <f>AU186*(((data!E$12/2)*6)^2/1000)</f>
        <v>-2.786538461538457</v>
      </c>
      <c r="AY186">
        <f>AU186*(((data!E$12/2)*6)^3/1000)</f>
        <v>-58517.307692307601</v>
      </c>
    </row>
    <row r="187" spans="1:51" x14ac:dyDescent="0.35">
      <c r="A187">
        <f t="shared" si="28"/>
        <v>8</v>
      </c>
      <c r="B187">
        <f t="shared" si="21"/>
        <v>366</v>
      </c>
      <c r="C187">
        <v>0.6</v>
      </c>
      <c r="F187">
        <f t="shared" si="26"/>
        <v>6.4920000000000004E-3</v>
      </c>
      <c r="G187">
        <f t="shared" ref="G187:G218" si="29">IF(C187=0, 0, C187-F187)</f>
        <v>0.59350799999999992</v>
      </c>
      <c r="H187">
        <v>0.29370000000000002</v>
      </c>
      <c r="N187">
        <v>0</v>
      </c>
      <c r="Q187">
        <f t="shared" si="27"/>
        <v>-8.8380000000000004E-3</v>
      </c>
      <c r="R187">
        <f>IF(Table1[[#This Row],[IN lift corrected]]=0, 0,N187-Q187)</f>
        <v>0</v>
      </c>
      <c r="S187">
        <v>5.0377000000000001</v>
      </c>
      <c r="AM187">
        <f>(Table1[[#This Row],[Column11]]-S186)/(Table1[[#This Row],[crankshaft degrees]]-B186)</f>
        <v>0.10270000000000001</v>
      </c>
      <c r="AN187">
        <f>(AM187-AM186)/(Table1[[#This Row],[crankshaft degrees]]-B186)</f>
        <v>-1.4000000000000679E-3</v>
      </c>
      <c r="AO187">
        <f>AM187*(((data!E$12/2)*6)/1000)</f>
        <v>2.1567000000000003</v>
      </c>
      <c r="AP187">
        <f>AN187*(((data!E$12/2)*6)^2/1000)</f>
        <v>-617.40000000002988</v>
      </c>
      <c r="AQ187">
        <f>AN187*(((data!E$12/2)*6/1000^3))</f>
        <v>-2.9400000000001425E-8</v>
      </c>
      <c r="AT187">
        <f>(Table1[[#This Row],[Column8]]-H186)/(Table1[[#This Row],[crankshaft degrees]]-B186)</f>
        <v>-1.1999999999999983E-2</v>
      </c>
      <c r="AU187">
        <f>(AT187-AT186)/(Table1[[#This Row],[crankshaft degrees]]-I186)</f>
        <v>-4.0983606557376324E-6</v>
      </c>
      <c r="AV187">
        <f>AT187*(((data!E$12/2)*6)/1000)</f>
        <v>-0.25199999999999967</v>
      </c>
      <c r="AW187">
        <f t="shared" si="22"/>
        <v>0.25199999999999967</v>
      </c>
      <c r="AX187">
        <f>AU187*(((data!E$12/2)*6)^2/1000)</f>
        <v>-1.8073770491802958</v>
      </c>
      <c r="AY187">
        <f>AU187*(((data!E$12/2)*6)^3/1000)</f>
        <v>-37954.918032786212</v>
      </c>
    </row>
    <row r="188" spans="1:51" x14ac:dyDescent="0.35">
      <c r="A188">
        <f t="shared" si="28"/>
        <v>10</v>
      </c>
      <c r="B188">
        <f t="shared" si="21"/>
        <v>368</v>
      </c>
      <c r="C188">
        <v>0.57999999999999996</v>
      </c>
      <c r="F188">
        <f t="shared" si="26"/>
        <v>8.6080000000000011E-3</v>
      </c>
      <c r="G188">
        <f t="shared" si="29"/>
        <v>0.57139200000000001</v>
      </c>
      <c r="H188">
        <v>0.27739999999999998</v>
      </c>
      <c r="N188">
        <v>0</v>
      </c>
      <c r="Q188">
        <f t="shared" si="27"/>
        <v>-1.1712E-2</v>
      </c>
      <c r="R188">
        <f>IF(Table1[[#This Row],[IN lift corrected]]=0, 0,N188-Q188)</f>
        <v>0</v>
      </c>
      <c r="S188">
        <v>5.2447999999999997</v>
      </c>
      <c r="AM188">
        <f>(Table1[[#This Row],[Column11]]-S187)/(Table1[[#This Row],[crankshaft degrees]]-B187)</f>
        <v>0.10354999999999981</v>
      </c>
      <c r="AN188">
        <f>(AM188-AM187)/(Table1[[#This Row],[crankshaft degrees]]-B187)</f>
        <v>4.2499999999989768E-4</v>
      </c>
      <c r="AO188">
        <f>AM188*(((data!E$12/2)*6)/1000)</f>
        <v>2.174549999999996</v>
      </c>
      <c r="AP188">
        <f>AN188*(((data!E$12/2)*6)^2/1000)</f>
        <v>187.42499999995488</v>
      </c>
      <c r="AQ188">
        <f>AN188*(((data!E$12/2)*6/1000^3))</f>
        <v>8.9249999999978515E-9</v>
      </c>
      <c r="AT188">
        <f>(Table1[[#This Row],[Column8]]-H187)/(Table1[[#This Row],[crankshaft degrees]]-B187)</f>
        <v>-8.1500000000000183E-3</v>
      </c>
      <c r="AU188">
        <f>(AT188-AT187)/(Table1[[#This Row],[crankshaft degrees]]-I187)</f>
        <v>1.0461956521739035E-5</v>
      </c>
      <c r="AV188">
        <f>AT188*(((data!E$12/2)*6)/1000)</f>
        <v>-0.17115000000000039</v>
      </c>
      <c r="AW188">
        <f t="shared" si="22"/>
        <v>0.17115000000000039</v>
      </c>
      <c r="AX188">
        <f>AU188*(((data!E$12/2)*6)^2/1000)</f>
        <v>4.6137228260869145</v>
      </c>
      <c r="AY188">
        <f>AU188*(((data!E$12/2)*6)^3/1000)</f>
        <v>96888.179347825193</v>
      </c>
    </row>
    <row r="189" spans="1:51" x14ac:dyDescent="0.35">
      <c r="A189">
        <f t="shared" si="28"/>
        <v>12</v>
      </c>
      <c r="B189">
        <f t="shared" si="21"/>
        <v>370</v>
      </c>
      <c r="C189">
        <v>0.56000000000000005</v>
      </c>
      <c r="F189">
        <f t="shared" si="26"/>
        <v>1.0700000000000001E-2</v>
      </c>
      <c r="G189">
        <f t="shared" si="29"/>
        <v>0.54930000000000001</v>
      </c>
      <c r="H189">
        <v>0.25690000000000002</v>
      </c>
      <c r="N189">
        <v>0</v>
      </c>
      <c r="Q189">
        <f t="shared" si="27"/>
        <v>-1.4549999999999999E-2</v>
      </c>
      <c r="R189">
        <f>IF(Table1[[#This Row],[IN lift corrected]]=0, 0,N189-Q189)</f>
        <v>0</v>
      </c>
      <c r="S189">
        <v>5.4457000000000004</v>
      </c>
      <c r="AM189">
        <f>(Table1[[#This Row],[Column11]]-S188)/(Table1[[#This Row],[crankshaft degrees]]-B188)</f>
        <v>0.10045000000000037</v>
      </c>
      <c r="AN189">
        <f>(AM189-AM188)/(Table1[[#This Row],[crankshaft degrees]]-B188)</f>
        <v>-1.5499999999997183E-3</v>
      </c>
      <c r="AO189">
        <f>AM189*(((data!E$12/2)*6)/1000)</f>
        <v>2.1094500000000078</v>
      </c>
      <c r="AP189">
        <f>AN189*(((data!E$12/2)*6)^2/1000)</f>
        <v>-683.54999999987581</v>
      </c>
      <c r="AQ189">
        <f>AN189*(((data!E$12/2)*6/1000^3))</f>
        <v>-3.2549999999994081E-8</v>
      </c>
      <c r="AT189">
        <f>(Table1[[#This Row],[Column8]]-H188)/(Table1[[#This Row],[crankshaft degrees]]-B188)</f>
        <v>-1.0249999999999981E-2</v>
      </c>
      <c r="AU189">
        <f>(AT189-AT188)/(Table1[[#This Row],[crankshaft degrees]]-I188)</f>
        <v>-5.6756756756755754E-6</v>
      </c>
      <c r="AV189">
        <f>AT189*(((data!E$12/2)*6)/1000)</f>
        <v>-0.21524999999999961</v>
      </c>
      <c r="AW189">
        <f t="shared" si="22"/>
        <v>0.21524999999999961</v>
      </c>
      <c r="AX189">
        <f>AU189*(((data!E$12/2)*6)^2/1000)</f>
        <v>-2.5029729729729286</v>
      </c>
      <c r="AY189">
        <f>AU189*(((data!E$12/2)*6)^3/1000)</f>
        <v>-52562.432432431502</v>
      </c>
    </row>
    <row r="190" spans="1:51" x14ac:dyDescent="0.35">
      <c r="A190">
        <f t="shared" si="28"/>
        <v>14</v>
      </c>
      <c r="B190">
        <f t="shared" si="21"/>
        <v>372</v>
      </c>
      <c r="C190">
        <v>0.54</v>
      </c>
      <c r="F190">
        <f t="shared" si="26"/>
        <v>1.2768E-2</v>
      </c>
      <c r="G190">
        <f t="shared" si="29"/>
        <v>0.52723200000000003</v>
      </c>
      <c r="H190">
        <v>0.23630000000000001</v>
      </c>
      <c r="N190">
        <v>0</v>
      </c>
      <c r="Q190">
        <f t="shared" si="27"/>
        <v>-1.7352000000000003E-2</v>
      </c>
      <c r="R190">
        <f>IF(Table1[[#This Row],[IN lift corrected]]=0, 0,N190-Q190)</f>
        <v>0</v>
      </c>
      <c r="S190">
        <v>5.6403999999999996</v>
      </c>
      <c r="AM190">
        <f>(Table1[[#This Row],[Column11]]-S189)/(Table1[[#This Row],[crankshaft degrees]]-B189)</f>
        <v>9.7349999999999604E-2</v>
      </c>
      <c r="AN190">
        <f>(AM190-AM189)/(Table1[[#This Row],[crankshaft degrees]]-B189)</f>
        <v>-1.5500000000003844E-3</v>
      </c>
      <c r="AO190">
        <f>AM190*(((data!E$12/2)*6)/1000)</f>
        <v>2.0443499999999917</v>
      </c>
      <c r="AP190">
        <f>AN190*(((data!E$12/2)*6)^2/1000)</f>
        <v>-683.55000000016958</v>
      </c>
      <c r="AQ190">
        <f>AN190*(((data!E$12/2)*6/1000^3))</f>
        <v>-3.255000000000807E-8</v>
      </c>
      <c r="AT190">
        <f>(Table1[[#This Row],[Column8]]-H189)/(Table1[[#This Row],[crankshaft degrees]]-B189)</f>
        <v>-1.0300000000000004E-2</v>
      </c>
      <c r="AU190">
        <f>(AT190-AT189)/(Table1[[#This Row],[crankshaft degrees]]-I189)</f>
        <v>-1.3440860215059744E-7</v>
      </c>
      <c r="AV190">
        <f>AT190*(((data!E$12/2)*6)/1000)</f>
        <v>-0.21630000000000008</v>
      </c>
      <c r="AW190">
        <f t="shared" si="22"/>
        <v>0.21630000000000008</v>
      </c>
      <c r="AX190">
        <f>AU190*(((data!E$12/2)*6)^2/1000)</f>
        <v>-5.927419354841347E-2</v>
      </c>
      <c r="AY190">
        <f>AU190*(((data!E$12/2)*6)^3/1000)</f>
        <v>-1244.7580645166829</v>
      </c>
    </row>
    <row r="191" spans="1:51" x14ac:dyDescent="0.35">
      <c r="A191">
        <f t="shared" si="28"/>
        <v>16</v>
      </c>
      <c r="B191">
        <f t="shared" si="21"/>
        <v>374</v>
      </c>
      <c r="C191">
        <v>0.52</v>
      </c>
      <c r="F191">
        <f t="shared" si="26"/>
        <v>1.4812000000000001E-2</v>
      </c>
      <c r="G191">
        <f t="shared" si="29"/>
        <v>0.50518799999999997</v>
      </c>
      <c r="H191">
        <v>0.21579999999999999</v>
      </c>
      <c r="N191">
        <v>0</v>
      </c>
      <c r="Q191">
        <f t="shared" si="27"/>
        <v>-2.0118E-2</v>
      </c>
      <c r="R191">
        <f>IF(Table1[[#This Row],[IN lift corrected]]=0, 0,N191-Q191)</f>
        <v>0</v>
      </c>
      <c r="S191">
        <v>5.8288000000000002</v>
      </c>
      <c r="AM191">
        <f>(Table1[[#This Row],[Column11]]-S190)/(Table1[[#This Row],[crankshaft degrees]]-B190)</f>
        <v>9.4200000000000284E-2</v>
      </c>
      <c r="AN191">
        <f>(AM191-AM190)/(Table1[[#This Row],[crankshaft degrees]]-B190)</f>
        <v>-1.57499999999966E-3</v>
      </c>
      <c r="AO191">
        <f>AM191*(((data!E$12/2)*6)/1000)</f>
        <v>1.978200000000006</v>
      </c>
      <c r="AP191">
        <f>AN191*(((data!E$12/2)*6)^2/1000)</f>
        <v>-694.57499999985009</v>
      </c>
      <c r="AQ191">
        <f>AN191*(((data!E$12/2)*6/1000^3))</f>
        <v>-3.3074999999992857E-8</v>
      </c>
      <c r="AT191">
        <f>(Table1[[#This Row],[Column8]]-H190)/(Table1[[#This Row],[crankshaft degrees]]-B190)</f>
        <v>-1.0250000000000009E-2</v>
      </c>
      <c r="AU191">
        <f>(AT191-AT190)/(Table1[[#This Row],[crankshaft degrees]]-I190)</f>
        <v>1.336898395721778E-7</v>
      </c>
      <c r="AV191">
        <f>AT191*(((data!E$12/2)*6)/1000)</f>
        <v>-0.21525000000000019</v>
      </c>
      <c r="AW191">
        <f t="shared" si="22"/>
        <v>0.21525000000000019</v>
      </c>
      <c r="AX191">
        <f>AU191*(((data!E$12/2)*6)^2/1000)</f>
        <v>5.8957219251330406E-2</v>
      </c>
      <c r="AY191">
        <f>AU191*(((data!E$12/2)*6)^3/1000)</f>
        <v>1238.1016042779386</v>
      </c>
    </row>
    <row r="192" spans="1:51" x14ac:dyDescent="0.35">
      <c r="A192">
        <f t="shared" si="28"/>
        <v>18</v>
      </c>
      <c r="B192">
        <f t="shared" si="21"/>
        <v>376</v>
      </c>
      <c r="C192">
        <v>0.5</v>
      </c>
      <c r="F192">
        <f t="shared" si="26"/>
        <v>1.6832E-2</v>
      </c>
      <c r="G192">
        <f t="shared" si="29"/>
        <v>0.48316799999999999</v>
      </c>
      <c r="H192">
        <v>0.20080000000000001</v>
      </c>
      <c r="N192">
        <v>0</v>
      </c>
      <c r="Q192">
        <f t="shared" si="27"/>
        <v>-2.2848E-2</v>
      </c>
      <c r="R192">
        <f>IF(Table1[[#This Row],[IN lift corrected]]=0, 0,N192-Q192)</f>
        <v>0</v>
      </c>
      <c r="S192">
        <v>6.0156000000000001</v>
      </c>
      <c r="AM192">
        <f>(Table1[[#This Row],[Column11]]-S191)/(Table1[[#This Row],[crankshaft degrees]]-B191)</f>
        <v>9.3399999999999928E-2</v>
      </c>
      <c r="AN192">
        <f>(AM192-AM191)/(Table1[[#This Row],[crankshaft degrees]]-B191)</f>
        <v>-4.0000000000017799E-4</v>
      </c>
      <c r="AO192">
        <f>AM192*(((data!E$12/2)*6)/1000)</f>
        <v>1.9613999999999985</v>
      </c>
      <c r="AP192">
        <f>AN192*(((data!E$12/2)*6)^2/1000)</f>
        <v>-176.40000000007851</v>
      </c>
      <c r="AQ192">
        <f>AN192*(((data!E$12/2)*6/1000^3))</f>
        <v>-8.400000000003738E-9</v>
      </c>
      <c r="AT192">
        <f>(Table1[[#This Row],[Column8]]-H191)/(Table1[[#This Row],[crankshaft degrees]]-B191)</f>
        <v>-7.4999999999999928E-3</v>
      </c>
      <c r="AU192">
        <f>(AT192-AT191)/(Table1[[#This Row],[crankshaft degrees]]-I191)</f>
        <v>7.3138297872340859E-6</v>
      </c>
      <c r="AV192">
        <f>AT192*(((data!E$12/2)*6)/1000)</f>
        <v>-0.15749999999999986</v>
      </c>
      <c r="AW192">
        <f t="shared" si="22"/>
        <v>0.15749999999999986</v>
      </c>
      <c r="AX192">
        <f>AU192*(((data!E$12/2)*6)^2/1000)</f>
        <v>3.2253989361702318</v>
      </c>
      <c r="AY192">
        <f>AU192*(((data!E$12/2)*6)^3/1000)</f>
        <v>67733.377659574864</v>
      </c>
    </row>
    <row r="193" spans="1:51" x14ac:dyDescent="0.35">
      <c r="A193">
        <f t="shared" si="28"/>
        <v>20</v>
      </c>
      <c r="B193">
        <f t="shared" si="21"/>
        <v>378</v>
      </c>
      <c r="C193">
        <v>0.48</v>
      </c>
      <c r="F193">
        <f t="shared" si="26"/>
        <v>1.8828000000000001E-2</v>
      </c>
      <c r="G193">
        <f t="shared" si="29"/>
        <v>0.46117199999999997</v>
      </c>
      <c r="H193">
        <v>0.18459999999999999</v>
      </c>
      <c r="N193">
        <v>0</v>
      </c>
      <c r="Q193">
        <f t="shared" si="27"/>
        <v>-2.5541999999999999E-2</v>
      </c>
      <c r="R193">
        <f>IF(Table1[[#This Row],[IN lift corrected]]=0, 0,N193-Q193)</f>
        <v>0</v>
      </c>
      <c r="S193">
        <v>6.1993</v>
      </c>
      <c r="AM193">
        <f>(Table1[[#This Row],[Column11]]-S192)/(Table1[[#This Row],[crankshaft degrees]]-B192)</f>
        <v>9.1849999999999987E-2</v>
      </c>
      <c r="AN193">
        <f>(AM193-AM192)/(Table1[[#This Row],[crankshaft degrees]]-B192)</f>
        <v>-7.7499999999997016E-4</v>
      </c>
      <c r="AO193">
        <f>AM193*(((data!E$12/2)*6)/1000)</f>
        <v>1.9288499999999997</v>
      </c>
      <c r="AP193">
        <f>AN193*(((data!E$12/2)*6)^2/1000)</f>
        <v>-341.77499999998685</v>
      </c>
      <c r="AQ193">
        <f>AN193*(((data!E$12/2)*6/1000^3))</f>
        <v>-1.6274999999999373E-8</v>
      </c>
      <c r="AT193">
        <f>(Table1[[#This Row],[Column8]]-H192)/(Table1[[#This Row],[crankshaft degrees]]-B192)</f>
        <v>-8.10000000000001E-3</v>
      </c>
      <c r="AU193">
        <f>(AT193-AT192)/(Table1[[#This Row],[crankshaft degrees]]-I192)</f>
        <v>-1.5873015873016328E-6</v>
      </c>
      <c r="AV193">
        <f>AT193*(((data!E$12/2)*6)/1000)</f>
        <v>-0.1701000000000002</v>
      </c>
      <c r="AW193">
        <f t="shared" si="22"/>
        <v>0.1701000000000002</v>
      </c>
      <c r="AX193">
        <f>AU193*(((data!E$12/2)*6)^2/1000)</f>
        <v>-0.70000000000002005</v>
      </c>
      <c r="AY193">
        <f>AU193*(((data!E$12/2)*6)^3/1000)</f>
        <v>-14700.000000000422</v>
      </c>
    </row>
    <row r="194" spans="1:51" x14ac:dyDescent="0.35">
      <c r="A194">
        <f t="shared" si="28"/>
        <v>22</v>
      </c>
      <c r="B194">
        <f t="shared" si="21"/>
        <v>380</v>
      </c>
      <c r="C194">
        <v>0.46500000000000002</v>
      </c>
      <c r="D194">
        <v>0.01</v>
      </c>
      <c r="F194">
        <f t="shared" si="26"/>
        <v>2.0800000000000003E-2</v>
      </c>
      <c r="G194">
        <f t="shared" si="29"/>
        <v>0.44420000000000004</v>
      </c>
      <c r="H194">
        <v>0.16389999999999999</v>
      </c>
      <c r="N194">
        <v>0</v>
      </c>
      <c r="O194">
        <v>-0.02</v>
      </c>
      <c r="P194">
        <v>0.02</v>
      </c>
      <c r="Q194">
        <f t="shared" si="27"/>
        <v>-2.8199999999999999E-2</v>
      </c>
      <c r="R194">
        <f>IF(Table1[[#This Row],[IN lift corrected]]=0, 0,N194-Q194)</f>
        <v>0</v>
      </c>
      <c r="S194">
        <v>6.3765000000000001</v>
      </c>
      <c r="AM194">
        <f>(Table1[[#This Row],[Column11]]-S193)/(Table1[[#This Row],[crankshaft degrees]]-B193)</f>
        <v>8.8600000000000012E-2</v>
      </c>
      <c r="AN194">
        <f>(AM194-AM193)/(Table1[[#This Row],[crankshaft degrees]]-B193)</f>
        <v>-1.6249999999999876E-3</v>
      </c>
      <c r="AO194">
        <f>AM194*(((data!E$12/2)*6)/1000)</f>
        <v>1.8606000000000003</v>
      </c>
      <c r="AP194">
        <f>AN194*(((data!E$12/2)*6)^2/1000)</f>
        <v>-716.62499999999454</v>
      </c>
      <c r="AQ194">
        <f>AN194*(((data!E$12/2)*6/1000^3))</f>
        <v>-3.4124999999999738E-8</v>
      </c>
      <c r="AT194">
        <f>(Table1[[#This Row],[Column8]]-H193)/(Table1[[#This Row],[crankshaft degrees]]-B193)</f>
        <v>-1.0349999999999998E-2</v>
      </c>
      <c r="AU194">
        <f>(AT194-AT193)/(Table1[[#This Row],[crankshaft degrees]]-I193)</f>
        <v>-5.9210526315789163E-6</v>
      </c>
      <c r="AV194">
        <f>AT194*(((data!E$12/2)*6)/1000)</f>
        <v>-0.21734999999999996</v>
      </c>
      <c r="AW194">
        <f t="shared" si="22"/>
        <v>0.21734999999999996</v>
      </c>
      <c r="AX194">
        <f>AU194*(((data!E$12/2)*6)^2/1000)</f>
        <v>-2.6111842105263019</v>
      </c>
      <c r="AY194">
        <f>AU194*(((data!E$12/2)*6)^3/1000)</f>
        <v>-54834.868421052342</v>
      </c>
    </row>
    <row r="195" spans="1:51" x14ac:dyDescent="0.35">
      <c r="A195">
        <f t="shared" si="28"/>
        <v>24</v>
      </c>
      <c r="B195">
        <f t="shared" si="21"/>
        <v>382</v>
      </c>
      <c r="C195">
        <v>0.44500000000000001</v>
      </c>
      <c r="F195">
        <f t="shared" si="26"/>
        <v>2.2748000000000004E-2</v>
      </c>
      <c r="G195">
        <f t="shared" si="29"/>
        <v>0.42225200000000002</v>
      </c>
      <c r="H195">
        <v>0.14330000000000001</v>
      </c>
      <c r="N195">
        <v>0</v>
      </c>
      <c r="Q195">
        <f t="shared" si="27"/>
        <v>-3.0822000000000002E-2</v>
      </c>
      <c r="R195">
        <f>IF(Table1[[#This Row],[IN lift corrected]]=0, 0,N195-Q195)</f>
        <v>0</v>
      </c>
      <c r="S195">
        <v>6.5484</v>
      </c>
      <c r="AM195">
        <f>(Table1[[#This Row],[Column11]]-S194)/(Table1[[#This Row],[crankshaft degrees]]-B194)</f>
        <v>8.5949999999999971E-2</v>
      </c>
      <c r="AN195">
        <f>(AM195-AM194)/(Table1[[#This Row],[crankshaft degrees]]-B194)</f>
        <v>-1.3250000000000206E-3</v>
      </c>
      <c r="AO195">
        <f>AM195*(((data!E$12/2)*6)/1000)</f>
        <v>1.8049499999999994</v>
      </c>
      <c r="AP195">
        <f>AN195*(((data!E$12/2)*6)^2/1000)</f>
        <v>-584.32500000000914</v>
      </c>
      <c r="AQ195">
        <f>AN195*(((data!E$12/2)*6/1000^3))</f>
        <v>-2.7825000000000433E-8</v>
      </c>
      <c r="AT195">
        <f>(Table1[[#This Row],[Column8]]-H194)/(Table1[[#This Row],[crankshaft degrees]]-B194)</f>
        <v>-1.029999999999999E-2</v>
      </c>
      <c r="AU195">
        <f>(AT195-AT194)/(Table1[[#This Row],[crankshaft degrees]]-I194)</f>
        <v>1.3089005235604287E-7</v>
      </c>
      <c r="AV195">
        <f>AT195*(((data!E$12/2)*6)/1000)</f>
        <v>-0.21629999999999977</v>
      </c>
      <c r="AW195">
        <f t="shared" si="22"/>
        <v>0.21629999999999977</v>
      </c>
      <c r="AX195">
        <f>AU195*(((data!E$12/2)*6)^2/1000)</f>
        <v>5.7722513089014903E-2</v>
      </c>
      <c r="AY195">
        <f>AU195*(((data!E$12/2)*6)^3/1000)</f>
        <v>1212.1727748693129</v>
      </c>
    </row>
    <row r="196" spans="1:51" x14ac:dyDescent="0.35">
      <c r="A196">
        <f t="shared" si="28"/>
        <v>26</v>
      </c>
      <c r="B196">
        <f t="shared" si="21"/>
        <v>384</v>
      </c>
      <c r="C196">
        <v>0.43</v>
      </c>
      <c r="F196">
        <f t="shared" si="26"/>
        <v>2.4671999999999999E-2</v>
      </c>
      <c r="G196">
        <f t="shared" si="29"/>
        <v>0.40532800000000002</v>
      </c>
      <c r="H196">
        <v>0.1226</v>
      </c>
      <c r="N196">
        <v>0</v>
      </c>
      <c r="Q196">
        <f t="shared" si="27"/>
        <v>-3.3408000000000007E-2</v>
      </c>
      <c r="R196">
        <f>IF(Table1[[#This Row],[IN lift corrected]]=0, 0,N196-Q196)</f>
        <v>0</v>
      </c>
      <c r="S196">
        <v>6.7205000000000004</v>
      </c>
      <c r="AM196">
        <f>(Table1[[#This Row],[Column11]]-S195)/(Table1[[#This Row],[crankshaft degrees]]-B195)</f>
        <v>8.6050000000000182E-2</v>
      </c>
      <c r="AN196">
        <f>(AM196-AM195)/(Table1[[#This Row],[crankshaft degrees]]-B195)</f>
        <v>5.0000000000105516E-5</v>
      </c>
      <c r="AO196">
        <f>AM196*(((data!E$12/2)*6)/1000)</f>
        <v>1.8070500000000038</v>
      </c>
      <c r="AP196">
        <f>AN196*(((data!E$12/2)*6)^2/1000)</f>
        <v>22.050000000046531</v>
      </c>
      <c r="AQ196">
        <f>AN196*(((data!E$12/2)*6/1000^3))</f>
        <v>1.0500000000022157E-9</v>
      </c>
      <c r="AT196">
        <f>(Table1[[#This Row],[Column8]]-H195)/(Table1[[#This Row],[crankshaft degrees]]-B195)</f>
        <v>-1.0350000000000005E-2</v>
      </c>
      <c r="AU196">
        <f>(AT196-AT195)/(Table1[[#This Row],[crankshaft degrees]]-I195)</f>
        <v>-1.302083333333732E-7</v>
      </c>
      <c r="AV196">
        <f>AT196*(((data!E$12/2)*6)/1000)</f>
        <v>-0.2173500000000001</v>
      </c>
      <c r="AW196">
        <f t="shared" si="22"/>
        <v>0.2173500000000001</v>
      </c>
      <c r="AX196">
        <f>AU196*(((data!E$12/2)*6)^2/1000)</f>
        <v>-5.742187500001758E-2</v>
      </c>
      <c r="AY196">
        <f>AU196*(((data!E$12/2)*6)^3/1000)</f>
        <v>-1205.8593750003693</v>
      </c>
    </row>
    <row r="197" spans="1:51" x14ac:dyDescent="0.35">
      <c r="A197">
        <f t="shared" si="28"/>
        <v>28</v>
      </c>
      <c r="B197">
        <f t="shared" si="21"/>
        <v>386</v>
      </c>
      <c r="C197">
        <v>0.41</v>
      </c>
      <c r="F197">
        <f t="shared" si="26"/>
        <v>2.6572000000000002E-2</v>
      </c>
      <c r="G197">
        <f t="shared" si="29"/>
        <v>0.38342799999999999</v>
      </c>
      <c r="H197">
        <v>0.1091</v>
      </c>
      <c r="N197">
        <v>0</v>
      </c>
      <c r="Q197">
        <f t="shared" si="27"/>
        <v>-3.5957999999999997E-2</v>
      </c>
      <c r="R197">
        <f>IF(Table1[[#This Row],[IN lift corrected]]=0, 0,N197-Q197)</f>
        <v>0</v>
      </c>
      <c r="S197">
        <v>6.8860000000000001</v>
      </c>
      <c r="AM197">
        <f>(Table1[[#This Row],[Column11]]-S196)/(Table1[[#This Row],[crankshaft degrees]]-B196)</f>
        <v>8.2749999999999879E-2</v>
      </c>
      <c r="AN197">
        <f>(AM197-AM196)/(Table1[[#This Row],[crankshaft degrees]]-B196)</f>
        <v>-1.6500000000001513E-3</v>
      </c>
      <c r="AO197">
        <f>AM197*(((data!E$12/2)*6)/1000)</f>
        <v>1.7377499999999975</v>
      </c>
      <c r="AP197">
        <f>AN197*(((data!E$12/2)*6)^2/1000)</f>
        <v>-727.65000000006671</v>
      </c>
      <c r="AQ197">
        <f>AN197*(((data!E$12/2)*6/1000^3))</f>
        <v>-3.4650000000003179E-8</v>
      </c>
      <c r="AT197">
        <f>(Table1[[#This Row],[Column8]]-H196)/(Table1[[#This Row],[crankshaft degrees]]-B196)</f>
        <v>-6.7499999999999991E-3</v>
      </c>
      <c r="AU197">
        <f>(AT197-AT196)/(Table1[[#This Row],[crankshaft degrees]]-I196)</f>
        <v>9.3264248704663374E-6</v>
      </c>
      <c r="AV197">
        <f>AT197*(((data!E$12/2)*6)/1000)</f>
        <v>-0.14174999999999999</v>
      </c>
      <c r="AW197">
        <f t="shared" si="22"/>
        <v>0.14174999999999999</v>
      </c>
      <c r="AX197">
        <f>AU197*(((data!E$12/2)*6)^2/1000)</f>
        <v>4.1129533678756545</v>
      </c>
      <c r="AY197">
        <f>AU197*(((data!E$12/2)*6)^3/1000)</f>
        <v>86372.020725388749</v>
      </c>
    </row>
    <row r="198" spans="1:51" x14ac:dyDescent="0.35">
      <c r="A198">
        <f t="shared" si="28"/>
        <v>30</v>
      </c>
      <c r="B198">
        <f t="shared" ref="B198:B261" si="30">B197+2</f>
        <v>388</v>
      </c>
      <c r="C198">
        <v>0.39</v>
      </c>
      <c r="F198">
        <f t="shared" si="26"/>
        <v>2.8448000000000001E-2</v>
      </c>
      <c r="G198">
        <f t="shared" si="29"/>
        <v>0.36155199999999998</v>
      </c>
      <c r="H198">
        <v>0.1022</v>
      </c>
      <c r="N198">
        <v>0</v>
      </c>
      <c r="Q198">
        <f t="shared" si="27"/>
        <v>-3.8472000000000006E-2</v>
      </c>
      <c r="R198">
        <f>IF(Table1[[#This Row],[IN lift corrected]]=0, 0,N198-Q198)</f>
        <v>0</v>
      </c>
      <c r="S198">
        <v>7.0448000000000004</v>
      </c>
      <c r="AM198">
        <f>(Table1[[#This Row],[Column11]]-S197)/(Table1[[#This Row],[crankshaft degrees]]-B197)</f>
        <v>7.9400000000000137E-2</v>
      </c>
      <c r="AN198">
        <f>(AM198-AM197)/(Table1[[#This Row],[crankshaft degrees]]-B197)</f>
        <v>-1.674999999999871E-3</v>
      </c>
      <c r="AO198">
        <f>AM198*(((data!E$12/2)*6)/1000)</f>
        <v>1.6674000000000029</v>
      </c>
      <c r="AP198">
        <f>AN198*(((data!E$12/2)*6)^2/1000)</f>
        <v>-738.67499999994311</v>
      </c>
      <c r="AQ198">
        <f>AN198*(((data!E$12/2)*6/1000^3))</f>
        <v>-3.5174999999997289E-8</v>
      </c>
      <c r="AT198">
        <f>(Table1[[#This Row],[Column8]]-H197)/(Table1[[#This Row],[crankshaft degrees]]-B197)</f>
        <v>-3.4500000000000017E-3</v>
      </c>
      <c r="AU198">
        <f>(AT198-AT197)/(Table1[[#This Row],[crankshaft degrees]]-I197)</f>
        <v>8.5051546391752517E-6</v>
      </c>
      <c r="AV198">
        <f>AT198*(((data!E$12/2)*6)/1000)</f>
        <v>-7.2450000000000042E-2</v>
      </c>
      <c r="AW198">
        <f t="shared" ref="AW198:AW261" si="31">ABS(AV198)</f>
        <v>7.2450000000000042E-2</v>
      </c>
      <c r="AX198">
        <f>AU198*(((data!E$12/2)*6)^2/1000)</f>
        <v>3.750773195876286</v>
      </c>
      <c r="AY198">
        <f>AU198*(((data!E$12/2)*6)^3/1000)</f>
        <v>78766.237113402007</v>
      </c>
    </row>
    <row r="199" spans="1:51" x14ac:dyDescent="0.35">
      <c r="A199">
        <f t="shared" si="28"/>
        <v>32</v>
      </c>
      <c r="B199">
        <f t="shared" si="30"/>
        <v>390</v>
      </c>
      <c r="C199">
        <v>0.37</v>
      </c>
      <c r="F199">
        <f t="shared" si="26"/>
        <v>3.0300000000000001E-2</v>
      </c>
      <c r="G199">
        <f t="shared" si="29"/>
        <v>0.3397</v>
      </c>
      <c r="H199">
        <v>9.2399999999999996E-2</v>
      </c>
      <c r="N199">
        <v>0</v>
      </c>
      <c r="Q199">
        <f t="shared" si="27"/>
        <v>-4.095E-2</v>
      </c>
      <c r="R199">
        <f>IF(Table1[[#This Row],[IN lift corrected]]=0, 0,N199-Q199)</f>
        <v>0</v>
      </c>
      <c r="S199">
        <v>7.1969000000000003</v>
      </c>
      <c r="AM199">
        <f>(Table1[[#This Row],[Column11]]-S198)/(Table1[[#This Row],[crankshaft degrees]]-B198)</f>
        <v>7.6049999999999951E-2</v>
      </c>
      <c r="AN199">
        <f>(AM199-AM198)/(Table1[[#This Row],[crankshaft degrees]]-B198)</f>
        <v>-1.6750000000000931E-3</v>
      </c>
      <c r="AO199">
        <f>AM199*(((data!E$12/2)*6)/1000)</f>
        <v>1.597049999999999</v>
      </c>
      <c r="AP199">
        <f>AN199*(((data!E$12/2)*6)^2/1000)</f>
        <v>-738.675000000041</v>
      </c>
      <c r="AQ199">
        <f>AN199*(((data!E$12/2)*6/1000^3))</f>
        <v>-3.5175000000001954E-8</v>
      </c>
      <c r="AT199">
        <f>(Table1[[#This Row],[Column8]]-H198)/(Table1[[#This Row],[crankshaft degrees]]-B198)</f>
        <v>-4.9000000000000016E-3</v>
      </c>
      <c r="AU199">
        <f>(AT199-AT198)/(Table1[[#This Row],[crankshaft degrees]]-I198)</f>
        <v>-3.7179487179487176E-6</v>
      </c>
      <c r="AV199">
        <f>AT199*(((data!E$12/2)*6)/1000)</f>
        <v>-0.10290000000000003</v>
      </c>
      <c r="AW199">
        <f t="shared" si="31"/>
        <v>0.10290000000000003</v>
      </c>
      <c r="AX199">
        <f>AU199*(((data!E$12/2)*6)^2/1000)</f>
        <v>-1.6396153846153845</v>
      </c>
      <c r="AY199">
        <f>AU199*(((data!E$12/2)*6)^3/1000)</f>
        <v>-34431.923076923071</v>
      </c>
    </row>
    <row r="200" spans="1:51" x14ac:dyDescent="0.35">
      <c r="A200">
        <f t="shared" si="28"/>
        <v>34</v>
      </c>
      <c r="B200">
        <f t="shared" si="30"/>
        <v>392</v>
      </c>
      <c r="C200">
        <v>0.35</v>
      </c>
      <c r="F200">
        <f t="shared" si="26"/>
        <v>3.2128000000000004E-2</v>
      </c>
      <c r="G200">
        <f t="shared" si="29"/>
        <v>0.31787199999999999</v>
      </c>
      <c r="H200">
        <v>8.5500000000000007E-2</v>
      </c>
      <c r="N200">
        <v>0</v>
      </c>
      <c r="Q200">
        <f t="shared" si="27"/>
        <v>-4.3392E-2</v>
      </c>
      <c r="R200">
        <f>IF(Table1[[#This Row],[IN lift corrected]]=0, 0,N200-Q200)</f>
        <v>0</v>
      </c>
      <c r="S200">
        <v>7.3422000000000001</v>
      </c>
      <c r="AM200">
        <f>(Table1[[#This Row],[Column11]]-S199)/(Table1[[#This Row],[crankshaft degrees]]-B199)</f>
        <v>7.2649999999999881E-2</v>
      </c>
      <c r="AN200">
        <f>(AM200-AM199)/(Table1[[#This Row],[crankshaft degrees]]-B199)</f>
        <v>-1.7000000000000348E-3</v>
      </c>
      <c r="AO200">
        <f>AM200*(((data!E$12/2)*6)/1000)</f>
        <v>1.5256499999999975</v>
      </c>
      <c r="AP200">
        <f>AN200*(((data!E$12/2)*6)^2/1000)</f>
        <v>-749.70000000001539</v>
      </c>
      <c r="AQ200">
        <f>AN200*(((data!E$12/2)*6/1000^3))</f>
        <v>-3.570000000000073E-8</v>
      </c>
      <c r="AT200">
        <f>(Table1[[#This Row],[Column8]]-H199)/(Table1[[#This Row],[crankshaft degrees]]-B199)</f>
        <v>-3.4499999999999947E-3</v>
      </c>
      <c r="AU200">
        <f>(AT200-AT199)/(Table1[[#This Row],[crankshaft degrees]]-I199)</f>
        <v>3.6989795918367523E-6</v>
      </c>
      <c r="AV200">
        <f>AT200*(((data!E$12/2)*6)/1000)</f>
        <v>-7.2449999999999889E-2</v>
      </c>
      <c r="AW200">
        <f t="shared" si="31"/>
        <v>7.2449999999999889E-2</v>
      </c>
      <c r="AX200">
        <f>AU200*(((data!E$12/2)*6)^2/1000)</f>
        <v>1.6312500000000079</v>
      </c>
      <c r="AY200">
        <f>AU200*(((data!E$12/2)*6)^3/1000)</f>
        <v>34256.25000000016</v>
      </c>
    </row>
    <row r="201" spans="1:51" x14ac:dyDescent="0.35">
      <c r="A201">
        <f t="shared" si="28"/>
        <v>36</v>
      </c>
      <c r="B201">
        <f t="shared" si="30"/>
        <v>394</v>
      </c>
      <c r="C201">
        <v>0.34</v>
      </c>
      <c r="F201">
        <f t="shared" si="26"/>
        <v>3.3932000000000004E-2</v>
      </c>
      <c r="G201">
        <f t="shared" si="29"/>
        <v>0.30606800000000001</v>
      </c>
      <c r="H201">
        <v>7.3999999999999996E-2</v>
      </c>
      <c r="N201">
        <v>0</v>
      </c>
      <c r="Q201">
        <f t="shared" si="27"/>
        <v>-4.5798000000000005E-2</v>
      </c>
      <c r="R201">
        <f>IF(Table1[[#This Row],[IN lift corrected]]=0, 0,N201-Q201)</f>
        <v>0</v>
      </c>
      <c r="S201">
        <v>7.4806999999999997</v>
      </c>
      <c r="AM201">
        <f>(Table1[[#This Row],[Column11]]-S200)/(Table1[[#This Row],[crankshaft degrees]]-B200)</f>
        <v>6.9249999999999812E-2</v>
      </c>
      <c r="AN201">
        <f>(AM201-AM200)/(Table1[[#This Row],[crankshaft degrees]]-B200)</f>
        <v>-1.7000000000000348E-3</v>
      </c>
      <c r="AO201">
        <f>AM201*(((data!E$12/2)*6)/1000)</f>
        <v>1.454249999999996</v>
      </c>
      <c r="AP201">
        <f>AN201*(((data!E$12/2)*6)^2/1000)</f>
        <v>-749.70000000001539</v>
      </c>
      <c r="AQ201">
        <f>AN201*(((data!E$12/2)*6/1000^3))</f>
        <v>-3.570000000000073E-8</v>
      </c>
      <c r="AT201">
        <f>(Table1[[#This Row],[Column8]]-H200)/(Table1[[#This Row],[crankshaft degrees]]-B200)</f>
        <v>-5.7500000000000051E-3</v>
      </c>
      <c r="AU201">
        <f>(AT201-AT200)/(Table1[[#This Row],[crankshaft degrees]]-I200)</f>
        <v>-5.8375634517766762E-6</v>
      </c>
      <c r="AV201">
        <f>AT201*(((data!E$12/2)*6)/1000)</f>
        <v>-0.12075000000000011</v>
      </c>
      <c r="AW201">
        <f t="shared" si="31"/>
        <v>0.12075000000000011</v>
      </c>
      <c r="AX201">
        <f>AU201*(((data!E$12/2)*6)^2/1000)</f>
        <v>-2.5743654822335142</v>
      </c>
      <c r="AY201">
        <f>AU201*(((data!E$12/2)*6)^3/1000)</f>
        <v>-54061.6751269038</v>
      </c>
    </row>
    <row r="202" spans="1:51" x14ac:dyDescent="0.35">
      <c r="A202">
        <f t="shared" si="28"/>
        <v>38</v>
      </c>
      <c r="B202">
        <f t="shared" si="30"/>
        <v>396</v>
      </c>
      <c r="C202">
        <v>0.32</v>
      </c>
      <c r="F202">
        <f t="shared" si="26"/>
        <v>3.5712000000000001E-2</v>
      </c>
      <c r="G202">
        <f t="shared" si="29"/>
        <v>0.28428799999999999</v>
      </c>
      <c r="H202">
        <v>5.79E-2</v>
      </c>
      <c r="N202">
        <v>0</v>
      </c>
      <c r="Q202">
        <f t="shared" si="27"/>
        <v>-4.8168000000000002E-2</v>
      </c>
      <c r="R202">
        <f>IF(Table1[[#This Row],[IN lift corrected]]=0, 0,N202-Q202)</f>
        <v>0</v>
      </c>
      <c r="S202">
        <v>7.6124000000000001</v>
      </c>
      <c r="AM202">
        <f>(Table1[[#This Row],[Column11]]-S201)/(Table1[[#This Row],[crankshaft degrees]]-B201)</f>
        <v>6.5850000000000186E-2</v>
      </c>
      <c r="AN202">
        <f>(AM202-AM201)/(Table1[[#This Row],[crankshaft degrees]]-B201)</f>
        <v>-1.6999999999998128E-3</v>
      </c>
      <c r="AO202">
        <f>AM202*(((data!E$12/2)*6)/1000)</f>
        <v>1.3828500000000039</v>
      </c>
      <c r="AP202">
        <f>AN202*(((data!E$12/2)*6)^2/1000)</f>
        <v>-749.6999999999174</v>
      </c>
      <c r="AQ202">
        <f>AN202*(((data!E$12/2)*6/1000^3))</f>
        <v>-3.5699999999996065E-8</v>
      </c>
      <c r="AT202">
        <f>(Table1[[#This Row],[Column8]]-H201)/(Table1[[#This Row],[crankshaft degrees]]-B201)</f>
        <v>-8.0499999999999981E-3</v>
      </c>
      <c r="AU202">
        <f>(AT202-AT201)/(Table1[[#This Row],[crankshaft degrees]]-I201)</f>
        <v>-5.8080808080807902E-6</v>
      </c>
      <c r="AV202">
        <f>AT202*(((data!E$12/2)*6)/1000)</f>
        <v>-0.16904999999999995</v>
      </c>
      <c r="AW202">
        <f t="shared" si="31"/>
        <v>0.16904999999999995</v>
      </c>
      <c r="AX202">
        <f>AU202*(((data!E$12/2)*6)^2/1000)</f>
        <v>-2.5613636363636285</v>
      </c>
      <c r="AY202">
        <f>AU202*(((data!E$12/2)*6)^3/1000)</f>
        <v>-53788.6363636362</v>
      </c>
    </row>
    <row r="203" spans="1:51" x14ac:dyDescent="0.35">
      <c r="A203">
        <f t="shared" si="28"/>
        <v>40</v>
      </c>
      <c r="B203">
        <f t="shared" si="30"/>
        <v>398</v>
      </c>
      <c r="C203">
        <v>0.3</v>
      </c>
      <c r="F203">
        <f t="shared" si="26"/>
        <v>3.7468000000000001E-2</v>
      </c>
      <c r="G203">
        <f t="shared" si="29"/>
        <v>0.26253199999999999</v>
      </c>
      <c r="H203">
        <v>3.73E-2</v>
      </c>
      <c r="N203">
        <v>0</v>
      </c>
      <c r="Q203">
        <f t="shared" si="27"/>
        <v>-5.0502000000000005E-2</v>
      </c>
      <c r="R203">
        <f>IF(Table1[[#This Row],[IN lift corrected]]=0, 0,N203-Q203)</f>
        <v>0</v>
      </c>
      <c r="S203">
        <v>7.7371999999999996</v>
      </c>
      <c r="AM203">
        <f>(Table1[[#This Row],[Column11]]-S202)/(Table1[[#This Row],[crankshaft degrees]]-B202)</f>
        <v>6.2399999999999789E-2</v>
      </c>
      <c r="AN203">
        <f>(AM203-AM202)/(Table1[[#This Row],[crankshaft degrees]]-B202)</f>
        <v>-1.7250000000001986E-3</v>
      </c>
      <c r="AO203">
        <f>AM203*(((data!E$12/2)*6)/1000)</f>
        <v>1.3103999999999956</v>
      </c>
      <c r="AP203">
        <f>AN203*(((data!E$12/2)*6)^2/1000)</f>
        <v>-760.72500000008756</v>
      </c>
      <c r="AQ203">
        <f>AN203*(((data!E$12/2)*6/1000^3))</f>
        <v>-3.6225000000004171E-8</v>
      </c>
      <c r="AT203">
        <f>(Table1[[#This Row],[Column8]]-H202)/(Table1[[#This Row],[crankshaft degrees]]-B202)</f>
        <v>-1.03E-2</v>
      </c>
      <c r="AU203">
        <f>(AT203-AT202)/(Table1[[#This Row],[crankshaft degrees]]-I202)</f>
        <v>-5.6532663316582967E-6</v>
      </c>
      <c r="AV203">
        <f>AT203*(((data!E$12/2)*6)/1000)</f>
        <v>-0.21629999999999999</v>
      </c>
      <c r="AW203">
        <f t="shared" si="31"/>
        <v>0.21629999999999999</v>
      </c>
      <c r="AX203">
        <f>AU203*(((data!E$12/2)*6)^2/1000)</f>
        <v>-2.4930904522613089</v>
      </c>
      <c r="AY203">
        <f>AU203*(((data!E$12/2)*6)^3/1000)</f>
        <v>-52354.899497487488</v>
      </c>
    </row>
    <row r="204" spans="1:51" x14ac:dyDescent="0.35">
      <c r="A204">
        <f t="shared" si="28"/>
        <v>42</v>
      </c>
      <c r="B204">
        <f t="shared" si="30"/>
        <v>400</v>
      </c>
      <c r="C204">
        <v>0.28499999999999998</v>
      </c>
      <c r="D204">
        <v>0.02</v>
      </c>
      <c r="F204">
        <f t="shared" si="26"/>
        <v>3.9200000000000006E-2</v>
      </c>
      <c r="G204">
        <f t="shared" si="29"/>
        <v>0.24579999999999996</v>
      </c>
      <c r="H204">
        <v>1.2E-2</v>
      </c>
      <c r="N204">
        <v>0</v>
      </c>
      <c r="Q204">
        <f t="shared" si="27"/>
        <v>-5.28E-2</v>
      </c>
      <c r="R204">
        <f>IF(Table1[[#This Row],[IN lift corrected]]=0, 0,N204-Q204)</f>
        <v>0</v>
      </c>
      <c r="S204">
        <v>7.8612000000000002</v>
      </c>
      <c r="AM204">
        <f>(Table1[[#This Row],[Column11]]-S203)/(Table1[[#This Row],[crankshaft degrees]]-B203)</f>
        <v>6.2000000000000277E-2</v>
      </c>
      <c r="AN204">
        <f>(AM204-AM203)/(Table1[[#This Row],[crankshaft degrees]]-B203)</f>
        <v>-1.9999999999975593E-4</v>
      </c>
      <c r="AO204">
        <f>AM204*(((data!E$12/2)*6)/1000)</f>
        <v>1.3020000000000058</v>
      </c>
      <c r="AP204">
        <f>AN204*(((data!E$12/2)*6)^2/1000)</f>
        <v>-88.19999999989237</v>
      </c>
      <c r="AQ204">
        <f>AN204*(((data!E$12/2)*6/1000^3))</f>
        <v>-4.1999999999948743E-9</v>
      </c>
      <c r="AT204">
        <f>(Table1[[#This Row],[Column8]]-H203)/(Table1[[#This Row],[crankshaft degrees]]-B203)</f>
        <v>-1.265E-2</v>
      </c>
      <c r="AU204">
        <f>(AT204-AT203)/(Table1[[#This Row],[crankshaft degrees]]-I203)</f>
        <v>-5.8749999999999988E-6</v>
      </c>
      <c r="AV204">
        <f>AT204*(((data!E$12/2)*6)/1000)</f>
        <v>-0.26565</v>
      </c>
      <c r="AW204">
        <f t="shared" si="31"/>
        <v>0.26565</v>
      </c>
      <c r="AX204">
        <f>AU204*(((data!E$12/2)*6)^2/1000)</f>
        <v>-2.5908749999999996</v>
      </c>
      <c r="AY204">
        <f>AU204*(((data!E$12/2)*6)^3/1000)</f>
        <v>-54408.374999999985</v>
      </c>
    </row>
    <row r="205" spans="1:51" x14ac:dyDescent="0.35">
      <c r="A205">
        <f t="shared" si="28"/>
        <v>44</v>
      </c>
      <c r="B205">
        <f t="shared" si="30"/>
        <v>402</v>
      </c>
      <c r="C205">
        <v>0.27</v>
      </c>
      <c r="F205">
        <f t="shared" si="26"/>
        <v>4.0908000000000007E-2</v>
      </c>
      <c r="G205">
        <f t="shared" si="29"/>
        <v>0.22909200000000002</v>
      </c>
      <c r="H205">
        <v>0</v>
      </c>
      <c r="N205">
        <v>0</v>
      </c>
      <c r="Q205">
        <f t="shared" si="27"/>
        <v>-5.5062E-2</v>
      </c>
      <c r="R205">
        <f>IF(Table1[[#This Row],[IN lift corrected]]=0, 0,N205-Q205)</f>
        <v>0</v>
      </c>
      <c r="S205">
        <v>7.9797000000000002</v>
      </c>
      <c r="AM205">
        <f>(Table1[[#This Row],[Column11]]-S204)/(Table1[[#This Row],[crankshaft degrees]]-B204)</f>
        <v>5.9250000000000025E-2</v>
      </c>
      <c r="AN205">
        <f>(AM205-AM204)/(Table1[[#This Row],[crankshaft degrees]]-B204)</f>
        <v>-1.3750000000001261E-3</v>
      </c>
      <c r="AO205">
        <f>AM205*(((data!E$12/2)*6)/1000)</f>
        <v>1.2442500000000005</v>
      </c>
      <c r="AP205">
        <f>AN205*(((data!E$12/2)*6)^2/1000)</f>
        <v>-606.37500000005559</v>
      </c>
      <c r="AQ205">
        <f>AN205*(((data!E$12/2)*6/1000^3))</f>
        <v>-2.8875000000002646E-8</v>
      </c>
      <c r="AT205">
        <f>(Table1[[#This Row],[Column8]]-H204)/(Table1[[#This Row],[crankshaft degrees]]-B204)</f>
        <v>-6.0000000000000001E-3</v>
      </c>
      <c r="AU205">
        <f>(AT205-AT204)/(Table1[[#This Row],[crankshaft degrees]]-I204)</f>
        <v>1.6542288557213929E-5</v>
      </c>
      <c r="AV205">
        <f>AT205*(((data!E$12/2)*6)/1000)</f>
        <v>-0.126</v>
      </c>
      <c r="AW205">
        <f t="shared" si="31"/>
        <v>0.126</v>
      </c>
      <c r="AX205">
        <f>AU205*(((data!E$12/2)*6)^2/1000)</f>
        <v>7.2951492537313429</v>
      </c>
      <c r="AY205">
        <f>AU205*(((data!E$12/2)*6)^3/1000)</f>
        <v>153198.1343283582</v>
      </c>
    </row>
    <row r="206" spans="1:51" x14ac:dyDescent="0.35">
      <c r="A206">
        <f t="shared" si="28"/>
        <v>46</v>
      </c>
      <c r="B206">
        <f t="shared" si="30"/>
        <v>404</v>
      </c>
      <c r="C206">
        <v>0.25</v>
      </c>
      <c r="F206">
        <f t="shared" si="26"/>
        <v>4.2592000000000005E-2</v>
      </c>
      <c r="G206">
        <f t="shared" si="29"/>
        <v>0.20740799999999998</v>
      </c>
      <c r="H206">
        <v>0</v>
      </c>
      <c r="N206">
        <v>0</v>
      </c>
      <c r="O206">
        <v>-0.04</v>
      </c>
      <c r="P206">
        <v>0.04</v>
      </c>
      <c r="Q206">
        <f t="shared" si="27"/>
        <v>-5.7288000000000006E-2</v>
      </c>
      <c r="R206">
        <f>IF(Table1[[#This Row],[IN lift corrected]]=0, 0,N206-Q206)</f>
        <v>0</v>
      </c>
      <c r="S206">
        <v>8.0912000000000006</v>
      </c>
      <c r="AM206">
        <f>(Table1[[#This Row],[Column11]]-S205)/(Table1[[#This Row],[crankshaft degrees]]-B205)</f>
        <v>5.5750000000000188E-2</v>
      </c>
      <c r="AN206">
        <f>(AM206-AM205)/(Table1[[#This Row],[crankshaft degrees]]-B205)</f>
        <v>-1.7499999999999183E-3</v>
      </c>
      <c r="AO206">
        <f>AM206*(((data!E$12/2)*6)/1000)</f>
        <v>1.170750000000004</v>
      </c>
      <c r="AP206">
        <f>AN206*(((data!E$12/2)*6)^2/1000)</f>
        <v>-771.74999999996396</v>
      </c>
      <c r="AQ206">
        <f>AN206*(((data!E$12/2)*6/1000^3))</f>
        <v>-3.6749999999998281E-8</v>
      </c>
      <c r="AT206">
        <f>(Table1[[#This Row],[Column8]]-H205)/(Table1[[#This Row],[crankshaft degrees]]-B205)</f>
        <v>0</v>
      </c>
      <c r="AU206">
        <f>(AT206-AT205)/(Table1[[#This Row],[crankshaft degrees]]-I205)</f>
        <v>1.4851485148514851E-5</v>
      </c>
      <c r="AV206">
        <f>AT206*(((data!E$12/2)*6)/1000)</f>
        <v>0</v>
      </c>
      <c r="AW206">
        <f t="shared" si="31"/>
        <v>0</v>
      </c>
      <c r="AX206">
        <f>AU206*(((data!E$12/2)*6)^2/1000)</f>
        <v>6.5495049504950495</v>
      </c>
      <c r="AY206">
        <f>AU206*(((data!E$12/2)*6)^3/1000)</f>
        <v>137539.60396039602</v>
      </c>
    </row>
    <row r="207" spans="1:51" x14ac:dyDescent="0.35">
      <c r="A207">
        <f t="shared" si="28"/>
        <v>48</v>
      </c>
      <c r="B207">
        <f t="shared" si="30"/>
        <v>406</v>
      </c>
      <c r="C207">
        <v>0.23</v>
      </c>
      <c r="F207">
        <f t="shared" si="26"/>
        <v>4.4252000000000007E-2</v>
      </c>
      <c r="G207">
        <f t="shared" si="29"/>
        <v>0.185748</v>
      </c>
      <c r="H207">
        <v>0</v>
      </c>
      <c r="N207">
        <v>0</v>
      </c>
      <c r="Q207">
        <f t="shared" si="27"/>
        <v>-5.9478000000000003E-2</v>
      </c>
      <c r="R207">
        <f>IF(Table1[[#This Row],[IN lift corrected]]=0, 0,N207-Q207)</f>
        <v>0</v>
      </c>
      <c r="S207">
        <v>8.1957000000000004</v>
      </c>
      <c r="AM207">
        <f>(Table1[[#This Row],[Column11]]-S206)/(Table1[[#This Row],[crankshaft degrees]]-B206)</f>
        <v>5.2249999999999908E-2</v>
      </c>
      <c r="AN207">
        <f>(AM207-AM206)/(Table1[[#This Row],[crankshaft degrees]]-B206)</f>
        <v>-1.7500000000001403E-3</v>
      </c>
      <c r="AO207">
        <f>AM207*(((data!E$12/2)*6)/1000)</f>
        <v>1.0972499999999981</v>
      </c>
      <c r="AP207">
        <f>AN207*(((data!E$12/2)*6)^2/1000)</f>
        <v>-771.75000000006185</v>
      </c>
      <c r="AQ207">
        <f>AN207*(((data!E$12/2)*6/1000^3))</f>
        <v>-3.6750000000002946E-8</v>
      </c>
      <c r="AT207">
        <f>(Table1[[#This Row],[Column8]]-H206)/(Table1[[#This Row],[crankshaft degrees]]-B206)</f>
        <v>0</v>
      </c>
      <c r="AU207">
        <f>(AT207-AT206)/(Table1[[#This Row],[crankshaft degrees]]-I206)</f>
        <v>0</v>
      </c>
      <c r="AV207">
        <f>AT207*(((data!E$12/2)*6)/1000)</f>
        <v>0</v>
      </c>
      <c r="AW207">
        <f t="shared" si="31"/>
        <v>0</v>
      </c>
      <c r="AX207">
        <f>AU207*(((data!E$12/2)*6)^2/1000)</f>
        <v>0</v>
      </c>
      <c r="AY207">
        <f>AU207*(((data!E$12/2)*6)^3/1000)</f>
        <v>0</v>
      </c>
    </row>
    <row r="208" spans="1:51" x14ac:dyDescent="0.35">
      <c r="A208">
        <f t="shared" si="28"/>
        <v>50</v>
      </c>
      <c r="B208">
        <f t="shared" si="30"/>
        <v>408</v>
      </c>
      <c r="C208">
        <v>0.22</v>
      </c>
      <c r="F208">
        <f t="shared" si="26"/>
        <v>4.5887999999999998E-2</v>
      </c>
      <c r="G208">
        <f t="shared" si="29"/>
        <v>0.17411199999999999</v>
      </c>
      <c r="H208">
        <v>0</v>
      </c>
      <c r="N208">
        <v>0</v>
      </c>
      <c r="Q208">
        <f t="shared" si="27"/>
        <v>-6.1632000000000006E-2</v>
      </c>
      <c r="R208">
        <f>IF(Table1[[#This Row],[IN lift corrected]]=0, 0,N208-Q208)</f>
        <v>0</v>
      </c>
      <c r="S208">
        <v>8.2931000000000008</v>
      </c>
      <c r="AM208">
        <f>(Table1[[#This Row],[Column11]]-S207)/(Table1[[#This Row],[crankshaft degrees]]-B207)</f>
        <v>4.8700000000000188E-2</v>
      </c>
      <c r="AN208">
        <f>(AM208-AM207)/(Table1[[#This Row],[crankshaft degrees]]-B207)</f>
        <v>-1.77499999999986E-3</v>
      </c>
      <c r="AO208">
        <f>AM208*(((data!E$12/2)*6)/1000)</f>
        <v>1.0227000000000039</v>
      </c>
      <c r="AP208">
        <f>AN208*(((data!E$12/2)*6)^2/1000)</f>
        <v>-782.77499999993825</v>
      </c>
      <c r="AQ208">
        <f>AN208*(((data!E$12/2)*6/1000^3))</f>
        <v>-3.7274999999997056E-8</v>
      </c>
      <c r="AT208">
        <f>(Table1[[#This Row],[Column8]]-H207)/(Table1[[#This Row],[crankshaft degrees]]-B207)</f>
        <v>0</v>
      </c>
      <c r="AU208">
        <f>(AT208-AT207)/(Table1[[#This Row],[crankshaft degrees]]-I207)</f>
        <v>0</v>
      </c>
      <c r="AV208">
        <f>AT208*(((data!E$12/2)*6)/1000)</f>
        <v>0</v>
      </c>
      <c r="AW208">
        <f t="shared" si="31"/>
        <v>0</v>
      </c>
      <c r="AX208">
        <f>AU208*(((data!E$12/2)*6)^2/1000)</f>
        <v>0</v>
      </c>
      <c r="AY208">
        <f>AU208*(((data!E$12/2)*6)^3/1000)</f>
        <v>0</v>
      </c>
    </row>
    <row r="209" spans="1:51" x14ac:dyDescent="0.35">
      <c r="A209">
        <f t="shared" si="28"/>
        <v>52</v>
      </c>
      <c r="B209">
        <f t="shared" si="30"/>
        <v>410</v>
      </c>
      <c r="C209">
        <v>0.2</v>
      </c>
      <c r="F209">
        <f t="shared" si="26"/>
        <v>4.7500000000000001E-2</v>
      </c>
      <c r="G209">
        <f t="shared" si="29"/>
        <v>0.15250000000000002</v>
      </c>
      <c r="H209">
        <v>0</v>
      </c>
      <c r="N209">
        <v>0</v>
      </c>
      <c r="Q209">
        <f t="shared" si="27"/>
        <v>-6.3750000000000001E-2</v>
      </c>
      <c r="R209">
        <f>IF(Table1[[#This Row],[IN lift corrected]]=0, 0,N209-Q209)</f>
        <v>0</v>
      </c>
      <c r="S209">
        <v>8.3834</v>
      </c>
      <c r="AM209">
        <f>(Table1[[#This Row],[Column11]]-S208)/(Table1[[#This Row],[crankshaft degrees]]-B208)</f>
        <v>4.5149999999999579E-2</v>
      </c>
      <c r="AN209">
        <f>(AM209-AM208)/(Table1[[#This Row],[crankshaft degrees]]-B208)</f>
        <v>-1.7750000000003041E-3</v>
      </c>
      <c r="AO209">
        <f>AM209*(((data!E$12/2)*6)/1000)</f>
        <v>0.94814999999999117</v>
      </c>
      <c r="AP209">
        <f>AN209*(((data!E$12/2)*6)^2/1000)</f>
        <v>-782.77500000013413</v>
      </c>
      <c r="AQ209">
        <f>AN209*(((data!E$12/2)*6/1000^3))</f>
        <v>-3.7275000000006387E-8</v>
      </c>
      <c r="AT209">
        <f>(Table1[[#This Row],[Column8]]-H208)/(Table1[[#This Row],[crankshaft degrees]]-B208)</f>
        <v>0</v>
      </c>
      <c r="AU209">
        <f>(AT209-AT208)/(Table1[[#This Row],[crankshaft degrees]]-I208)</f>
        <v>0</v>
      </c>
      <c r="AV209">
        <f>AT209*(((data!E$12/2)*6)/1000)</f>
        <v>0</v>
      </c>
      <c r="AW209">
        <f t="shared" si="31"/>
        <v>0</v>
      </c>
      <c r="AX209">
        <f>AU209*(((data!E$12/2)*6)^2/1000)</f>
        <v>0</v>
      </c>
      <c r="AY209">
        <f>AU209*(((data!E$12/2)*6)^3/1000)</f>
        <v>0</v>
      </c>
    </row>
    <row r="210" spans="1:51" x14ac:dyDescent="0.35">
      <c r="A210">
        <f t="shared" si="28"/>
        <v>54</v>
      </c>
      <c r="B210">
        <f t="shared" si="30"/>
        <v>412</v>
      </c>
      <c r="C210">
        <v>0.19</v>
      </c>
      <c r="F210">
        <f t="shared" si="26"/>
        <v>4.9088E-2</v>
      </c>
      <c r="G210">
        <f t="shared" si="29"/>
        <v>0.14091200000000001</v>
      </c>
      <c r="H210">
        <v>0</v>
      </c>
      <c r="N210">
        <v>0</v>
      </c>
      <c r="Q210">
        <f t="shared" si="27"/>
        <v>-6.5832000000000002E-2</v>
      </c>
      <c r="R210">
        <f>IF(Table1[[#This Row],[IN lift corrected]]=0, 0,N210-Q210)</f>
        <v>0</v>
      </c>
      <c r="S210">
        <v>8.4665999999999997</v>
      </c>
      <c r="AM210">
        <f>(Table1[[#This Row],[Column11]]-S209)/(Table1[[#This Row],[crankshaft degrees]]-B209)</f>
        <v>4.1599999999999859E-2</v>
      </c>
      <c r="AN210">
        <f>(AM210-AM209)/(Table1[[#This Row],[crankshaft degrees]]-B209)</f>
        <v>-1.77499999999986E-3</v>
      </c>
      <c r="AO210">
        <f>AM210*(((data!E$12/2)*6)/1000)</f>
        <v>0.87359999999999705</v>
      </c>
      <c r="AP210">
        <f>AN210*(((data!E$12/2)*6)^2/1000)</f>
        <v>-782.77499999993825</v>
      </c>
      <c r="AQ210">
        <f>AN210*(((data!E$12/2)*6/1000^3))</f>
        <v>-3.7274999999997056E-8</v>
      </c>
      <c r="AT210">
        <f>(Table1[[#This Row],[Column8]]-H209)/(Table1[[#This Row],[crankshaft degrees]]-B209)</f>
        <v>0</v>
      </c>
      <c r="AU210">
        <f>(AT210-AT209)/(Table1[[#This Row],[crankshaft degrees]]-I209)</f>
        <v>0</v>
      </c>
      <c r="AV210">
        <f>AT210*(((data!E$12/2)*6)/1000)</f>
        <v>0</v>
      </c>
      <c r="AW210">
        <f t="shared" si="31"/>
        <v>0</v>
      </c>
      <c r="AX210">
        <f>AU210*(((data!E$12/2)*6)^2/1000)</f>
        <v>0</v>
      </c>
      <c r="AY210">
        <f>AU210*(((data!E$12/2)*6)^3/1000)</f>
        <v>0</v>
      </c>
    </row>
    <row r="211" spans="1:51" x14ac:dyDescent="0.35">
      <c r="A211">
        <f t="shared" si="28"/>
        <v>56</v>
      </c>
      <c r="B211">
        <f t="shared" si="30"/>
        <v>414</v>
      </c>
      <c r="C211">
        <v>0.17</v>
      </c>
      <c r="F211">
        <f t="shared" si="26"/>
        <v>5.0652000000000003E-2</v>
      </c>
      <c r="G211">
        <f t="shared" si="29"/>
        <v>0.11934800000000001</v>
      </c>
      <c r="H211">
        <v>0</v>
      </c>
      <c r="N211">
        <v>0</v>
      </c>
      <c r="Q211">
        <f t="shared" si="27"/>
        <v>-6.7878000000000008E-2</v>
      </c>
      <c r="R211">
        <f>IF(Table1[[#This Row],[IN lift corrected]]=0, 0,N211-Q211)</f>
        <v>0</v>
      </c>
      <c r="S211">
        <v>8.5426000000000002</v>
      </c>
      <c r="AM211">
        <f>(Table1[[#This Row],[Column11]]-S210)/(Table1[[#This Row],[crankshaft degrees]]-B210)</f>
        <v>3.8000000000000256E-2</v>
      </c>
      <c r="AN211">
        <f>(AM211-AM210)/(Table1[[#This Row],[crankshaft degrees]]-B210)</f>
        <v>-1.7999999999998018E-3</v>
      </c>
      <c r="AO211">
        <f>AM211*(((data!E$12/2)*6)/1000)</f>
        <v>0.79800000000000537</v>
      </c>
      <c r="AP211">
        <f>AN211*(((data!E$12/2)*6)^2/1000)</f>
        <v>-793.79999999991253</v>
      </c>
      <c r="AQ211">
        <f>AN211*(((data!E$12/2)*6/1000^3))</f>
        <v>-3.7799999999995832E-8</v>
      </c>
      <c r="AT211">
        <f>(Table1[[#This Row],[Column8]]-H210)/(Table1[[#This Row],[crankshaft degrees]]-B210)</f>
        <v>0</v>
      </c>
      <c r="AU211">
        <f>(AT211-AT210)/(Table1[[#This Row],[crankshaft degrees]]-I210)</f>
        <v>0</v>
      </c>
      <c r="AV211">
        <f>AT211*(((data!E$12/2)*6)/1000)</f>
        <v>0</v>
      </c>
      <c r="AW211">
        <f t="shared" si="31"/>
        <v>0</v>
      </c>
      <c r="AX211">
        <f>AU211*(((data!E$12/2)*6)^2/1000)</f>
        <v>0</v>
      </c>
      <c r="AY211">
        <f>AU211*(((data!E$12/2)*6)^3/1000)</f>
        <v>0</v>
      </c>
    </row>
    <row r="212" spans="1:51" x14ac:dyDescent="0.35">
      <c r="A212">
        <f t="shared" si="28"/>
        <v>58</v>
      </c>
      <c r="B212">
        <f t="shared" si="30"/>
        <v>416</v>
      </c>
      <c r="C212">
        <v>0.16</v>
      </c>
      <c r="F212">
        <f t="shared" si="26"/>
        <v>5.2192000000000002E-2</v>
      </c>
      <c r="G212">
        <f t="shared" si="29"/>
        <v>0.107808</v>
      </c>
      <c r="H212">
        <v>0</v>
      </c>
      <c r="N212">
        <v>0</v>
      </c>
      <c r="Q212">
        <f t="shared" si="27"/>
        <v>-6.9888000000000006E-2</v>
      </c>
      <c r="R212">
        <f>IF(Table1[[#This Row],[IN lift corrected]]=0, 0,N212-Q212)</f>
        <v>0</v>
      </c>
      <c r="S212">
        <v>8.6114999999999995</v>
      </c>
      <c r="AM212">
        <f>(Table1[[#This Row],[Column11]]-S211)/(Table1[[#This Row],[crankshaft degrees]]-B211)</f>
        <v>3.4449999999999648E-2</v>
      </c>
      <c r="AN212">
        <f>(AM212-AM211)/(Table1[[#This Row],[crankshaft degrees]]-B211)</f>
        <v>-1.7750000000003041E-3</v>
      </c>
      <c r="AO212">
        <f>AM212*(((data!E$12/2)*6)/1000)</f>
        <v>0.7234499999999926</v>
      </c>
      <c r="AP212">
        <f>AN212*(((data!E$12/2)*6)^2/1000)</f>
        <v>-782.77500000013413</v>
      </c>
      <c r="AQ212">
        <f>AN212*(((data!E$12/2)*6/1000^3))</f>
        <v>-3.7275000000006387E-8</v>
      </c>
      <c r="AT212">
        <f>(Table1[[#This Row],[Column8]]-H211)/(Table1[[#This Row],[crankshaft degrees]]-B211)</f>
        <v>0</v>
      </c>
      <c r="AU212">
        <f>(AT212-AT211)/(Table1[[#This Row],[crankshaft degrees]]-I211)</f>
        <v>0</v>
      </c>
      <c r="AV212">
        <f>AT212*(((data!E$12/2)*6)/1000)</f>
        <v>0</v>
      </c>
      <c r="AW212">
        <f t="shared" si="31"/>
        <v>0</v>
      </c>
      <c r="AX212">
        <f>AU212*(((data!E$12/2)*6)^2/1000)</f>
        <v>0</v>
      </c>
      <c r="AY212">
        <f>AU212*(((data!E$12/2)*6)^3/1000)</f>
        <v>0</v>
      </c>
    </row>
    <row r="213" spans="1:51" x14ac:dyDescent="0.35">
      <c r="A213">
        <f t="shared" si="28"/>
        <v>60</v>
      </c>
      <c r="B213">
        <f t="shared" si="30"/>
        <v>418</v>
      </c>
      <c r="C213">
        <v>0.15</v>
      </c>
      <c r="F213">
        <f t="shared" si="26"/>
        <v>5.3708000000000006E-2</v>
      </c>
      <c r="G213">
        <f t="shared" si="29"/>
        <v>9.6291999999999989E-2</v>
      </c>
      <c r="H213">
        <v>0</v>
      </c>
      <c r="N213">
        <v>0</v>
      </c>
      <c r="Q213">
        <f t="shared" si="27"/>
        <v>-7.1862000000000009E-2</v>
      </c>
      <c r="R213">
        <f>IF(Table1[[#This Row],[IN lift corrected]]=0, 0,N213-Q213)</f>
        <v>0</v>
      </c>
      <c r="S213">
        <v>8.6804000000000006</v>
      </c>
      <c r="AM213">
        <f>(Table1[[#This Row],[Column11]]-S212)/(Table1[[#This Row],[crankshaft degrees]]-B212)</f>
        <v>3.4450000000000536E-2</v>
      </c>
      <c r="AN213">
        <f>(AM213-AM212)/(Table1[[#This Row],[crankshaft degrees]]-B212)</f>
        <v>4.4408920985006262E-16</v>
      </c>
      <c r="AO213">
        <f>AM213*(((data!E$12/2)*6)/1000)</f>
        <v>0.72345000000001125</v>
      </c>
      <c r="AP213">
        <f>AN213*(((data!E$12/2)*6)^2/1000)</f>
        <v>1.9584334154387761E-10</v>
      </c>
      <c r="AQ213">
        <f>AN213*(((data!E$12/2)*6/1000^3))</f>
        <v>9.3258734068513144E-21</v>
      </c>
      <c r="AT213">
        <f>(Table1[[#This Row],[Column8]]-H212)/(Table1[[#This Row],[crankshaft degrees]]-B212)</f>
        <v>0</v>
      </c>
      <c r="AU213">
        <f>(AT213-AT212)/(Table1[[#This Row],[crankshaft degrees]]-I212)</f>
        <v>0</v>
      </c>
      <c r="AV213">
        <f>AT213*(((data!E$12/2)*6)/1000)</f>
        <v>0</v>
      </c>
      <c r="AW213">
        <f t="shared" si="31"/>
        <v>0</v>
      </c>
      <c r="AX213">
        <f>AU213*(((data!E$12/2)*6)^2/1000)</f>
        <v>0</v>
      </c>
      <c r="AY213">
        <f>AU213*(((data!E$12/2)*6)^3/1000)</f>
        <v>0</v>
      </c>
    </row>
    <row r="214" spans="1:51" x14ac:dyDescent="0.35">
      <c r="A214">
        <f t="shared" si="28"/>
        <v>62</v>
      </c>
      <c r="B214">
        <f t="shared" si="30"/>
        <v>420</v>
      </c>
      <c r="C214">
        <v>0.15</v>
      </c>
      <c r="D214">
        <v>0.04</v>
      </c>
      <c r="F214">
        <f t="shared" si="26"/>
        <v>5.5199999999999999E-2</v>
      </c>
      <c r="G214">
        <f t="shared" si="29"/>
        <v>9.4799999999999995E-2</v>
      </c>
      <c r="H214">
        <v>0</v>
      </c>
      <c r="N214">
        <v>0</v>
      </c>
      <c r="Q214">
        <f t="shared" si="27"/>
        <v>-7.3800000000000004E-2</v>
      </c>
      <c r="R214">
        <f>IF(Table1[[#This Row],[IN lift corrected]]=0, 0,N214-Q214)</f>
        <v>0</v>
      </c>
      <c r="S214">
        <v>8.7422000000000004</v>
      </c>
      <c r="AM214">
        <f>(Table1[[#This Row],[Column11]]-S213)/(Table1[[#This Row],[crankshaft degrees]]-B213)</f>
        <v>3.0899999999999928E-2</v>
      </c>
      <c r="AN214">
        <f>(AM214-AM213)/(Table1[[#This Row],[crankshaft degrees]]-B213)</f>
        <v>-1.7750000000003041E-3</v>
      </c>
      <c r="AO214">
        <f>AM214*(((data!E$12/2)*6)/1000)</f>
        <v>0.64889999999999848</v>
      </c>
      <c r="AP214">
        <f>AN214*(((data!E$12/2)*6)^2/1000)</f>
        <v>-782.77500000013413</v>
      </c>
      <c r="AQ214">
        <f>AN214*(((data!E$12/2)*6/1000^3))</f>
        <v>-3.7275000000006387E-8</v>
      </c>
      <c r="AT214">
        <f>(Table1[[#This Row],[Column8]]-H213)/(Table1[[#This Row],[crankshaft degrees]]-B213)</f>
        <v>0</v>
      </c>
      <c r="AU214">
        <f>(AT214-AT213)/(Table1[[#This Row],[crankshaft degrees]]-I213)</f>
        <v>0</v>
      </c>
      <c r="AV214">
        <f>AT214*(((data!E$12/2)*6)/1000)</f>
        <v>0</v>
      </c>
      <c r="AW214">
        <f t="shared" si="31"/>
        <v>0</v>
      </c>
      <c r="AX214">
        <f>AU214*(((data!E$12/2)*6)^2/1000)</f>
        <v>0</v>
      </c>
      <c r="AY214">
        <f>AU214*(((data!E$12/2)*6)^3/1000)</f>
        <v>0</v>
      </c>
    </row>
    <row r="215" spans="1:51" x14ac:dyDescent="0.35">
      <c r="A215">
        <f t="shared" si="28"/>
        <v>64</v>
      </c>
      <c r="B215">
        <f t="shared" si="30"/>
        <v>422</v>
      </c>
      <c r="C215">
        <v>0.05</v>
      </c>
      <c r="F215">
        <f t="shared" si="26"/>
        <v>5.666800000000001E-2</v>
      </c>
      <c r="G215">
        <f t="shared" si="29"/>
        <v>-6.6680000000000073E-3</v>
      </c>
      <c r="H215">
        <v>0</v>
      </c>
      <c r="N215">
        <v>0</v>
      </c>
      <c r="Q215">
        <f t="shared" si="27"/>
        <v>-7.5701999999999992E-2</v>
      </c>
      <c r="R215">
        <f>IF(Table1[[#This Row],[IN lift corrected]]=0, 0,N215-Q215)</f>
        <v>0</v>
      </c>
      <c r="S215">
        <v>8.7969000000000008</v>
      </c>
      <c r="AM215">
        <f>(Table1[[#This Row],[Column11]]-S214)/(Table1[[#This Row],[crankshaft degrees]]-B214)</f>
        <v>2.7350000000000207E-2</v>
      </c>
      <c r="AN215">
        <f>(AM215-AM214)/(Table1[[#This Row],[crankshaft degrees]]-B214)</f>
        <v>-1.77499999999986E-3</v>
      </c>
      <c r="AO215">
        <f>AM215*(((data!E$12/2)*6)/1000)</f>
        <v>0.57435000000000436</v>
      </c>
      <c r="AP215">
        <f>AN215*(((data!E$12/2)*6)^2/1000)</f>
        <v>-782.77499999993825</v>
      </c>
      <c r="AQ215">
        <f>AN215*(((data!E$12/2)*6/1000^3))</f>
        <v>-3.7274999999997056E-8</v>
      </c>
      <c r="AT215">
        <f>(Table1[[#This Row],[Column8]]-H214)/(Table1[[#This Row],[crankshaft degrees]]-B214)</f>
        <v>0</v>
      </c>
      <c r="AU215">
        <f>(AT215-AT214)/(Table1[[#This Row],[crankshaft degrees]]-I214)</f>
        <v>0</v>
      </c>
      <c r="AV215">
        <f>AT215*(((data!E$12/2)*6)/1000)</f>
        <v>0</v>
      </c>
      <c r="AW215">
        <f t="shared" si="31"/>
        <v>0</v>
      </c>
      <c r="AX215">
        <f>AU215*(((data!E$12/2)*6)^2/1000)</f>
        <v>0</v>
      </c>
      <c r="AY215">
        <f>AU215*(((data!E$12/2)*6)^3/1000)</f>
        <v>0</v>
      </c>
    </row>
    <row r="216" spans="1:51" x14ac:dyDescent="0.35">
      <c r="A216">
        <f t="shared" si="28"/>
        <v>66</v>
      </c>
      <c r="B216">
        <f t="shared" si="30"/>
        <v>424</v>
      </c>
      <c r="C216">
        <v>0</v>
      </c>
      <c r="F216">
        <f t="shared" ref="F216:F247" si="32">(-0.000003*A215^2+0.0011*A215)</f>
        <v>5.8112000000000004E-2</v>
      </c>
      <c r="G216">
        <f t="shared" ref="G216:G279" si="33">IF(C216=0, 0, C216-F216)</f>
        <v>0</v>
      </c>
      <c r="H216">
        <v>0</v>
      </c>
      <c r="N216">
        <v>0</v>
      </c>
      <c r="O216">
        <v>-7.0000000000000007E-2</v>
      </c>
      <c r="P216">
        <v>7.0000000000000007E-2</v>
      </c>
      <c r="Q216">
        <f t="shared" ref="Q216:Q247" si="34">(-0.0000045*A215^2+0.0015*A215)-(-0.0000045*A215^2+0.0015*A215)*2</f>
        <v>-7.7567999999999998E-2</v>
      </c>
      <c r="R216">
        <f>IF(Table1[[#This Row],[IN lift corrected]]=0, 0,N216-Q216)</f>
        <v>0</v>
      </c>
      <c r="S216">
        <v>8.8442000000000007</v>
      </c>
      <c r="AM216">
        <f>(Table1[[#This Row],[Column11]]-S215)/(Table1[[#This Row],[crankshaft degrees]]-B215)</f>
        <v>2.3649999999999949E-2</v>
      </c>
      <c r="AN216">
        <f>(AM216-AM215)/(Table1[[#This Row],[crankshaft degrees]]-B215)</f>
        <v>-1.8500000000001293E-3</v>
      </c>
      <c r="AO216">
        <f>AM216*(((data!E$12/2)*6)/1000)</f>
        <v>0.49664999999999893</v>
      </c>
      <c r="AP216">
        <f>AN216*(((data!E$12/2)*6)^2/1000)</f>
        <v>-815.85000000005698</v>
      </c>
      <c r="AQ216">
        <f>AN216*(((data!E$12/2)*6/1000^3))</f>
        <v>-3.8850000000002714E-8</v>
      </c>
      <c r="AT216">
        <f>(Table1[[#This Row],[Column8]]-H215)/(Table1[[#This Row],[crankshaft degrees]]-B215)</f>
        <v>0</v>
      </c>
      <c r="AU216">
        <f>(AT216-AT215)/(Table1[[#This Row],[crankshaft degrees]]-I215)</f>
        <v>0</v>
      </c>
      <c r="AV216">
        <f>AT216*(((data!E$12/2)*6)/1000)</f>
        <v>0</v>
      </c>
      <c r="AW216">
        <f t="shared" si="31"/>
        <v>0</v>
      </c>
      <c r="AX216">
        <f>AU216*(((data!E$12/2)*6)^2/1000)</f>
        <v>0</v>
      </c>
      <c r="AY216">
        <f>AU216*(((data!E$12/2)*6)^3/1000)</f>
        <v>0</v>
      </c>
    </row>
    <row r="217" spans="1:51" x14ac:dyDescent="0.35">
      <c r="A217">
        <f t="shared" si="28"/>
        <v>68</v>
      </c>
      <c r="B217">
        <f t="shared" si="30"/>
        <v>426</v>
      </c>
      <c r="C217">
        <v>0</v>
      </c>
      <c r="F217">
        <f t="shared" si="32"/>
        <v>5.9532000000000002E-2</v>
      </c>
      <c r="G217">
        <f t="shared" si="33"/>
        <v>0</v>
      </c>
      <c r="H217">
        <v>0</v>
      </c>
      <c r="N217">
        <v>0</v>
      </c>
      <c r="Q217">
        <f t="shared" si="34"/>
        <v>-7.9397999999999996E-2</v>
      </c>
      <c r="R217">
        <f>IF(Table1[[#This Row],[IN lift corrected]]=0, 0,N217-Q217)</f>
        <v>0</v>
      </c>
      <c r="S217">
        <v>8.8842999999999996</v>
      </c>
      <c r="AM217">
        <f>(Table1[[#This Row],[Column11]]-S216)/(Table1[[#This Row],[crankshaft degrees]]-B216)</f>
        <v>2.0049999999999457E-2</v>
      </c>
      <c r="AN217">
        <f>(AM217-AM216)/(Table1[[#This Row],[crankshaft degrees]]-B216)</f>
        <v>-1.8000000000002458E-3</v>
      </c>
      <c r="AO217">
        <f>AM217*(((data!E$12/2)*6)/1000)</f>
        <v>0.4210499999999886</v>
      </c>
      <c r="AP217">
        <f>AN217*(((data!E$12/2)*6)^2/1000)</f>
        <v>-793.80000000010841</v>
      </c>
      <c r="AQ217">
        <f>AN217*(((data!E$12/2)*6/1000^3))</f>
        <v>-3.7800000000005163E-8</v>
      </c>
      <c r="AT217">
        <f>(Table1[[#This Row],[Column8]]-H216)/(Table1[[#This Row],[crankshaft degrees]]-B216)</f>
        <v>0</v>
      </c>
      <c r="AU217">
        <f>(AT217-AT216)/(Table1[[#This Row],[crankshaft degrees]]-I216)</f>
        <v>0</v>
      </c>
      <c r="AV217">
        <f>AT217*(((data!E$12/2)*6)/1000)</f>
        <v>0</v>
      </c>
      <c r="AW217">
        <f t="shared" si="31"/>
        <v>0</v>
      </c>
      <c r="AX217">
        <f>AU217*(((data!E$12/2)*6)^2/1000)</f>
        <v>0</v>
      </c>
      <c r="AY217">
        <f>AU217*(((data!E$12/2)*6)^3/1000)</f>
        <v>0</v>
      </c>
    </row>
    <row r="218" spans="1:51" x14ac:dyDescent="0.35">
      <c r="A218">
        <f t="shared" si="28"/>
        <v>70</v>
      </c>
      <c r="B218">
        <f t="shared" si="30"/>
        <v>428</v>
      </c>
      <c r="C218">
        <v>0</v>
      </c>
      <c r="F218">
        <f t="shared" si="32"/>
        <v>6.0928000000000003E-2</v>
      </c>
      <c r="G218">
        <f t="shared" si="33"/>
        <v>0</v>
      </c>
      <c r="H218">
        <v>0</v>
      </c>
      <c r="N218">
        <v>0</v>
      </c>
      <c r="Q218">
        <f t="shared" si="34"/>
        <v>-8.1192000000000014E-2</v>
      </c>
      <c r="R218">
        <f>IF(Table1[[#This Row],[IN lift corrected]]=0, 0,N218-Q218)</f>
        <v>0</v>
      </c>
      <c r="S218">
        <v>8.9171999999999993</v>
      </c>
      <c r="AM218">
        <f>(Table1[[#This Row],[Column11]]-S217)/(Table1[[#This Row],[crankshaft degrees]]-B217)</f>
        <v>1.6449999999999854E-2</v>
      </c>
      <c r="AN218">
        <f>(AM218-AM217)/(Table1[[#This Row],[crankshaft degrees]]-B217)</f>
        <v>-1.7999999999998018E-3</v>
      </c>
      <c r="AO218">
        <f>AM218*(((data!E$12/2)*6)/1000)</f>
        <v>0.34544999999999693</v>
      </c>
      <c r="AP218">
        <f>AN218*(((data!E$12/2)*6)^2/1000)</f>
        <v>-793.79999999991253</v>
      </c>
      <c r="AQ218">
        <f>AN218*(((data!E$12/2)*6/1000^3))</f>
        <v>-3.7799999999995832E-8</v>
      </c>
      <c r="AT218">
        <f>(Table1[[#This Row],[Column8]]-H217)/(Table1[[#This Row],[crankshaft degrees]]-B217)</f>
        <v>0</v>
      </c>
      <c r="AU218">
        <f>(AT218-AT217)/(Table1[[#This Row],[crankshaft degrees]]-I217)</f>
        <v>0</v>
      </c>
      <c r="AV218">
        <f>AT218*(((data!E$12/2)*6)/1000)</f>
        <v>0</v>
      </c>
      <c r="AW218">
        <f t="shared" si="31"/>
        <v>0</v>
      </c>
      <c r="AX218">
        <f>AU218*(((data!E$12/2)*6)^2/1000)</f>
        <v>0</v>
      </c>
      <c r="AY218">
        <f>AU218*(((data!E$12/2)*6)^3/1000)</f>
        <v>0</v>
      </c>
    </row>
    <row r="219" spans="1:51" x14ac:dyDescent="0.35">
      <c r="A219">
        <f t="shared" si="28"/>
        <v>72</v>
      </c>
      <c r="B219">
        <f t="shared" si="30"/>
        <v>430</v>
      </c>
      <c r="C219">
        <v>0</v>
      </c>
      <c r="F219">
        <f t="shared" si="32"/>
        <v>6.2300000000000001E-2</v>
      </c>
      <c r="G219">
        <f t="shared" si="33"/>
        <v>0</v>
      </c>
      <c r="H219">
        <v>0</v>
      </c>
      <c r="N219">
        <v>0</v>
      </c>
      <c r="Q219">
        <f t="shared" si="34"/>
        <v>-8.2949999999999996E-2</v>
      </c>
      <c r="R219">
        <f>IF(Table1[[#This Row],[IN lift corrected]]=0, 0,N219-Q219)</f>
        <v>0</v>
      </c>
      <c r="S219">
        <v>8.9427000000000003</v>
      </c>
      <c r="AM219">
        <f>(Table1[[#This Row],[Column11]]-S218)/(Table1[[#This Row],[crankshaft degrees]]-B218)</f>
        <v>1.2750000000000483E-2</v>
      </c>
      <c r="AN219">
        <f>(AM219-AM218)/(Table1[[#This Row],[crankshaft degrees]]-B218)</f>
        <v>-1.8499999999996852E-3</v>
      </c>
      <c r="AO219">
        <f>AM219*(((data!E$12/2)*6)/1000)</f>
        <v>0.26775000000001015</v>
      </c>
      <c r="AP219">
        <f>AN219*(((data!E$12/2)*6)^2/1000)</f>
        <v>-815.84999999986121</v>
      </c>
      <c r="AQ219">
        <f>AN219*(((data!E$12/2)*6/1000^3))</f>
        <v>-3.884999999999339E-8</v>
      </c>
      <c r="AT219">
        <f>(Table1[[#This Row],[Column8]]-H218)/(Table1[[#This Row],[crankshaft degrees]]-B218)</f>
        <v>0</v>
      </c>
      <c r="AU219">
        <f>(AT219-AT218)/(Table1[[#This Row],[crankshaft degrees]]-I218)</f>
        <v>0</v>
      </c>
      <c r="AV219">
        <f>AT219*(((data!E$12/2)*6)/1000)</f>
        <v>0</v>
      </c>
      <c r="AW219">
        <f t="shared" si="31"/>
        <v>0</v>
      </c>
      <c r="AX219">
        <f>AU219*(((data!E$12/2)*6)^2/1000)</f>
        <v>0</v>
      </c>
      <c r="AY219">
        <f>AU219*(((data!E$12/2)*6)^3/1000)</f>
        <v>0</v>
      </c>
    </row>
    <row r="220" spans="1:51" x14ac:dyDescent="0.35">
      <c r="A220">
        <f t="shared" si="28"/>
        <v>74</v>
      </c>
      <c r="B220">
        <f t="shared" si="30"/>
        <v>432</v>
      </c>
      <c r="C220">
        <v>0</v>
      </c>
      <c r="F220">
        <f t="shared" si="32"/>
        <v>6.364800000000001E-2</v>
      </c>
      <c r="G220">
        <f t="shared" si="33"/>
        <v>0</v>
      </c>
      <c r="H220">
        <v>0</v>
      </c>
      <c r="N220">
        <v>0</v>
      </c>
      <c r="Q220">
        <f t="shared" si="34"/>
        <v>-8.4671999999999997E-2</v>
      </c>
      <c r="R220">
        <f>IF(Table1[[#This Row],[IN lift corrected]]=0, 0,N220-Q220)</f>
        <v>0</v>
      </c>
      <c r="S220">
        <v>8.9610000000000003</v>
      </c>
      <c r="AM220">
        <f>(Table1[[#This Row],[Column11]]-S219)/(Table1[[#This Row],[crankshaft degrees]]-B219)</f>
        <v>9.1499999999999915E-3</v>
      </c>
      <c r="AN220">
        <f>(AM220-AM219)/(Table1[[#This Row],[crankshaft degrees]]-B219)</f>
        <v>-1.8000000000002458E-3</v>
      </c>
      <c r="AO220">
        <f>AM220*(((data!E$12/2)*6)/1000)</f>
        <v>0.19214999999999982</v>
      </c>
      <c r="AP220">
        <f>AN220*(((data!E$12/2)*6)^2/1000)</f>
        <v>-793.80000000010841</v>
      </c>
      <c r="AQ220">
        <f>AN220*(((data!E$12/2)*6/1000^3))</f>
        <v>-3.7800000000005163E-8</v>
      </c>
      <c r="AT220">
        <f>(Table1[[#This Row],[Column8]]-H219)/(Table1[[#This Row],[crankshaft degrees]]-B219)</f>
        <v>0</v>
      </c>
      <c r="AU220">
        <f>(AT220-AT219)/(Table1[[#This Row],[crankshaft degrees]]-I219)</f>
        <v>0</v>
      </c>
      <c r="AV220">
        <f>AT220*(((data!E$12/2)*6)/1000)</f>
        <v>0</v>
      </c>
      <c r="AW220">
        <f t="shared" si="31"/>
        <v>0</v>
      </c>
      <c r="AX220">
        <f>AU220*(((data!E$12/2)*6)^2/1000)</f>
        <v>0</v>
      </c>
      <c r="AY220">
        <f>AU220*(((data!E$12/2)*6)^3/1000)</f>
        <v>0</v>
      </c>
    </row>
    <row r="221" spans="1:51" x14ac:dyDescent="0.35">
      <c r="A221">
        <f t="shared" si="28"/>
        <v>76</v>
      </c>
      <c r="B221">
        <f t="shared" si="30"/>
        <v>434</v>
      </c>
      <c r="C221">
        <v>0</v>
      </c>
      <c r="F221">
        <f t="shared" si="32"/>
        <v>6.4972000000000002E-2</v>
      </c>
      <c r="G221">
        <f t="shared" si="33"/>
        <v>0</v>
      </c>
      <c r="H221">
        <v>0</v>
      </c>
      <c r="N221">
        <v>0</v>
      </c>
      <c r="Q221">
        <f t="shared" si="34"/>
        <v>-8.6358000000000004E-2</v>
      </c>
      <c r="R221">
        <f>IF(Table1[[#This Row],[IN lift corrected]]=0, 0,N221-Q221)</f>
        <v>0</v>
      </c>
      <c r="S221">
        <v>8.9718999999999998</v>
      </c>
      <c r="AM221">
        <f>(Table1[[#This Row],[Column11]]-S220)/(Table1[[#This Row],[crankshaft degrees]]-B220)</f>
        <v>5.4499999999997328E-3</v>
      </c>
      <c r="AN221">
        <f>(AM221-AM220)/(Table1[[#This Row],[crankshaft degrees]]-B220)</f>
        <v>-1.8500000000001293E-3</v>
      </c>
      <c r="AO221">
        <f>AM221*(((data!E$12/2)*6)/1000)</f>
        <v>0.11444999999999439</v>
      </c>
      <c r="AP221">
        <f>AN221*(((data!E$12/2)*6)^2/1000)</f>
        <v>-815.85000000005698</v>
      </c>
      <c r="AQ221">
        <f>AN221*(((data!E$12/2)*6/1000^3))</f>
        <v>-3.8850000000002714E-8</v>
      </c>
      <c r="AT221">
        <f>(Table1[[#This Row],[Column8]]-H220)/(Table1[[#This Row],[crankshaft degrees]]-B220)</f>
        <v>0</v>
      </c>
      <c r="AU221">
        <f>(AT221-AT220)/(Table1[[#This Row],[crankshaft degrees]]-I220)</f>
        <v>0</v>
      </c>
      <c r="AV221">
        <f>AT221*(((data!E$12/2)*6)/1000)</f>
        <v>0</v>
      </c>
      <c r="AW221">
        <f t="shared" si="31"/>
        <v>0</v>
      </c>
      <c r="AX221">
        <f>AU221*(((data!E$12/2)*6)^2/1000)</f>
        <v>0</v>
      </c>
      <c r="AY221">
        <f>AU221*(((data!E$12/2)*6)^3/1000)</f>
        <v>0</v>
      </c>
    </row>
    <row r="222" spans="1:51" x14ac:dyDescent="0.35">
      <c r="A222">
        <f t="shared" si="28"/>
        <v>78</v>
      </c>
      <c r="B222">
        <f t="shared" si="30"/>
        <v>436</v>
      </c>
      <c r="C222">
        <v>0</v>
      </c>
      <c r="F222">
        <f t="shared" si="32"/>
        <v>6.6272000000000011E-2</v>
      </c>
      <c r="G222">
        <f t="shared" si="33"/>
        <v>0</v>
      </c>
      <c r="H222">
        <v>0</v>
      </c>
      <c r="N222">
        <v>0</v>
      </c>
      <c r="Q222">
        <f t="shared" si="34"/>
        <v>-8.8008000000000003E-2</v>
      </c>
      <c r="R222">
        <f>IF(Table1[[#This Row],[IN lift corrected]]=0, 0,N222-Q222)</f>
        <v>0</v>
      </c>
      <c r="S222">
        <v>8.9756</v>
      </c>
      <c r="AM222">
        <f>(Table1[[#This Row],[Column11]]-S221)/(Table1[[#This Row],[crankshaft degrees]]-B221)</f>
        <v>1.8500000000001293E-3</v>
      </c>
      <c r="AN222">
        <f>(AM222-AM221)/(Table1[[#This Row],[crankshaft degrees]]-B221)</f>
        <v>-1.7999999999998018E-3</v>
      </c>
      <c r="AO222">
        <f>AM222*(((data!E$12/2)*6)/1000)</f>
        <v>3.8850000000002716E-2</v>
      </c>
      <c r="AP222">
        <f>AN222*(((data!E$12/2)*6)^2/1000)</f>
        <v>-793.79999999991253</v>
      </c>
      <c r="AQ222">
        <f>AN222*(((data!E$12/2)*6/1000^3))</f>
        <v>-3.7799999999995832E-8</v>
      </c>
      <c r="AT222">
        <f>(Table1[[#This Row],[Column8]]-H221)/(Table1[[#This Row],[crankshaft degrees]]-B221)</f>
        <v>0</v>
      </c>
      <c r="AU222">
        <f>(AT222-AT221)/(Table1[[#This Row],[crankshaft degrees]]-I221)</f>
        <v>0</v>
      </c>
      <c r="AV222">
        <f>AT222*(((data!E$12/2)*6)/1000)</f>
        <v>0</v>
      </c>
      <c r="AW222">
        <f t="shared" si="31"/>
        <v>0</v>
      </c>
      <c r="AX222">
        <f>AU222*(((data!E$12/2)*6)^2/1000)</f>
        <v>0</v>
      </c>
      <c r="AY222">
        <f>AU222*(((data!E$12/2)*6)^3/1000)</f>
        <v>0</v>
      </c>
    </row>
    <row r="223" spans="1:51" x14ac:dyDescent="0.35">
      <c r="A223">
        <f t="shared" si="28"/>
        <v>80</v>
      </c>
      <c r="B223">
        <f t="shared" si="30"/>
        <v>438</v>
      </c>
      <c r="C223">
        <v>0</v>
      </c>
      <c r="F223">
        <f t="shared" si="32"/>
        <v>6.7547999999999997E-2</v>
      </c>
      <c r="G223">
        <f t="shared" si="33"/>
        <v>0</v>
      </c>
      <c r="H223">
        <v>0</v>
      </c>
      <c r="N223">
        <v>0</v>
      </c>
      <c r="Q223">
        <f t="shared" si="34"/>
        <v>-8.9622000000000007E-2</v>
      </c>
      <c r="R223">
        <f>IF(Table1[[#This Row],[IN lift corrected]]=0, 0,N223-Q223)</f>
        <v>0</v>
      </c>
      <c r="S223">
        <v>8.9754000000000005</v>
      </c>
      <c r="AM223">
        <f>(Table1[[#This Row],[Column11]]-S222)/(Table1[[#This Row],[crankshaft degrees]]-B222)</f>
        <v>-9.9999999999766942E-5</v>
      </c>
      <c r="AN223">
        <f>(AM223-AM222)/(Table1[[#This Row],[crankshaft degrees]]-B222)</f>
        <v>-9.7499999999994813E-4</v>
      </c>
      <c r="AO223">
        <f>AM223*(((data!E$12/2)*6)/1000)</f>
        <v>-2.0999999999951058E-3</v>
      </c>
      <c r="AP223">
        <f>AN223*(((data!E$12/2)*6)^2/1000)</f>
        <v>-429.97499999997711</v>
      </c>
      <c r="AQ223">
        <f>AN223*(((data!E$12/2)*6/1000^3))</f>
        <v>-2.0474999999998911E-8</v>
      </c>
      <c r="AT223">
        <f>(Table1[[#This Row],[Column8]]-H222)/(Table1[[#This Row],[crankshaft degrees]]-B222)</f>
        <v>0</v>
      </c>
      <c r="AU223">
        <f>(AT223-AT222)/(Table1[[#This Row],[crankshaft degrees]]-I222)</f>
        <v>0</v>
      </c>
      <c r="AV223">
        <f>AT223*(((data!E$12/2)*6)/1000)</f>
        <v>0</v>
      </c>
      <c r="AW223">
        <f t="shared" si="31"/>
        <v>0</v>
      </c>
      <c r="AX223">
        <f>AU223*(((data!E$12/2)*6)^2/1000)</f>
        <v>0</v>
      </c>
      <c r="AY223">
        <f>AU223*(((data!E$12/2)*6)^3/1000)</f>
        <v>0</v>
      </c>
    </row>
    <row r="224" spans="1:51" x14ac:dyDescent="0.35">
      <c r="A224">
        <f t="shared" si="28"/>
        <v>82</v>
      </c>
      <c r="B224">
        <f t="shared" si="30"/>
        <v>440</v>
      </c>
      <c r="C224">
        <v>0</v>
      </c>
      <c r="D224">
        <v>0.05</v>
      </c>
      <c r="F224">
        <f t="shared" si="32"/>
        <v>6.88E-2</v>
      </c>
      <c r="G224">
        <f t="shared" si="33"/>
        <v>0</v>
      </c>
      <c r="H224">
        <v>0</v>
      </c>
      <c r="N224">
        <v>0</v>
      </c>
      <c r="Q224">
        <f t="shared" si="34"/>
        <v>-9.1200000000000003E-2</v>
      </c>
      <c r="R224">
        <f>IF(Table1[[#This Row],[IN lift corrected]]=0, 0,N224-Q224)</f>
        <v>0</v>
      </c>
      <c r="S224">
        <v>8.9717000000000002</v>
      </c>
      <c r="AM224">
        <f>(Table1[[#This Row],[Column11]]-S223)/(Table1[[#This Row],[crankshaft degrees]]-B223)</f>
        <v>-1.8500000000001293E-3</v>
      </c>
      <c r="AN224">
        <f>(AM224-AM223)/(Table1[[#This Row],[crankshaft degrees]]-B223)</f>
        <v>-8.7500000000018119E-4</v>
      </c>
      <c r="AO224">
        <f>AM224*(((data!E$12/2)*6)/1000)</f>
        <v>-3.8850000000002716E-2</v>
      </c>
      <c r="AP224">
        <f>AN224*(((data!E$12/2)*6)^2/1000)</f>
        <v>-385.87500000007992</v>
      </c>
      <c r="AQ224">
        <f>AN224*(((data!E$12/2)*6/1000^3))</f>
        <v>-1.8375000000003802E-8</v>
      </c>
      <c r="AT224">
        <f>(Table1[[#This Row],[Column8]]-H223)/(Table1[[#This Row],[crankshaft degrees]]-B223)</f>
        <v>0</v>
      </c>
      <c r="AU224">
        <f>(AT224-AT223)/(Table1[[#This Row],[crankshaft degrees]]-I223)</f>
        <v>0</v>
      </c>
      <c r="AV224">
        <f>AT224*(((data!E$12/2)*6)/1000)</f>
        <v>0</v>
      </c>
      <c r="AW224">
        <f t="shared" si="31"/>
        <v>0</v>
      </c>
      <c r="AX224">
        <f>AU224*(((data!E$12/2)*6)^2/1000)</f>
        <v>0</v>
      </c>
      <c r="AY224">
        <f>AU224*(((data!E$12/2)*6)^3/1000)</f>
        <v>0</v>
      </c>
    </row>
    <row r="225" spans="1:51" x14ac:dyDescent="0.35">
      <c r="A225">
        <f t="shared" si="28"/>
        <v>84</v>
      </c>
      <c r="B225">
        <f t="shared" si="30"/>
        <v>442</v>
      </c>
      <c r="C225">
        <v>0</v>
      </c>
      <c r="F225">
        <f t="shared" si="32"/>
        <v>7.0028000000000007E-2</v>
      </c>
      <c r="G225">
        <f t="shared" si="33"/>
        <v>0</v>
      </c>
      <c r="H225">
        <v>0</v>
      </c>
      <c r="N225">
        <v>0</v>
      </c>
      <c r="Q225">
        <f t="shared" si="34"/>
        <v>-9.2741999999999991E-2</v>
      </c>
      <c r="R225">
        <f>IF(Table1[[#This Row],[IN lift corrected]]=0, 0,N225-Q225)</f>
        <v>0</v>
      </c>
      <c r="S225">
        <v>8.9608000000000008</v>
      </c>
      <c r="AM225">
        <f>(Table1[[#This Row],[Column11]]-S224)/(Table1[[#This Row],[crankshaft degrees]]-B224)</f>
        <v>-5.4499999999997328E-3</v>
      </c>
      <c r="AN225">
        <f>(AM225-AM224)/(Table1[[#This Row],[crankshaft degrees]]-B224)</f>
        <v>-1.7999999999998018E-3</v>
      </c>
      <c r="AO225">
        <f>AM225*(((data!E$12/2)*6)/1000)</f>
        <v>-0.11444999999999439</v>
      </c>
      <c r="AP225">
        <f>AN225*(((data!E$12/2)*6)^2/1000)</f>
        <v>-793.79999999991253</v>
      </c>
      <c r="AQ225">
        <f>AN225*(((data!E$12/2)*6/1000^3))</f>
        <v>-3.7799999999995832E-8</v>
      </c>
      <c r="AT225">
        <f>(Table1[[#This Row],[Column8]]-H224)/(Table1[[#This Row],[crankshaft degrees]]-B224)</f>
        <v>0</v>
      </c>
      <c r="AU225">
        <f>(AT225-AT224)/(Table1[[#This Row],[crankshaft degrees]]-I224)</f>
        <v>0</v>
      </c>
      <c r="AV225">
        <f>AT225*(((data!E$12/2)*6)/1000)</f>
        <v>0</v>
      </c>
      <c r="AW225">
        <f t="shared" si="31"/>
        <v>0</v>
      </c>
      <c r="AX225">
        <f>AU225*(((data!E$12/2)*6)^2/1000)</f>
        <v>0</v>
      </c>
      <c r="AY225">
        <f>AU225*(((data!E$12/2)*6)^3/1000)</f>
        <v>0</v>
      </c>
    </row>
    <row r="226" spans="1:51" x14ac:dyDescent="0.35">
      <c r="A226">
        <f t="shared" si="28"/>
        <v>86</v>
      </c>
      <c r="B226">
        <f t="shared" si="30"/>
        <v>444</v>
      </c>
      <c r="C226">
        <v>0</v>
      </c>
      <c r="F226">
        <f t="shared" si="32"/>
        <v>7.1232000000000018E-2</v>
      </c>
      <c r="G226">
        <f t="shared" si="33"/>
        <v>0</v>
      </c>
      <c r="H226">
        <v>0</v>
      </c>
      <c r="N226">
        <v>0</v>
      </c>
      <c r="O226">
        <v>-0.09</v>
      </c>
      <c r="P226">
        <v>0.09</v>
      </c>
      <c r="Q226">
        <f t="shared" si="34"/>
        <v>-9.4247999999999998E-2</v>
      </c>
      <c r="R226">
        <f>IF(Table1[[#This Row],[IN lift corrected]]=0, 0,N226-Q226)</f>
        <v>0</v>
      </c>
      <c r="S226">
        <v>8.9425000000000008</v>
      </c>
      <c r="AM226">
        <f>(Table1[[#This Row],[Column11]]-S225)/(Table1[[#This Row],[crankshaft degrees]]-B225)</f>
        <v>-9.1499999999999915E-3</v>
      </c>
      <c r="AN226">
        <f>(AM226-AM225)/(Table1[[#This Row],[crankshaft degrees]]-B225)</f>
        <v>-1.8500000000001293E-3</v>
      </c>
      <c r="AO226">
        <f>AM226*(((data!E$12/2)*6)/1000)</f>
        <v>-0.19214999999999982</v>
      </c>
      <c r="AP226">
        <f>AN226*(((data!E$12/2)*6)^2/1000)</f>
        <v>-815.85000000005698</v>
      </c>
      <c r="AQ226">
        <f>AN226*(((data!E$12/2)*6/1000^3))</f>
        <v>-3.8850000000002714E-8</v>
      </c>
      <c r="AT226">
        <f>(Table1[[#This Row],[Column8]]-H225)/(Table1[[#This Row],[crankshaft degrees]]-B225)</f>
        <v>0</v>
      </c>
      <c r="AU226">
        <f>(AT226-AT225)/(Table1[[#This Row],[crankshaft degrees]]-I225)</f>
        <v>0</v>
      </c>
      <c r="AV226">
        <f>AT226*(((data!E$12/2)*6)/1000)</f>
        <v>0</v>
      </c>
      <c r="AW226">
        <f t="shared" si="31"/>
        <v>0</v>
      </c>
      <c r="AX226">
        <f>AU226*(((data!E$12/2)*6)^2/1000)</f>
        <v>0</v>
      </c>
      <c r="AY226">
        <f>AU226*(((data!E$12/2)*6)^3/1000)</f>
        <v>0</v>
      </c>
    </row>
    <row r="227" spans="1:51" x14ac:dyDescent="0.35">
      <c r="A227">
        <f t="shared" si="28"/>
        <v>88</v>
      </c>
      <c r="B227">
        <f t="shared" si="30"/>
        <v>446</v>
      </c>
      <c r="C227">
        <v>0</v>
      </c>
      <c r="F227">
        <f t="shared" si="32"/>
        <v>7.2412000000000004E-2</v>
      </c>
      <c r="G227">
        <f t="shared" si="33"/>
        <v>0</v>
      </c>
      <c r="H227">
        <v>0</v>
      </c>
      <c r="N227">
        <v>0</v>
      </c>
      <c r="Q227">
        <f t="shared" si="34"/>
        <v>-9.5717999999999998E-2</v>
      </c>
      <c r="R227">
        <f>IF(Table1[[#This Row],[IN lift corrected]]=0, 0,N227-Q227)</f>
        <v>0</v>
      </c>
      <c r="S227">
        <v>8.9169999999999998</v>
      </c>
      <c r="AM227">
        <f>(Table1[[#This Row],[Column11]]-S226)/(Table1[[#This Row],[crankshaft degrees]]-B226)</f>
        <v>-1.2750000000000483E-2</v>
      </c>
      <c r="AN227">
        <f>(AM227-AM226)/(Table1[[#This Row],[crankshaft degrees]]-B226)</f>
        <v>-1.8000000000002458E-3</v>
      </c>
      <c r="AO227">
        <f>AM227*(((data!E$12/2)*6)/1000)</f>
        <v>-0.26775000000001015</v>
      </c>
      <c r="AP227">
        <f>AN227*(((data!E$12/2)*6)^2/1000)</f>
        <v>-793.80000000010841</v>
      </c>
      <c r="AQ227">
        <f>AN227*(((data!E$12/2)*6/1000^3))</f>
        <v>-3.7800000000005163E-8</v>
      </c>
      <c r="AT227">
        <f>(Table1[[#This Row],[Column8]]-H226)/(Table1[[#This Row],[crankshaft degrees]]-B226)</f>
        <v>0</v>
      </c>
      <c r="AU227">
        <f>(AT227-AT226)/(Table1[[#This Row],[crankshaft degrees]]-I226)</f>
        <v>0</v>
      </c>
      <c r="AV227">
        <f>AT227*(((data!E$12/2)*6)/1000)</f>
        <v>0</v>
      </c>
      <c r="AW227">
        <f t="shared" si="31"/>
        <v>0</v>
      </c>
      <c r="AX227">
        <f>AU227*(((data!E$12/2)*6)^2/1000)</f>
        <v>0</v>
      </c>
      <c r="AY227">
        <f>AU227*(((data!E$12/2)*6)^3/1000)</f>
        <v>0</v>
      </c>
    </row>
    <row r="228" spans="1:51" x14ac:dyDescent="0.35">
      <c r="A228">
        <f t="shared" si="28"/>
        <v>90</v>
      </c>
      <c r="B228">
        <f t="shared" si="30"/>
        <v>448</v>
      </c>
      <c r="C228">
        <v>0</v>
      </c>
      <c r="F228">
        <f t="shared" si="32"/>
        <v>7.3568000000000008E-2</v>
      </c>
      <c r="G228">
        <f t="shared" si="33"/>
        <v>0</v>
      </c>
      <c r="H228">
        <v>0</v>
      </c>
      <c r="N228">
        <v>0</v>
      </c>
      <c r="Q228">
        <f t="shared" si="34"/>
        <v>-9.7152000000000002E-2</v>
      </c>
      <c r="R228">
        <f>IF(Table1[[#This Row],[IN lift corrected]]=0, 0,N228-Q228)</f>
        <v>0</v>
      </c>
      <c r="S228">
        <v>8.8841999999999999</v>
      </c>
      <c r="AM228">
        <f>(Table1[[#This Row],[Column11]]-S227)/(Table1[[#This Row],[crankshaft degrees]]-B227)</f>
        <v>-1.639999999999997E-2</v>
      </c>
      <c r="AN228">
        <f>(AM228-AM227)/(Table1[[#This Row],[crankshaft degrees]]-B227)</f>
        <v>-1.8249999999997435E-3</v>
      </c>
      <c r="AO228">
        <f>AM228*(((data!E$12/2)*6)/1000)</f>
        <v>-0.34439999999999937</v>
      </c>
      <c r="AP228">
        <f>AN228*(((data!E$12/2)*6)^2/1000)</f>
        <v>-804.82499999988693</v>
      </c>
      <c r="AQ228">
        <f>AN228*(((data!E$12/2)*6/1000^3))</f>
        <v>-3.8324999999994614E-8</v>
      </c>
      <c r="AT228">
        <f>(Table1[[#This Row],[Column8]]-H227)/(Table1[[#This Row],[crankshaft degrees]]-B227)</f>
        <v>0</v>
      </c>
      <c r="AU228">
        <f>(AT228-AT227)/(Table1[[#This Row],[crankshaft degrees]]-I227)</f>
        <v>0</v>
      </c>
      <c r="AV228">
        <f>AT228*(((data!E$12/2)*6)/1000)</f>
        <v>0</v>
      </c>
      <c r="AW228">
        <f t="shared" si="31"/>
        <v>0</v>
      </c>
      <c r="AX228">
        <f>AU228*(((data!E$12/2)*6)^2/1000)</f>
        <v>0</v>
      </c>
      <c r="AY228">
        <f>AU228*(((data!E$12/2)*6)^3/1000)</f>
        <v>0</v>
      </c>
    </row>
    <row r="229" spans="1:51" x14ac:dyDescent="0.35">
      <c r="A229">
        <f t="shared" si="28"/>
        <v>92</v>
      </c>
      <c r="B229">
        <f t="shared" si="30"/>
        <v>450</v>
      </c>
      <c r="C229">
        <v>0</v>
      </c>
      <c r="F229">
        <f t="shared" si="32"/>
        <v>7.4700000000000003E-2</v>
      </c>
      <c r="G229">
        <f t="shared" si="33"/>
        <v>0</v>
      </c>
      <c r="H229">
        <v>0</v>
      </c>
      <c r="N229">
        <v>0</v>
      </c>
      <c r="Q229">
        <f t="shared" si="34"/>
        <v>-9.8549999999999999E-2</v>
      </c>
      <c r="R229">
        <f>IF(Table1[[#This Row],[IN lift corrected]]=0, 0,N229-Q229)</f>
        <v>0</v>
      </c>
      <c r="S229">
        <v>8.8440999999999992</v>
      </c>
      <c r="AM229">
        <f>(Table1[[#This Row],[Column11]]-S228)/(Table1[[#This Row],[crankshaft degrees]]-B228)</f>
        <v>-2.0050000000000345E-2</v>
      </c>
      <c r="AN229">
        <f>(AM229-AM228)/(Table1[[#This Row],[crankshaft degrees]]-B228)</f>
        <v>-1.8250000000001876E-3</v>
      </c>
      <c r="AO229">
        <f>AM229*(((data!E$12/2)*6)/1000)</f>
        <v>-0.42105000000000725</v>
      </c>
      <c r="AP229">
        <f>AN229*(((data!E$12/2)*6)^2/1000)</f>
        <v>-804.8250000000827</v>
      </c>
      <c r="AQ229">
        <f>AN229*(((data!E$12/2)*6/1000^3))</f>
        <v>-3.8325000000003938E-8</v>
      </c>
      <c r="AT229">
        <f>(Table1[[#This Row],[Column8]]-H228)/(Table1[[#This Row],[crankshaft degrees]]-B228)</f>
        <v>0</v>
      </c>
      <c r="AU229">
        <f>(AT229-AT228)/(Table1[[#This Row],[crankshaft degrees]]-I228)</f>
        <v>0</v>
      </c>
      <c r="AV229">
        <f>AT229*(((data!E$12/2)*6)/1000)</f>
        <v>0</v>
      </c>
      <c r="AW229">
        <f t="shared" si="31"/>
        <v>0</v>
      </c>
      <c r="AX229">
        <f>AU229*(((data!E$12/2)*6)^2/1000)</f>
        <v>0</v>
      </c>
      <c r="AY229">
        <f>AU229*(((data!E$12/2)*6)^3/1000)</f>
        <v>0</v>
      </c>
    </row>
    <row r="230" spans="1:51" x14ac:dyDescent="0.35">
      <c r="A230">
        <f t="shared" si="28"/>
        <v>94</v>
      </c>
      <c r="B230">
        <f t="shared" si="30"/>
        <v>452</v>
      </c>
      <c r="C230">
        <v>0</v>
      </c>
      <c r="F230">
        <f t="shared" si="32"/>
        <v>7.5808000000000014E-2</v>
      </c>
      <c r="G230">
        <f t="shared" si="33"/>
        <v>0</v>
      </c>
      <c r="H230">
        <v>0</v>
      </c>
      <c r="N230">
        <v>0</v>
      </c>
      <c r="Q230">
        <f t="shared" si="34"/>
        <v>-9.9912000000000001E-2</v>
      </c>
      <c r="R230">
        <f>IF(Table1[[#This Row],[IN lift corrected]]=0, 0,N230-Q230)</f>
        <v>0</v>
      </c>
      <c r="S230">
        <v>8.7966999999999995</v>
      </c>
      <c r="AM230">
        <f>(Table1[[#This Row],[Column11]]-S229)/(Table1[[#This Row],[crankshaft degrees]]-B229)</f>
        <v>-2.3699999999999832E-2</v>
      </c>
      <c r="AN230">
        <f>(AM230-AM229)/(Table1[[#This Row],[crankshaft degrees]]-B229)</f>
        <v>-1.8249999999997435E-3</v>
      </c>
      <c r="AO230">
        <f>AM230*(((data!E$12/2)*6)/1000)</f>
        <v>-0.49769999999999648</v>
      </c>
      <c r="AP230">
        <f>AN230*(((data!E$12/2)*6)^2/1000)</f>
        <v>-804.82499999988693</v>
      </c>
      <c r="AQ230">
        <f>AN230*(((data!E$12/2)*6/1000^3))</f>
        <v>-3.8324999999994614E-8</v>
      </c>
      <c r="AT230">
        <f>(Table1[[#This Row],[Column8]]-H229)/(Table1[[#This Row],[crankshaft degrees]]-B229)</f>
        <v>0</v>
      </c>
      <c r="AU230">
        <f>(AT230-AT229)/(Table1[[#This Row],[crankshaft degrees]]-I229)</f>
        <v>0</v>
      </c>
      <c r="AV230">
        <f>AT230*(((data!E$12/2)*6)/1000)</f>
        <v>0</v>
      </c>
      <c r="AW230">
        <f t="shared" si="31"/>
        <v>0</v>
      </c>
      <c r="AX230">
        <f>AU230*(((data!E$12/2)*6)^2/1000)</f>
        <v>0</v>
      </c>
      <c r="AY230">
        <f>AU230*(((data!E$12/2)*6)^3/1000)</f>
        <v>0</v>
      </c>
    </row>
    <row r="231" spans="1:51" x14ac:dyDescent="0.35">
      <c r="A231">
        <f t="shared" si="28"/>
        <v>96</v>
      </c>
      <c r="B231">
        <f t="shared" si="30"/>
        <v>454</v>
      </c>
      <c r="C231">
        <v>0</v>
      </c>
      <c r="F231">
        <f t="shared" si="32"/>
        <v>7.6892000000000002E-2</v>
      </c>
      <c r="G231">
        <f t="shared" si="33"/>
        <v>0</v>
      </c>
      <c r="H231">
        <v>0</v>
      </c>
      <c r="N231">
        <v>0</v>
      </c>
      <c r="Q231">
        <f t="shared" si="34"/>
        <v>-0.10123800000000002</v>
      </c>
      <c r="R231">
        <f>IF(Table1[[#This Row],[IN lift corrected]]=0, 0,N231-Q231)</f>
        <v>0</v>
      </c>
      <c r="S231">
        <v>8.7469000000000001</v>
      </c>
      <c r="AM231">
        <f>(Table1[[#This Row],[Column11]]-S230)/(Table1[[#This Row],[crankshaft degrees]]-B230)</f>
        <v>-2.48999999999997E-2</v>
      </c>
      <c r="AN231">
        <f>(AM231-AM230)/(Table1[[#This Row],[crankshaft degrees]]-B230)</f>
        <v>-5.9999999999993392E-4</v>
      </c>
      <c r="AO231">
        <f>AM231*(((data!E$12/2)*6)/1000)</f>
        <v>-0.5228999999999937</v>
      </c>
      <c r="AP231">
        <f>AN231*(((data!E$12/2)*6)^2/1000)</f>
        <v>-264.59999999997086</v>
      </c>
      <c r="AQ231">
        <f>AN231*(((data!E$12/2)*6/1000^3))</f>
        <v>-1.2599999999998612E-8</v>
      </c>
      <c r="AT231">
        <f>(Table1[[#This Row],[Column8]]-H230)/(Table1[[#This Row],[crankshaft degrees]]-B230)</f>
        <v>0</v>
      </c>
      <c r="AU231">
        <f>(AT231-AT230)/(Table1[[#This Row],[crankshaft degrees]]-I230)</f>
        <v>0</v>
      </c>
      <c r="AV231">
        <f>AT231*(((data!E$12/2)*6)/1000)</f>
        <v>0</v>
      </c>
      <c r="AW231">
        <f t="shared" si="31"/>
        <v>0</v>
      </c>
      <c r="AX231">
        <f>AU231*(((data!E$12/2)*6)^2/1000)</f>
        <v>0</v>
      </c>
      <c r="AY231">
        <f>AU231*(((data!E$12/2)*6)^3/1000)</f>
        <v>0</v>
      </c>
    </row>
    <row r="232" spans="1:51" x14ac:dyDescent="0.35">
      <c r="A232">
        <f t="shared" si="28"/>
        <v>98</v>
      </c>
      <c r="B232">
        <f t="shared" si="30"/>
        <v>456</v>
      </c>
      <c r="C232">
        <v>0</v>
      </c>
      <c r="F232">
        <f t="shared" si="32"/>
        <v>7.7951999999999994E-2</v>
      </c>
      <c r="G232">
        <f t="shared" si="33"/>
        <v>0</v>
      </c>
      <c r="H232">
        <v>0</v>
      </c>
      <c r="N232">
        <v>0</v>
      </c>
      <c r="Q232">
        <f t="shared" si="34"/>
        <v>-0.10252800000000001</v>
      </c>
      <c r="R232">
        <f>IF(Table1[[#This Row],[IN lift corrected]]=0, 0,N232-Q232)</f>
        <v>0</v>
      </c>
      <c r="S232">
        <v>8.6923999999999992</v>
      </c>
      <c r="AM232">
        <f>(Table1[[#This Row],[Column11]]-S231)/(Table1[[#This Row],[crankshaft degrees]]-B231)</f>
        <v>-2.7250000000000441E-2</v>
      </c>
      <c r="AN232">
        <f>(AM232-AM231)/(Table1[[#This Row],[crankshaft degrees]]-B231)</f>
        <v>-1.1750000000003702E-3</v>
      </c>
      <c r="AO232">
        <f>AM232*(((data!E$12/2)*6)/1000)</f>
        <v>-0.57225000000000925</v>
      </c>
      <c r="AP232">
        <f>AN232*(((data!E$12/2)*6)^2/1000)</f>
        <v>-518.17500000016321</v>
      </c>
      <c r="AQ232">
        <f>AN232*(((data!E$12/2)*6/1000^3))</f>
        <v>-2.4675000000007773E-8</v>
      </c>
      <c r="AT232">
        <f>(Table1[[#This Row],[Column8]]-H231)/(Table1[[#This Row],[crankshaft degrees]]-B231)</f>
        <v>0</v>
      </c>
      <c r="AU232">
        <f>(AT232-AT231)/(Table1[[#This Row],[crankshaft degrees]]-I231)</f>
        <v>0</v>
      </c>
      <c r="AV232">
        <f>AT232*(((data!E$12/2)*6)/1000)</f>
        <v>0</v>
      </c>
      <c r="AW232">
        <f t="shared" si="31"/>
        <v>0</v>
      </c>
      <c r="AX232">
        <f>AU232*(((data!E$12/2)*6)^2/1000)</f>
        <v>0</v>
      </c>
      <c r="AY232">
        <f>AU232*(((data!E$12/2)*6)^3/1000)</f>
        <v>0</v>
      </c>
    </row>
    <row r="233" spans="1:51" x14ac:dyDescent="0.35">
      <c r="A233">
        <f t="shared" si="28"/>
        <v>100</v>
      </c>
      <c r="B233">
        <f t="shared" si="30"/>
        <v>458</v>
      </c>
      <c r="C233">
        <v>0</v>
      </c>
      <c r="F233">
        <f t="shared" si="32"/>
        <v>7.8988000000000003E-2</v>
      </c>
      <c r="G233">
        <f t="shared" si="33"/>
        <v>0</v>
      </c>
      <c r="H233">
        <v>0</v>
      </c>
      <c r="N233">
        <v>0</v>
      </c>
      <c r="Q233">
        <f t="shared" si="34"/>
        <v>-0.10378199999999999</v>
      </c>
      <c r="R233">
        <f>IF(Table1[[#This Row],[IN lift corrected]]=0, 0,N233-Q233)</f>
        <v>0</v>
      </c>
      <c r="S233">
        <v>8.6306999999999992</v>
      </c>
      <c r="AM233">
        <f>(Table1[[#This Row],[Column11]]-S232)/(Table1[[#This Row],[crankshaft degrees]]-B232)</f>
        <v>-3.0850000000000044E-2</v>
      </c>
      <c r="AN233">
        <f>(AM233-AM232)/(Table1[[#This Row],[crankshaft degrees]]-B232)</f>
        <v>-1.7999999999998018E-3</v>
      </c>
      <c r="AO233">
        <f>AM233*(((data!E$12/2)*6)/1000)</f>
        <v>-0.64785000000000093</v>
      </c>
      <c r="AP233">
        <f>AN233*(((data!E$12/2)*6)^2/1000)</f>
        <v>-793.79999999991253</v>
      </c>
      <c r="AQ233">
        <f>AN233*(((data!E$12/2)*6/1000^3))</f>
        <v>-3.7799999999995832E-8</v>
      </c>
      <c r="AT233">
        <f>(Table1[[#This Row],[Column8]]-H232)/(Table1[[#This Row],[crankshaft degrees]]-B232)</f>
        <v>0</v>
      </c>
      <c r="AU233">
        <f>(AT233-AT232)/(Table1[[#This Row],[crankshaft degrees]]-I232)</f>
        <v>0</v>
      </c>
      <c r="AV233">
        <f>AT233*(((data!E$12/2)*6)/1000)</f>
        <v>0</v>
      </c>
      <c r="AW233">
        <f t="shared" si="31"/>
        <v>0</v>
      </c>
      <c r="AX233">
        <f>AU233*(((data!E$12/2)*6)^2/1000)</f>
        <v>0</v>
      </c>
      <c r="AY233">
        <f>AU233*(((data!E$12/2)*6)^3/1000)</f>
        <v>0</v>
      </c>
    </row>
    <row r="234" spans="1:51" x14ac:dyDescent="0.35">
      <c r="A234">
        <f t="shared" si="28"/>
        <v>102</v>
      </c>
      <c r="B234">
        <f t="shared" si="30"/>
        <v>460</v>
      </c>
      <c r="C234">
        <v>0</v>
      </c>
      <c r="D234">
        <v>7.0000000000000007E-2</v>
      </c>
      <c r="F234">
        <f t="shared" si="32"/>
        <v>0.08</v>
      </c>
      <c r="G234">
        <f t="shared" si="33"/>
        <v>0</v>
      </c>
      <c r="H234">
        <v>0</v>
      </c>
      <c r="N234">
        <v>0</v>
      </c>
      <c r="Q234">
        <f t="shared" si="34"/>
        <v>-0.105</v>
      </c>
      <c r="R234">
        <f>IF(Table1[[#This Row],[IN lift corrected]]=0, 0,N234-Q234)</f>
        <v>0</v>
      </c>
      <c r="S234">
        <v>8.5617999999999999</v>
      </c>
      <c r="AM234">
        <f>(Table1[[#This Row],[Column11]]-S233)/(Table1[[#This Row],[crankshaft degrees]]-B233)</f>
        <v>-3.4449999999999648E-2</v>
      </c>
      <c r="AN234">
        <f>(AM234-AM233)/(Table1[[#This Row],[crankshaft degrees]]-B233)</f>
        <v>-1.7999999999998018E-3</v>
      </c>
      <c r="AO234">
        <f>AM234*(((data!E$12/2)*6)/1000)</f>
        <v>-0.7234499999999926</v>
      </c>
      <c r="AP234">
        <f>AN234*(((data!E$12/2)*6)^2/1000)</f>
        <v>-793.79999999991253</v>
      </c>
      <c r="AQ234">
        <f>AN234*(((data!E$12/2)*6/1000^3))</f>
        <v>-3.7799999999995832E-8</v>
      </c>
      <c r="AT234">
        <f>(Table1[[#This Row],[Column8]]-H233)/(Table1[[#This Row],[crankshaft degrees]]-B233)</f>
        <v>0</v>
      </c>
      <c r="AU234">
        <f>(AT234-AT233)/(Table1[[#This Row],[crankshaft degrees]]-I233)</f>
        <v>0</v>
      </c>
      <c r="AV234">
        <f>AT234*(((data!E$12/2)*6)/1000)</f>
        <v>0</v>
      </c>
      <c r="AW234">
        <f t="shared" si="31"/>
        <v>0</v>
      </c>
      <c r="AX234">
        <f>AU234*(((data!E$12/2)*6)^2/1000)</f>
        <v>0</v>
      </c>
      <c r="AY234">
        <f>AU234*(((data!E$12/2)*6)^3/1000)</f>
        <v>0</v>
      </c>
    </row>
    <row r="235" spans="1:51" x14ac:dyDescent="0.35">
      <c r="A235">
        <f t="shared" si="28"/>
        <v>104</v>
      </c>
      <c r="B235">
        <f t="shared" si="30"/>
        <v>462</v>
      </c>
      <c r="C235">
        <v>0</v>
      </c>
      <c r="F235">
        <f t="shared" si="32"/>
        <v>8.0988000000000004E-2</v>
      </c>
      <c r="G235">
        <f t="shared" si="33"/>
        <v>0</v>
      </c>
      <c r="H235">
        <v>0</v>
      </c>
      <c r="N235">
        <v>0</v>
      </c>
      <c r="Q235">
        <f t="shared" si="34"/>
        <v>-0.106182</v>
      </c>
      <c r="R235">
        <f>IF(Table1[[#This Row],[IN lift corrected]]=0, 0,N235-Q235)</f>
        <v>0</v>
      </c>
      <c r="S235">
        <v>8.4856999999999996</v>
      </c>
      <c r="AM235">
        <f>(Table1[[#This Row],[Column11]]-S234)/(Table1[[#This Row],[crankshaft degrees]]-B234)</f>
        <v>-3.8050000000000139E-2</v>
      </c>
      <c r="AN235">
        <f>(AM235-AM234)/(Table1[[#This Row],[crankshaft degrees]]-B234)</f>
        <v>-1.8000000000002458E-3</v>
      </c>
      <c r="AO235">
        <f>AM235*(((data!E$12/2)*6)/1000)</f>
        <v>-0.79905000000000292</v>
      </c>
      <c r="AP235">
        <f>AN235*(((data!E$12/2)*6)^2/1000)</f>
        <v>-793.80000000010841</v>
      </c>
      <c r="AQ235">
        <f>AN235*(((data!E$12/2)*6/1000^3))</f>
        <v>-3.7800000000005163E-8</v>
      </c>
      <c r="AT235">
        <f>(Table1[[#This Row],[Column8]]-H234)/(Table1[[#This Row],[crankshaft degrees]]-B234)</f>
        <v>0</v>
      </c>
      <c r="AU235">
        <f>(AT235-AT234)/(Table1[[#This Row],[crankshaft degrees]]-I234)</f>
        <v>0</v>
      </c>
      <c r="AV235">
        <f>AT235*(((data!E$12/2)*6)/1000)</f>
        <v>0</v>
      </c>
      <c r="AW235">
        <f t="shared" si="31"/>
        <v>0</v>
      </c>
      <c r="AX235">
        <f>AU235*(((data!E$12/2)*6)^2/1000)</f>
        <v>0</v>
      </c>
      <c r="AY235">
        <f>AU235*(((data!E$12/2)*6)^3/1000)</f>
        <v>0</v>
      </c>
    </row>
    <row r="236" spans="1:51" x14ac:dyDescent="0.35">
      <c r="A236">
        <f t="shared" si="28"/>
        <v>106</v>
      </c>
      <c r="B236">
        <f t="shared" si="30"/>
        <v>464</v>
      </c>
      <c r="C236">
        <v>0</v>
      </c>
      <c r="F236">
        <f t="shared" si="32"/>
        <v>8.1951999999999997E-2</v>
      </c>
      <c r="G236">
        <f t="shared" si="33"/>
        <v>0</v>
      </c>
      <c r="H236">
        <v>0</v>
      </c>
      <c r="N236">
        <v>0</v>
      </c>
      <c r="O236">
        <v>-0.11</v>
      </c>
      <c r="P236">
        <v>0.11</v>
      </c>
      <c r="Q236">
        <f t="shared" si="34"/>
        <v>-0.10732800000000001</v>
      </c>
      <c r="R236">
        <f>IF(Table1[[#This Row],[IN lift corrected]]=0, 0,N236-Q236)</f>
        <v>0</v>
      </c>
      <c r="S236">
        <v>8.407</v>
      </c>
      <c r="AM236">
        <f>(Table1[[#This Row],[Column11]]-S235)/(Table1[[#This Row],[crankshaft degrees]]-B235)</f>
        <v>-3.9349999999999774E-2</v>
      </c>
      <c r="AN236">
        <f>(AM236-AM235)/(Table1[[#This Row],[crankshaft degrees]]-B235)</f>
        <v>-6.4999999999981739E-4</v>
      </c>
      <c r="AO236">
        <f>AM236*(((data!E$12/2)*6)/1000)</f>
        <v>-0.82634999999999525</v>
      </c>
      <c r="AP236">
        <f>AN236*(((data!E$12/2)*6)^2/1000)</f>
        <v>-286.64999999991949</v>
      </c>
      <c r="AQ236">
        <f>AN236*(((data!E$12/2)*6/1000^3))</f>
        <v>-1.3649999999996165E-8</v>
      </c>
      <c r="AT236">
        <f>(Table1[[#This Row],[Column8]]-H235)/(Table1[[#This Row],[crankshaft degrees]]-B235)</f>
        <v>0</v>
      </c>
      <c r="AU236">
        <f>(AT236-AT235)/(Table1[[#This Row],[crankshaft degrees]]-I235)</f>
        <v>0</v>
      </c>
      <c r="AV236">
        <f>AT236*(((data!E$12/2)*6)/1000)</f>
        <v>0</v>
      </c>
      <c r="AW236">
        <f t="shared" si="31"/>
        <v>0</v>
      </c>
      <c r="AX236">
        <f>AU236*(((data!E$12/2)*6)^2/1000)</f>
        <v>0</v>
      </c>
      <c r="AY236">
        <f>AU236*(((data!E$12/2)*6)^3/1000)</f>
        <v>0</v>
      </c>
    </row>
    <row r="237" spans="1:51" x14ac:dyDescent="0.35">
      <c r="A237">
        <f t="shared" si="28"/>
        <v>108</v>
      </c>
      <c r="B237">
        <f t="shared" si="30"/>
        <v>466</v>
      </c>
      <c r="C237">
        <v>0</v>
      </c>
      <c r="F237">
        <f t="shared" si="32"/>
        <v>8.2892000000000007E-2</v>
      </c>
      <c r="G237">
        <f t="shared" si="33"/>
        <v>0</v>
      </c>
      <c r="H237">
        <v>0</v>
      </c>
      <c r="N237">
        <v>0</v>
      </c>
      <c r="Q237">
        <f t="shared" si="34"/>
        <v>-0.10843800000000001</v>
      </c>
      <c r="R237">
        <f>IF(Table1[[#This Row],[IN lift corrected]]=0, 0,N237-Q237)</f>
        <v>0</v>
      </c>
      <c r="S237">
        <v>8.3240999999999996</v>
      </c>
      <c r="AM237">
        <f>(Table1[[#This Row],[Column11]]-S236)/(Table1[[#This Row],[crankshaft degrees]]-B236)</f>
        <v>-4.1450000000000209E-2</v>
      </c>
      <c r="AN237">
        <f>(AM237-AM236)/(Table1[[#This Row],[crankshaft degrees]]-B236)</f>
        <v>-1.0500000000002174E-3</v>
      </c>
      <c r="AO237">
        <f>AM237*(((data!E$12/2)*6)/1000)</f>
        <v>-0.87045000000000439</v>
      </c>
      <c r="AP237">
        <f>AN237*(((data!E$12/2)*6)^2/1000)</f>
        <v>-463.05000000009591</v>
      </c>
      <c r="AQ237">
        <f>AN237*(((data!E$12/2)*6/1000^3))</f>
        <v>-2.2050000000004565E-8</v>
      </c>
      <c r="AT237">
        <f>(Table1[[#This Row],[Column8]]-H236)/(Table1[[#This Row],[crankshaft degrees]]-B236)</f>
        <v>0</v>
      </c>
      <c r="AU237">
        <f>(AT237-AT236)/(Table1[[#This Row],[crankshaft degrees]]-I236)</f>
        <v>0</v>
      </c>
      <c r="AV237">
        <f>AT237*(((data!E$12/2)*6)/1000)</f>
        <v>0</v>
      </c>
      <c r="AW237">
        <f t="shared" si="31"/>
        <v>0</v>
      </c>
      <c r="AX237">
        <f>AU237*(((data!E$12/2)*6)^2/1000)</f>
        <v>0</v>
      </c>
      <c r="AY237">
        <f>AU237*(((data!E$12/2)*6)^3/1000)</f>
        <v>0</v>
      </c>
    </row>
    <row r="238" spans="1:51" x14ac:dyDescent="0.35">
      <c r="A238">
        <f t="shared" si="28"/>
        <v>110</v>
      </c>
      <c r="B238">
        <f t="shared" si="30"/>
        <v>468</v>
      </c>
      <c r="C238">
        <v>0</v>
      </c>
      <c r="F238">
        <f t="shared" si="32"/>
        <v>8.3807999999999994E-2</v>
      </c>
      <c r="G238">
        <f t="shared" si="33"/>
        <v>0</v>
      </c>
      <c r="H238">
        <v>0</v>
      </c>
      <c r="N238">
        <v>0</v>
      </c>
      <c r="Q238">
        <f t="shared" si="34"/>
        <v>-0.109512</v>
      </c>
      <c r="R238">
        <f>IF(Table1[[#This Row],[IN lift corrected]]=0, 0,N238-Q238)</f>
        <v>0</v>
      </c>
      <c r="S238">
        <v>8.234</v>
      </c>
      <c r="AM238">
        <f>(Table1[[#This Row],[Column11]]-S237)/(Table1[[#This Row],[crankshaft degrees]]-B237)</f>
        <v>-4.5049999999999812E-2</v>
      </c>
      <c r="AN238">
        <f>(AM238-AM237)/(Table1[[#This Row],[crankshaft degrees]]-B237)</f>
        <v>-1.7999999999998018E-3</v>
      </c>
      <c r="AO238">
        <f>AM238*(((data!E$12/2)*6)/1000)</f>
        <v>-0.94604999999999606</v>
      </c>
      <c r="AP238">
        <f>AN238*(((data!E$12/2)*6)^2/1000)</f>
        <v>-793.79999999991253</v>
      </c>
      <c r="AQ238">
        <f>AN238*(((data!E$12/2)*6/1000^3))</f>
        <v>-3.7799999999995832E-8</v>
      </c>
      <c r="AT238">
        <f>(Table1[[#This Row],[Column8]]-H237)/(Table1[[#This Row],[crankshaft degrees]]-B237)</f>
        <v>0</v>
      </c>
      <c r="AU238">
        <f>(AT238-AT237)/(Table1[[#This Row],[crankshaft degrees]]-I237)</f>
        <v>0</v>
      </c>
      <c r="AV238">
        <f>AT238*(((data!E$12/2)*6)/1000)</f>
        <v>0</v>
      </c>
      <c r="AW238">
        <f t="shared" si="31"/>
        <v>0</v>
      </c>
      <c r="AX238">
        <f>AU238*(((data!E$12/2)*6)^2/1000)</f>
        <v>0</v>
      </c>
      <c r="AY238">
        <f>AU238*(((data!E$12/2)*6)^3/1000)</f>
        <v>0</v>
      </c>
    </row>
    <row r="239" spans="1:51" x14ac:dyDescent="0.35">
      <c r="A239">
        <f t="shared" si="28"/>
        <v>112</v>
      </c>
      <c r="B239">
        <f t="shared" si="30"/>
        <v>470</v>
      </c>
      <c r="C239">
        <v>0</v>
      </c>
      <c r="F239">
        <f t="shared" si="32"/>
        <v>8.4700000000000011E-2</v>
      </c>
      <c r="G239">
        <f t="shared" si="33"/>
        <v>0</v>
      </c>
      <c r="H239">
        <v>0</v>
      </c>
      <c r="N239">
        <v>0</v>
      </c>
      <c r="Q239">
        <f t="shared" si="34"/>
        <v>-0.11055000000000001</v>
      </c>
      <c r="R239">
        <f>IF(Table1[[#This Row],[IN lift corrected]]=0, 0,N239-Q239)</f>
        <v>0</v>
      </c>
      <c r="S239">
        <v>8.1367999999999991</v>
      </c>
      <c r="AM239">
        <f>(Table1[[#This Row],[Column11]]-S238)/(Table1[[#This Row],[crankshaft degrees]]-B238)</f>
        <v>-4.8600000000000421E-2</v>
      </c>
      <c r="AN239">
        <f>(AM239-AM238)/(Table1[[#This Row],[crankshaft degrees]]-B238)</f>
        <v>-1.7750000000003041E-3</v>
      </c>
      <c r="AO239">
        <f>AM239*(((data!E$12/2)*6)/1000)</f>
        <v>-1.0206000000000088</v>
      </c>
      <c r="AP239">
        <f>AN239*(((data!E$12/2)*6)^2/1000)</f>
        <v>-782.77500000013413</v>
      </c>
      <c r="AQ239">
        <f>AN239*(((data!E$12/2)*6/1000^3))</f>
        <v>-3.7275000000006387E-8</v>
      </c>
      <c r="AT239">
        <f>(Table1[[#This Row],[Column8]]-H238)/(Table1[[#This Row],[crankshaft degrees]]-B238)</f>
        <v>0</v>
      </c>
      <c r="AU239">
        <f>(AT239-AT238)/(Table1[[#This Row],[crankshaft degrees]]-I238)</f>
        <v>0</v>
      </c>
      <c r="AV239">
        <f>AT239*(((data!E$12/2)*6)/1000)</f>
        <v>0</v>
      </c>
      <c r="AW239">
        <f t="shared" si="31"/>
        <v>0</v>
      </c>
      <c r="AX239">
        <f>AU239*(((data!E$12/2)*6)^2/1000)</f>
        <v>0</v>
      </c>
      <c r="AY239">
        <f>AU239*(((data!E$12/2)*6)^3/1000)</f>
        <v>0</v>
      </c>
    </row>
    <row r="240" spans="1:51" x14ac:dyDescent="0.35">
      <c r="A240">
        <f t="shared" si="28"/>
        <v>114</v>
      </c>
      <c r="B240">
        <f t="shared" si="30"/>
        <v>472</v>
      </c>
      <c r="C240">
        <v>0</v>
      </c>
      <c r="F240">
        <f t="shared" si="32"/>
        <v>8.5568000000000005E-2</v>
      </c>
      <c r="G240">
        <f t="shared" si="33"/>
        <v>0</v>
      </c>
      <c r="H240">
        <v>0</v>
      </c>
      <c r="N240">
        <v>0</v>
      </c>
      <c r="Q240">
        <f t="shared" si="34"/>
        <v>-0.11155200000000001</v>
      </c>
      <c r="R240">
        <f>IF(Table1[[#This Row],[IN lift corrected]]=0, 0,N240-Q240)</f>
        <v>0</v>
      </c>
      <c r="S240">
        <v>8.0326000000000004</v>
      </c>
      <c r="AM240">
        <f>(Table1[[#This Row],[Column11]]-S239)/(Table1[[#This Row],[crankshaft degrees]]-B239)</f>
        <v>-5.2099999999999369E-2</v>
      </c>
      <c r="AN240">
        <f>(AM240-AM239)/(Table1[[#This Row],[crankshaft degrees]]-B239)</f>
        <v>-1.7499999999994742E-3</v>
      </c>
      <c r="AO240">
        <f>AM240*(((data!E$12/2)*6)/1000)</f>
        <v>-1.0940999999999867</v>
      </c>
      <c r="AP240">
        <f>AN240*(((data!E$12/2)*6)^2/1000)</f>
        <v>-771.74999999976808</v>
      </c>
      <c r="AQ240">
        <f>AN240*(((data!E$12/2)*6/1000^3))</f>
        <v>-3.6749999999988957E-8</v>
      </c>
      <c r="AT240">
        <f>(Table1[[#This Row],[Column8]]-H239)/(Table1[[#This Row],[crankshaft degrees]]-B239)</f>
        <v>0</v>
      </c>
      <c r="AU240">
        <f>(AT240-AT239)/(Table1[[#This Row],[crankshaft degrees]]-I239)</f>
        <v>0</v>
      </c>
      <c r="AV240">
        <f>AT240*(((data!E$12/2)*6)/1000)</f>
        <v>0</v>
      </c>
      <c r="AW240">
        <f t="shared" si="31"/>
        <v>0</v>
      </c>
      <c r="AX240">
        <f>AU240*(((data!E$12/2)*6)^2/1000)</f>
        <v>0</v>
      </c>
      <c r="AY240">
        <f>AU240*(((data!E$12/2)*6)^3/1000)</f>
        <v>0</v>
      </c>
    </row>
    <row r="241" spans="1:51" x14ac:dyDescent="0.35">
      <c r="A241">
        <f t="shared" si="28"/>
        <v>116</v>
      </c>
      <c r="B241">
        <f t="shared" si="30"/>
        <v>474</v>
      </c>
      <c r="C241">
        <v>0</v>
      </c>
      <c r="F241">
        <f t="shared" si="32"/>
        <v>8.6412000000000017E-2</v>
      </c>
      <c r="G241">
        <f t="shared" si="33"/>
        <v>0</v>
      </c>
      <c r="H241">
        <v>0</v>
      </c>
      <c r="N241">
        <v>0</v>
      </c>
      <c r="Q241">
        <f t="shared" si="34"/>
        <v>-0.11251800000000001</v>
      </c>
      <c r="R241">
        <f>IF(Table1[[#This Row],[IN lift corrected]]=0, 0,N241-Q241)</f>
        <v>0</v>
      </c>
      <c r="S241">
        <v>7.9214000000000002</v>
      </c>
      <c r="AM241">
        <f>(Table1[[#This Row],[Column11]]-S240)/(Table1[[#This Row],[crankshaft degrees]]-B240)</f>
        <v>-5.5600000000000094E-2</v>
      </c>
      <c r="AN241">
        <f>(AM241-AM240)/(Table1[[#This Row],[crankshaft degrees]]-B240)</f>
        <v>-1.7500000000003624E-3</v>
      </c>
      <c r="AO241">
        <f>AM241*(((data!E$12/2)*6)/1000)</f>
        <v>-1.167600000000002</v>
      </c>
      <c r="AP241">
        <f>AN241*(((data!E$12/2)*6)^2/1000)</f>
        <v>-771.75000000015984</v>
      </c>
      <c r="AQ241">
        <f>AN241*(((data!E$12/2)*6/1000^3))</f>
        <v>-3.6750000000007605E-8</v>
      </c>
      <c r="AT241">
        <f>(Table1[[#This Row],[Column8]]-H240)/(Table1[[#This Row],[crankshaft degrees]]-B240)</f>
        <v>0</v>
      </c>
      <c r="AU241">
        <f>(AT241-AT240)/(Table1[[#This Row],[crankshaft degrees]]-I240)</f>
        <v>0</v>
      </c>
      <c r="AV241">
        <f>AT241*(((data!E$12/2)*6)/1000)</f>
        <v>0</v>
      </c>
      <c r="AW241">
        <f t="shared" si="31"/>
        <v>0</v>
      </c>
      <c r="AX241">
        <f>AU241*(((data!E$12/2)*6)^2/1000)</f>
        <v>0</v>
      </c>
      <c r="AY241">
        <f>AU241*(((data!E$12/2)*6)^3/1000)</f>
        <v>0</v>
      </c>
    </row>
    <row r="242" spans="1:51" x14ac:dyDescent="0.35">
      <c r="A242">
        <f t="shared" si="28"/>
        <v>118</v>
      </c>
      <c r="B242">
        <f t="shared" si="30"/>
        <v>476</v>
      </c>
      <c r="C242">
        <v>0</v>
      </c>
      <c r="F242">
        <f t="shared" si="32"/>
        <v>8.7232000000000018E-2</v>
      </c>
      <c r="G242">
        <f t="shared" si="33"/>
        <v>0</v>
      </c>
      <c r="H242">
        <v>0</v>
      </c>
      <c r="N242">
        <v>0</v>
      </c>
      <c r="Q242">
        <f t="shared" si="34"/>
        <v>-0.11344800000000002</v>
      </c>
      <c r="R242">
        <f>IF(Table1[[#This Row],[IN lift corrected]]=0, 0,N242-Q242)</f>
        <v>0</v>
      </c>
      <c r="S242">
        <v>7.8032000000000004</v>
      </c>
      <c r="AM242">
        <f>(Table1[[#This Row],[Column11]]-S241)/(Table1[[#This Row],[crankshaft degrees]]-B241)</f>
        <v>-5.909999999999993E-2</v>
      </c>
      <c r="AN242">
        <f>(AM242-AM241)/(Table1[[#This Row],[crankshaft degrees]]-B241)</f>
        <v>-1.7499999999999183E-3</v>
      </c>
      <c r="AO242">
        <f>AM242*(((data!E$12/2)*6)/1000)</f>
        <v>-1.2410999999999985</v>
      </c>
      <c r="AP242">
        <f>AN242*(((data!E$12/2)*6)^2/1000)</f>
        <v>-771.74999999996396</v>
      </c>
      <c r="AQ242">
        <f>AN242*(((data!E$12/2)*6/1000^3))</f>
        <v>-3.6749999999998281E-8</v>
      </c>
      <c r="AT242">
        <f>(Table1[[#This Row],[Column8]]-H241)/(Table1[[#This Row],[crankshaft degrees]]-B241)</f>
        <v>0</v>
      </c>
      <c r="AU242">
        <f>(AT242-AT241)/(Table1[[#This Row],[crankshaft degrees]]-I241)</f>
        <v>0</v>
      </c>
      <c r="AV242">
        <f>AT242*(((data!E$12/2)*6)/1000)</f>
        <v>0</v>
      </c>
      <c r="AW242">
        <f t="shared" si="31"/>
        <v>0</v>
      </c>
      <c r="AX242">
        <f>AU242*(((data!E$12/2)*6)^2/1000)</f>
        <v>0</v>
      </c>
      <c r="AY242">
        <f>AU242*(((data!E$12/2)*6)^3/1000)</f>
        <v>0</v>
      </c>
    </row>
    <row r="243" spans="1:51" x14ac:dyDescent="0.35">
      <c r="A243">
        <f t="shared" si="28"/>
        <v>120</v>
      </c>
      <c r="B243">
        <f t="shared" si="30"/>
        <v>478</v>
      </c>
      <c r="C243">
        <v>0</v>
      </c>
      <c r="F243">
        <f t="shared" si="32"/>
        <v>8.8027999999999995E-2</v>
      </c>
      <c r="G243">
        <f t="shared" si="33"/>
        <v>0</v>
      </c>
      <c r="H243">
        <v>0</v>
      </c>
      <c r="N243">
        <v>0</v>
      </c>
      <c r="Q243">
        <f t="shared" si="34"/>
        <v>-0.11434199999999999</v>
      </c>
      <c r="R243">
        <f>IF(Table1[[#This Row],[IN lift corrected]]=0, 0,N243-Q243)</f>
        <v>0</v>
      </c>
      <c r="S243">
        <v>7.6780999999999997</v>
      </c>
      <c r="AM243">
        <f>(Table1[[#This Row],[Column11]]-S242)/(Table1[[#This Row],[crankshaft degrees]]-B242)</f>
        <v>-6.2550000000000328E-2</v>
      </c>
      <c r="AN243">
        <f>(AM243-AM242)/(Table1[[#This Row],[crankshaft degrees]]-B242)</f>
        <v>-1.7250000000001986E-3</v>
      </c>
      <c r="AO243">
        <f>AM243*(((data!E$12/2)*6)/1000)</f>
        <v>-1.3135500000000069</v>
      </c>
      <c r="AP243">
        <f>AN243*(((data!E$12/2)*6)^2/1000)</f>
        <v>-760.72500000008756</v>
      </c>
      <c r="AQ243">
        <f>AN243*(((data!E$12/2)*6/1000^3))</f>
        <v>-3.6225000000004171E-8</v>
      </c>
      <c r="AT243">
        <f>(Table1[[#This Row],[Column8]]-H242)/(Table1[[#This Row],[crankshaft degrees]]-B242)</f>
        <v>0</v>
      </c>
      <c r="AU243">
        <f>(AT243-AT242)/(Table1[[#This Row],[crankshaft degrees]]-I242)</f>
        <v>0</v>
      </c>
      <c r="AV243">
        <f>AT243*(((data!E$12/2)*6)/1000)</f>
        <v>0</v>
      </c>
      <c r="AW243">
        <f t="shared" si="31"/>
        <v>0</v>
      </c>
      <c r="AX243">
        <f>AU243*(((data!E$12/2)*6)^2/1000)</f>
        <v>0</v>
      </c>
      <c r="AY243">
        <f>AU243*(((data!E$12/2)*6)^3/1000)</f>
        <v>0</v>
      </c>
    </row>
    <row r="244" spans="1:51" x14ac:dyDescent="0.35">
      <c r="A244">
        <f t="shared" si="28"/>
        <v>122</v>
      </c>
      <c r="B244">
        <f t="shared" si="30"/>
        <v>480</v>
      </c>
      <c r="C244">
        <v>0</v>
      </c>
      <c r="D244">
        <v>0.08</v>
      </c>
      <c r="F244">
        <f t="shared" si="32"/>
        <v>8.8800000000000004E-2</v>
      </c>
      <c r="G244">
        <f t="shared" si="33"/>
        <v>0</v>
      </c>
      <c r="H244">
        <v>0</v>
      </c>
      <c r="N244">
        <v>0</v>
      </c>
      <c r="Q244">
        <f t="shared" si="34"/>
        <v>-0.1152</v>
      </c>
      <c r="R244">
        <f>IF(Table1[[#This Row],[IN lift corrected]]=0, 0,N244-Q244)</f>
        <v>0</v>
      </c>
      <c r="S244">
        <v>7.5460000000000003</v>
      </c>
      <c r="AM244">
        <f>(Table1[[#This Row],[Column11]]-S243)/(Table1[[#This Row],[crankshaft degrees]]-B243)</f>
        <v>-6.604999999999972E-2</v>
      </c>
      <c r="AN244">
        <f>(AM244-AM243)/(Table1[[#This Row],[crankshaft degrees]]-B243)</f>
        <v>-1.7499999999996962E-3</v>
      </c>
      <c r="AO244">
        <f>AM244*(((data!E$12/2)*6)/1000)</f>
        <v>-1.3870499999999941</v>
      </c>
      <c r="AP244">
        <f>AN244*(((data!E$12/2)*6)^2/1000)</f>
        <v>-771.74999999986608</v>
      </c>
      <c r="AQ244">
        <f>AN244*(((data!E$12/2)*6/1000^3))</f>
        <v>-3.6749999999993622E-8</v>
      </c>
      <c r="AT244">
        <f>(Table1[[#This Row],[Column8]]-H243)/(Table1[[#This Row],[crankshaft degrees]]-B243)</f>
        <v>0</v>
      </c>
      <c r="AU244">
        <f>(AT244-AT243)/(Table1[[#This Row],[crankshaft degrees]]-I243)</f>
        <v>0</v>
      </c>
      <c r="AV244">
        <f>AT244*(((data!E$12/2)*6)/1000)</f>
        <v>0</v>
      </c>
      <c r="AW244">
        <f t="shared" si="31"/>
        <v>0</v>
      </c>
      <c r="AX244">
        <f>AU244*(((data!E$12/2)*6)^2/1000)</f>
        <v>0</v>
      </c>
      <c r="AY244">
        <f>AU244*(((data!E$12/2)*6)^3/1000)</f>
        <v>0</v>
      </c>
    </row>
    <row r="245" spans="1:51" x14ac:dyDescent="0.35">
      <c r="A245">
        <f t="shared" si="28"/>
        <v>124</v>
      </c>
      <c r="B245">
        <f t="shared" si="30"/>
        <v>482</v>
      </c>
      <c r="C245">
        <v>0</v>
      </c>
      <c r="F245">
        <f t="shared" si="32"/>
        <v>8.9548000000000016E-2</v>
      </c>
      <c r="G245">
        <f t="shared" si="33"/>
        <v>0</v>
      </c>
      <c r="H245">
        <v>0</v>
      </c>
      <c r="N245">
        <v>0</v>
      </c>
      <c r="Q245">
        <f t="shared" si="34"/>
        <v>-0.116022</v>
      </c>
      <c r="R245">
        <f>IF(Table1[[#This Row],[IN lift corrected]]=0, 0,N245-Q245)</f>
        <v>0</v>
      </c>
      <c r="S245">
        <v>7.4135999999999997</v>
      </c>
      <c r="AM245">
        <f>(Table1[[#This Row],[Column11]]-S244)/(Table1[[#This Row],[crankshaft degrees]]-B244)</f>
        <v>-6.6200000000000259E-2</v>
      </c>
      <c r="AN245">
        <f>(AM245-AM244)/(Table1[[#This Row],[crankshaft degrees]]-B244)</f>
        <v>-7.5000000000269296E-5</v>
      </c>
      <c r="AO245">
        <f>AM245*(((data!E$12/2)*6)/1000)</f>
        <v>-1.3902000000000054</v>
      </c>
      <c r="AP245">
        <f>AN245*(((data!E$12/2)*6)^2/1000)</f>
        <v>-33.075000000118763</v>
      </c>
      <c r="AQ245">
        <f>AN245*(((data!E$12/2)*6/1000^3))</f>
        <v>-1.5750000000056551E-9</v>
      </c>
      <c r="AT245">
        <f>(Table1[[#This Row],[Column8]]-H244)/(Table1[[#This Row],[crankshaft degrees]]-B244)</f>
        <v>0</v>
      </c>
      <c r="AU245">
        <f>(AT245-AT244)/(Table1[[#This Row],[crankshaft degrees]]-I244)</f>
        <v>0</v>
      </c>
      <c r="AV245">
        <f>AT245*(((data!E$12/2)*6)/1000)</f>
        <v>0</v>
      </c>
      <c r="AW245">
        <f t="shared" si="31"/>
        <v>0</v>
      </c>
      <c r="AX245">
        <f>AU245*(((data!E$12/2)*6)^2/1000)</f>
        <v>0</v>
      </c>
      <c r="AY245">
        <f>AU245*(((data!E$12/2)*6)^3/1000)</f>
        <v>0</v>
      </c>
    </row>
    <row r="246" spans="1:51" x14ac:dyDescent="0.35">
      <c r="A246">
        <f t="shared" si="28"/>
        <v>126</v>
      </c>
      <c r="B246">
        <f t="shared" si="30"/>
        <v>484</v>
      </c>
      <c r="C246">
        <v>0</v>
      </c>
      <c r="F246">
        <f t="shared" si="32"/>
        <v>9.0272000000000019E-2</v>
      </c>
      <c r="G246">
        <f t="shared" si="33"/>
        <v>0</v>
      </c>
      <c r="H246">
        <v>0</v>
      </c>
      <c r="N246">
        <v>0</v>
      </c>
      <c r="O246">
        <v>-0.13</v>
      </c>
      <c r="P246">
        <v>0.13</v>
      </c>
      <c r="Q246">
        <f t="shared" si="34"/>
        <v>-0.116808</v>
      </c>
      <c r="R246">
        <f>IF(Table1[[#This Row],[IN lift corrected]]=0, 0,N246-Q246)</f>
        <v>0</v>
      </c>
      <c r="S246">
        <v>7.2755000000000001</v>
      </c>
      <c r="AM246">
        <f>(Table1[[#This Row],[Column11]]-S245)/(Table1[[#This Row],[crankshaft degrees]]-B245)</f>
        <v>-6.9049999999999834E-2</v>
      </c>
      <c r="AN246">
        <f>(AM246-AM245)/(Table1[[#This Row],[crankshaft degrees]]-B245)</f>
        <v>-1.4249999999997875E-3</v>
      </c>
      <c r="AO246">
        <f>AM246*(((data!E$12/2)*6)/1000)</f>
        <v>-1.4500499999999965</v>
      </c>
      <c r="AP246">
        <f>AN246*(((data!E$12/2)*6)^2/1000)</f>
        <v>-628.42499999990628</v>
      </c>
      <c r="AQ246">
        <f>AN246*(((data!E$12/2)*6/1000^3))</f>
        <v>-2.9924999999995538E-8</v>
      </c>
      <c r="AT246">
        <f>(Table1[[#This Row],[Column8]]-H245)/(Table1[[#This Row],[crankshaft degrees]]-B245)</f>
        <v>0</v>
      </c>
      <c r="AU246">
        <f>(AT246-AT245)/(Table1[[#This Row],[crankshaft degrees]]-I245)</f>
        <v>0</v>
      </c>
      <c r="AV246">
        <f>AT246*(((data!E$12/2)*6)/1000)</f>
        <v>0</v>
      </c>
      <c r="AW246">
        <f t="shared" si="31"/>
        <v>0</v>
      </c>
      <c r="AX246">
        <f>AU246*(((data!E$12/2)*6)^2/1000)</f>
        <v>0</v>
      </c>
      <c r="AY246">
        <f>AU246*(((data!E$12/2)*6)^3/1000)</f>
        <v>0</v>
      </c>
    </row>
    <row r="247" spans="1:51" x14ac:dyDescent="0.35">
      <c r="A247">
        <f t="shared" si="28"/>
        <v>128</v>
      </c>
      <c r="B247">
        <f t="shared" si="30"/>
        <v>486</v>
      </c>
      <c r="C247">
        <v>0</v>
      </c>
      <c r="F247">
        <f t="shared" si="32"/>
        <v>9.0971999999999997E-2</v>
      </c>
      <c r="G247">
        <f t="shared" si="33"/>
        <v>0</v>
      </c>
      <c r="H247">
        <v>0</v>
      </c>
      <c r="N247">
        <v>0</v>
      </c>
      <c r="Q247">
        <f t="shared" si="34"/>
        <v>-0.117558</v>
      </c>
      <c r="R247">
        <f>IF(Table1[[#This Row],[IN lift corrected]]=0, 0,N247-Q247)</f>
        <v>0</v>
      </c>
      <c r="S247">
        <v>7.1306000000000003</v>
      </c>
      <c r="AM247">
        <f>(Table1[[#This Row],[Column11]]-S246)/(Table1[[#This Row],[crankshaft degrees]]-B246)</f>
        <v>-7.2449999999999903E-2</v>
      </c>
      <c r="AN247">
        <f>(AM247-AM246)/(Table1[[#This Row],[crankshaft degrees]]-B246)</f>
        <v>-1.7000000000000348E-3</v>
      </c>
      <c r="AO247">
        <f>AM247*(((data!E$12/2)*6)/1000)</f>
        <v>-1.521449999999998</v>
      </c>
      <c r="AP247">
        <f>AN247*(((data!E$12/2)*6)^2/1000)</f>
        <v>-749.70000000001539</v>
      </c>
      <c r="AQ247">
        <f>AN247*(((data!E$12/2)*6/1000^3))</f>
        <v>-3.570000000000073E-8</v>
      </c>
      <c r="AT247">
        <f>(Table1[[#This Row],[Column8]]-H246)/(Table1[[#This Row],[crankshaft degrees]]-B246)</f>
        <v>0</v>
      </c>
      <c r="AU247">
        <f>(AT247-AT246)/(Table1[[#This Row],[crankshaft degrees]]-I246)</f>
        <v>0</v>
      </c>
      <c r="AV247">
        <f>AT247*(((data!E$12/2)*6)/1000)</f>
        <v>0</v>
      </c>
      <c r="AW247">
        <f t="shared" si="31"/>
        <v>0</v>
      </c>
      <c r="AX247">
        <f>AU247*(((data!E$12/2)*6)^2/1000)</f>
        <v>0</v>
      </c>
      <c r="AY247">
        <f>AU247*(((data!E$12/2)*6)^3/1000)</f>
        <v>0</v>
      </c>
    </row>
    <row r="248" spans="1:51" x14ac:dyDescent="0.35">
      <c r="A248">
        <f t="shared" si="28"/>
        <v>130</v>
      </c>
      <c r="B248">
        <f t="shared" si="30"/>
        <v>488</v>
      </c>
      <c r="C248">
        <v>0</v>
      </c>
      <c r="F248">
        <f t="shared" ref="F248:F279" si="35">(-0.000003*A247^2+0.0011*A247)</f>
        <v>9.1648000000000007E-2</v>
      </c>
      <c r="G248">
        <f t="shared" si="33"/>
        <v>0</v>
      </c>
      <c r="H248">
        <v>0</v>
      </c>
      <c r="N248">
        <v>0</v>
      </c>
      <c r="Q248">
        <f t="shared" ref="Q248:Q279" si="36">(-0.0000045*A247^2+0.0015*A247)-(-0.0000045*A247^2+0.0015*A247)*2</f>
        <v>-0.118272</v>
      </c>
      <c r="R248">
        <f>IF(Table1[[#This Row],[IN lift corrected]]=0, 0,N248-Q248)</f>
        <v>0</v>
      </c>
      <c r="S248">
        <v>6.9789000000000003</v>
      </c>
      <c r="AM248">
        <f>(Table1[[#This Row],[Column11]]-S247)/(Table1[[#This Row],[crankshaft degrees]]-B247)</f>
        <v>-7.5849999999999973E-2</v>
      </c>
      <c r="AN248">
        <f>(AM248-AM247)/(Table1[[#This Row],[crankshaft degrees]]-B247)</f>
        <v>-1.7000000000000348E-3</v>
      </c>
      <c r="AO248">
        <f>AM248*(((data!E$12/2)*6)/1000)</f>
        <v>-1.5928499999999994</v>
      </c>
      <c r="AP248">
        <f>AN248*(((data!E$12/2)*6)^2/1000)</f>
        <v>-749.70000000001539</v>
      </c>
      <c r="AQ248">
        <f>AN248*(((data!E$12/2)*6/1000^3))</f>
        <v>-3.570000000000073E-8</v>
      </c>
      <c r="AT248">
        <f>(Table1[[#This Row],[Column8]]-H247)/(Table1[[#This Row],[crankshaft degrees]]-B247)</f>
        <v>0</v>
      </c>
      <c r="AU248">
        <f>(AT248-AT247)/(Table1[[#This Row],[crankshaft degrees]]-I247)</f>
        <v>0</v>
      </c>
      <c r="AV248">
        <f>AT248*(((data!E$12/2)*6)/1000)</f>
        <v>0</v>
      </c>
      <c r="AW248">
        <f t="shared" si="31"/>
        <v>0</v>
      </c>
      <c r="AX248">
        <f>AU248*(((data!E$12/2)*6)^2/1000)</f>
        <v>0</v>
      </c>
      <c r="AY248">
        <f>AU248*(((data!E$12/2)*6)^3/1000)</f>
        <v>0</v>
      </c>
    </row>
    <row r="249" spans="1:51" x14ac:dyDescent="0.35">
      <c r="A249">
        <f t="shared" ref="A249:A312" si="37">A248+2</f>
        <v>132</v>
      </c>
      <c r="B249">
        <f t="shared" si="30"/>
        <v>490</v>
      </c>
      <c r="C249">
        <v>0</v>
      </c>
      <c r="F249">
        <f t="shared" si="35"/>
        <v>9.2300000000000021E-2</v>
      </c>
      <c r="G249">
        <f t="shared" si="33"/>
        <v>0</v>
      </c>
      <c r="H249">
        <v>0</v>
      </c>
      <c r="N249">
        <v>0</v>
      </c>
      <c r="Q249">
        <f t="shared" si="36"/>
        <v>-0.11895</v>
      </c>
      <c r="R249">
        <f>IF(Table1[[#This Row],[IN lift corrected]]=0, 0,N249-Q249)</f>
        <v>0</v>
      </c>
      <c r="S249">
        <v>6.8205999999999998</v>
      </c>
      <c r="AM249">
        <f>(Table1[[#This Row],[Column11]]-S248)/(Table1[[#This Row],[crankshaft degrees]]-B248)</f>
        <v>-7.9150000000000276E-2</v>
      </c>
      <c r="AN249">
        <f>(AM249-AM248)/(Table1[[#This Row],[crankshaft degrees]]-B248)</f>
        <v>-1.6500000000001513E-3</v>
      </c>
      <c r="AO249">
        <f>AM249*(((data!E$12/2)*6)/1000)</f>
        <v>-1.6621500000000058</v>
      </c>
      <c r="AP249">
        <f>AN249*(((data!E$12/2)*6)^2/1000)</f>
        <v>-727.65000000006671</v>
      </c>
      <c r="AQ249">
        <f>AN249*(((data!E$12/2)*6/1000^3))</f>
        <v>-3.4650000000003179E-8</v>
      </c>
      <c r="AT249">
        <f>(Table1[[#This Row],[Column8]]-H248)/(Table1[[#This Row],[crankshaft degrees]]-B248)</f>
        <v>0</v>
      </c>
      <c r="AU249">
        <f>(AT249-AT248)/(Table1[[#This Row],[crankshaft degrees]]-I248)</f>
        <v>0</v>
      </c>
      <c r="AV249">
        <f>AT249*(((data!E$12/2)*6)/1000)</f>
        <v>0</v>
      </c>
      <c r="AW249">
        <f t="shared" si="31"/>
        <v>0</v>
      </c>
      <c r="AX249">
        <f>AU249*(((data!E$12/2)*6)^2/1000)</f>
        <v>0</v>
      </c>
      <c r="AY249">
        <f>AU249*(((data!E$12/2)*6)^3/1000)</f>
        <v>0</v>
      </c>
    </row>
    <row r="250" spans="1:51" x14ac:dyDescent="0.35">
      <c r="A250">
        <f t="shared" si="37"/>
        <v>134</v>
      </c>
      <c r="B250">
        <f t="shared" si="30"/>
        <v>492</v>
      </c>
      <c r="C250">
        <v>0</v>
      </c>
      <c r="F250">
        <f t="shared" si="35"/>
        <v>9.2927999999999997E-2</v>
      </c>
      <c r="G250">
        <f t="shared" si="33"/>
        <v>0</v>
      </c>
      <c r="H250">
        <v>0</v>
      </c>
      <c r="N250">
        <v>0</v>
      </c>
      <c r="Q250">
        <f t="shared" si="36"/>
        <v>-0.119592</v>
      </c>
      <c r="R250">
        <f>IF(Table1[[#This Row],[IN lift corrected]]=0, 0,N250-Q250)</f>
        <v>0</v>
      </c>
      <c r="S250">
        <v>6.6555999999999997</v>
      </c>
      <c r="AM250">
        <f>(Table1[[#This Row],[Column11]]-S249)/(Table1[[#This Row],[crankshaft degrees]]-B249)</f>
        <v>-8.2500000000000018E-2</v>
      </c>
      <c r="AN250">
        <f>(AM250-AM249)/(Table1[[#This Row],[crankshaft degrees]]-B249)</f>
        <v>-1.674999999999871E-3</v>
      </c>
      <c r="AO250">
        <f>AM250*(((data!E$12/2)*6)/1000)</f>
        <v>-1.7325000000000004</v>
      </c>
      <c r="AP250">
        <f>AN250*(((data!E$12/2)*6)^2/1000)</f>
        <v>-738.67499999994311</v>
      </c>
      <c r="AQ250">
        <f>AN250*(((data!E$12/2)*6/1000^3))</f>
        <v>-3.5174999999997289E-8</v>
      </c>
      <c r="AT250">
        <f>(Table1[[#This Row],[Column8]]-H249)/(Table1[[#This Row],[crankshaft degrees]]-B249)</f>
        <v>0</v>
      </c>
      <c r="AU250">
        <f>(AT250-AT249)/(Table1[[#This Row],[crankshaft degrees]]-I249)</f>
        <v>0</v>
      </c>
      <c r="AV250">
        <f>AT250*(((data!E$12/2)*6)/1000)</f>
        <v>0</v>
      </c>
      <c r="AW250">
        <f t="shared" si="31"/>
        <v>0</v>
      </c>
      <c r="AX250">
        <f>AU250*(((data!E$12/2)*6)^2/1000)</f>
        <v>0</v>
      </c>
      <c r="AY250">
        <f>AU250*(((data!E$12/2)*6)^3/1000)</f>
        <v>0</v>
      </c>
    </row>
    <row r="251" spans="1:51" x14ac:dyDescent="0.35">
      <c r="A251">
        <f t="shared" si="37"/>
        <v>136</v>
      </c>
      <c r="B251">
        <f t="shared" si="30"/>
        <v>494</v>
      </c>
      <c r="C251">
        <v>0</v>
      </c>
      <c r="F251">
        <f t="shared" si="35"/>
        <v>9.3532000000000004E-2</v>
      </c>
      <c r="G251">
        <f t="shared" si="33"/>
        <v>0</v>
      </c>
      <c r="H251">
        <v>0</v>
      </c>
      <c r="N251">
        <v>0</v>
      </c>
      <c r="Q251">
        <f t="shared" si="36"/>
        <v>-0.12019800000000001</v>
      </c>
      <c r="R251">
        <f>IF(Table1[[#This Row],[IN lift corrected]]=0, 0,N251-Q251)</f>
        <v>0</v>
      </c>
      <c r="S251">
        <v>6.4912000000000001</v>
      </c>
      <c r="AM251">
        <f>(Table1[[#This Row],[Column11]]-S250)/(Table1[[#This Row],[crankshaft degrees]]-B250)</f>
        <v>-8.2199999999999829E-2</v>
      </c>
      <c r="AN251">
        <f>(AM251-AM250)/(Table1[[#This Row],[crankshaft degrees]]-B250)</f>
        <v>1.500000000000945E-4</v>
      </c>
      <c r="AO251">
        <f>AM251*(((data!E$12/2)*6)/1000)</f>
        <v>-1.7261999999999964</v>
      </c>
      <c r="AP251">
        <f>AN251*(((data!E$12/2)*6)^2/1000)</f>
        <v>66.150000000041672</v>
      </c>
      <c r="AQ251">
        <f>AN251*(((data!E$12/2)*6/1000^3))</f>
        <v>3.1500000000019845E-9</v>
      </c>
      <c r="AT251">
        <f>(Table1[[#This Row],[Column8]]-H250)/(Table1[[#This Row],[crankshaft degrees]]-B250)</f>
        <v>0</v>
      </c>
      <c r="AU251">
        <f>(AT251-AT250)/(Table1[[#This Row],[crankshaft degrees]]-I250)</f>
        <v>0</v>
      </c>
      <c r="AV251">
        <f>AT251*(((data!E$12/2)*6)/1000)</f>
        <v>0</v>
      </c>
      <c r="AW251">
        <f t="shared" si="31"/>
        <v>0</v>
      </c>
      <c r="AX251">
        <f>AU251*(((data!E$12/2)*6)^2/1000)</f>
        <v>0</v>
      </c>
      <c r="AY251">
        <f>AU251*(((data!E$12/2)*6)^3/1000)</f>
        <v>0</v>
      </c>
    </row>
    <row r="252" spans="1:51" x14ac:dyDescent="0.35">
      <c r="A252">
        <f t="shared" si="37"/>
        <v>138</v>
      </c>
      <c r="B252">
        <f t="shared" si="30"/>
        <v>496</v>
      </c>
      <c r="C252">
        <v>0</v>
      </c>
      <c r="F252">
        <f t="shared" si="35"/>
        <v>9.4112000000000001E-2</v>
      </c>
      <c r="G252">
        <f t="shared" si="33"/>
        <v>0</v>
      </c>
      <c r="H252">
        <v>0</v>
      </c>
      <c r="N252">
        <v>0</v>
      </c>
      <c r="Q252">
        <f t="shared" si="36"/>
        <v>-0.12076800000000001</v>
      </c>
      <c r="R252">
        <f>IF(Table1[[#This Row],[IN lift corrected]]=0, 0,N252-Q252)</f>
        <v>0</v>
      </c>
      <c r="S252">
        <v>6.3209</v>
      </c>
      <c r="AM252">
        <f>(Table1[[#This Row],[Column11]]-S251)/(Table1[[#This Row],[crankshaft degrees]]-B251)</f>
        <v>-8.5150000000000059E-2</v>
      </c>
      <c r="AN252">
        <f>(AM252-AM251)/(Table1[[#This Row],[crankshaft degrees]]-B251)</f>
        <v>-1.4750000000001151E-3</v>
      </c>
      <c r="AO252">
        <f>AM252*(((data!E$12/2)*6)/1000)</f>
        <v>-1.7881500000000012</v>
      </c>
      <c r="AP252">
        <f>AN252*(((data!E$12/2)*6)^2/1000)</f>
        <v>-650.47500000005073</v>
      </c>
      <c r="AQ252">
        <f>AN252*(((data!E$12/2)*6/1000^3))</f>
        <v>-3.0975000000002413E-8</v>
      </c>
      <c r="AT252">
        <f>(Table1[[#This Row],[Column8]]-H251)/(Table1[[#This Row],[crankshaft degrees]]-B251)</f>
        <v>0</v>
      </c>
      <c r="AU252">
        <f>(AT252-AT251)/(Table1[[#This Row],[crankshaft degrees]]-I251)</f>
        <v>0</v>
      </c>
      <c r="AV252">
        <f>AT252*(((data!E$12/2)*6)/1000)</f>
        <v>0</v>
      </c>
      <c r="AW252">
        <f t="shared" si="31"/>
        <v>0</v>
      </c>
      <c r="AX252">
        <f>AU252*(((data!E$12/2)*6)^2/1000)</f>
        <v>0</v>
      </c>
      <c r="AY252">
        <f>AU252*(((data!E$12/2)*6)^3/1000)</f>
        <v>0</v>
      </c>
    </row>
    <row r="253" spans="1:51" x14ac:dyDescent="0.35">
      <c r="A253">
        <f t="shared" si="37"/>
        <v>140</v>
      </c>
      <c r="B253">
        <f t="shared" si="30"/>
        <v>498</v>
      </c>
      <c r="C253">
        <v>0</v>
      </c>
      <c r="F253">
        <f t="shared" si="35"/>
        <v>9.4668000000000016E-2</v>
      </c>
      <c r="G253">
        <f t="shared" si="33"/>
        <v>0</v>
      </c>
      <c r="H253">
        <v>0</v>
      </c>
      <c r="N253">
        <v>0</v>
      </c>
      <c r="Q253">
        <f t="shared" si="36"/>
        <v>-0.12130200000000002</v>
      </c>
      <c r="R253">
        <f>IF(Table1[[#This Row],[IN lift corrected]]=0, 0,N253-Q253)</f>
        <v>0</v>
      </c>
      <c r="S253">
        <v>6.1440999999999999</v>
      </c>
      <c r="AM253">
        <f>(Table1[[#This Row],[Column11]]-S252)/(Table1[[#This Row],[crankshaft degrees]]-B252)</f>
        <v>-8.8400000000000034E-2</v>
      </c>
      <c r="AN253">
        <f>(AM253-AM252)/(Table1[[#This Row],[crankshaft degrees]]-B252)</f>
        <v>-1.6249999999999876E-3</v>
      </c>
      <c r="AO253">
        <f>AM253*(((data!E$12/2)*6)/1000)</f>
        <v>-1.8564000000000007</v>
      </c>
      <c r="AP253">
        <f>AN253*(((data!E$12/2)*6)^2/1000)</f>
        <v>-716.62499999999454</v>
      </c>
      <c r="AQ253">
        <f>AN253*(((data!E$12/2)*6/1000^3))</f>
        <v>-3.4124999999999738E-8</v>
      </c>
      <c r="AT253">
        <f>(Table1[[#This Row],[Column8]]-H252)/(Table1[[#This Row],[crankshaft degrees]]-B252)</f>
        <v>0</v>
      </c>
      <c r="AU253">
        <f>(AT253-AT252)/(Table1[[#This Row],[crankshaft degrees]]-I252)</f>
        <v>0</v>
      </c>
      <c r="AV253">
        <f>AT253*(((data!E$12/2)*6)/1000)</f>
        <v>0</v>
      </c>
      <c r="AW253">
        <f t="shared" si="31"/>
        <v>0</v>
      </c>
      <c r="AX253">
        <f>AU253*(((data!E$12/2)*6)^2/1000)</f>
        <v>0</v>
      </c>
      <c r="AY253">
        <f>AU253*(((data!E$12/2)*6)^3/1000)</f>
        <v>0</v>
      </c>
    </row>
    <row r="254" spans="1:51" x14ac:dyDescent="0.35">
      <c r="A254">
        <f t="shared" si="37"/>
        <v>142</v>
      </c>
      <c r="B254">
        <f t="shared" si="30"/>
        <v>500</v>
      </c>
      <c r="C254">
        <v>0</v>
      </c>
      <c r="D254">
        <v>0.09</v>
      </c>
      <c r="F254">
        <f t="shared" si="35"/>
        <v>9.5200000000000007E-2</v>
      </c>
      <c r="G254">
        <f t="shared" si="33"/>
        <v>0</v>
      </c>
      <c r="H254">
        <v>0</v>
      </c>
      <c r="N254">
        <v>0</v>
      </c>
      <c r="Q254">
        <f t="shared" si="36"/>
        <v>-0.12179999999999999</v>
      </c>
      <c r="R254">
        <f>IF(Table1[[#This Row],[IN lift corrected]]=0, 0,N254-Q254)</f>
        <v>0</v>
      </c>
      <c r="S254">
        <v>5.9608999999999996</v>
      </c>
      <c r="AM254">
        <f>(Table1[[#This Row],[Column11]]-S253)/(Table1[[#This Row],[crankshaft degrees]]-B253)</f>
        <v>-9.1600000000000126E-2</v>
      </c>
      <c r="AN254">
        <f>(AM254-AM253)/(Table1[[#This Row],[crankshaft degrees]]-B253)</f>
        <v>-1.6000000000000458E-3</v>
      </c>
      <c r="AO254">
        <f>AM254*(((data!E$12/2)*6)/1000)</f>
        <v>-1.9236000000000026</v>
      </c>
      <c r="AP254">
        <f>AN254*(((data!E$12/2)*6)^2/1000)</f>
        <v>-705.60000000002026</v>
      </c>
      <c r="AQ254">
        <f>AN254*(((data!E$12/2)*6/1000^3))</f>
        <v>-3.3600000000000963E-8</v>
      </c>
      <c r="AT254">
        <f>(Table1[[#This Row],[Column8]]-H253)/(Table1[[#This Row],[crankshaft degrees]]-B253)</f>
        <v>0</v>
      </c>
      <c r="AU254">
        <f>(AT254-AT253)/(Table1[[#This Row],[crankshaft degrees]]-I253)</f>
        <v>0</v>
      </c>
      <c r="AV254">
        <f>AT254*(((data!E$12/2)*6)/1000)</f>
        <v>0</v>
      </c>
      <c r="AW254">
        <f t="shared" si="31"/>
        <v>0</v>
      </c>
      <c r="AX254">
        <f>AU254*(((data!E$12/2)*6)^2/1000)</f>
        <v>0</v>
      </c>
      <c r="AY254">
        <f>AU254*(((data!E$12/2)*6)^3/1000)</f>
        <v>0</v>
      </c>
    </row>
    <row r="255" spans="1:51" x14ac:dyDescent="0.35">
      <c r="A255">
        <f t="shared" si="37"/>
        <v>144</v>
      </c>
      <c r="B255">
        <f t="shared" si="30"/>
        <v>502</v>
      </c>
      <c r="C255">
        <v>0</v>
      </c>
      <c r="F255">
        <f t="shared" si="35"/>
        <v>9.5708000000000001E-2</v>
      </c>
      <c r="G255">
        <f t="shared" si="33"/>
        <v>0</v>
      </c>
      <c r="H255">
        <v>0</v>
      </c>
      <c r="N255">
        <v>0</v>
      </c>
      <c r="Q255">
        <f t="shared" si="36"/>
        <v>-0.122262</v>
      </c>
      <c r="R255">
        <f>IF(Table1[[#This Row],[IN lift corrected]]=0, 0,N255-Q255)</f>
        <v>0</v>
      </c>
      <c r="S255">
        <v>5.7713000000000001</v>
      </c>
      <c r="AM255">
        <f>(Table1[[#This Row],[Column11]]-S254)/(Table1[[#This Row],[crankshaft degrees]]-B254)</f>
        <v>-9.4799999999999773E-2</v>
      </c>
      <c r="AN255">
        <f>(AM255-AM254)/(Table1[[#This Row],[crankshaft degrees]]-B254)</f>
        <v>-1.5999999999998238E-3</v>
      </c>
      <c r="AO255">
        <f>AM255*(((data!E$12/2)*6)/1000)</f>
        <v>-1.9907999999999952</v>
      </c>
      <c r="AP255">
        <f>AN255*(((data!E$12/2)*6)^2/1000)</f>
        <v>-705.59999999992226</v>
      </c>
      <c r="AQ255">
        <f>AN255*(((data!E$12/2)*6/1000^3))</f>
        <v>-3.3599999999996297E-8</v>
      </c>
      <c r="AT255">
        <f>(Table1[[#This Row],[Column8]]-H254)/(Table1[[#This Row],[crankshaft degrees]]-B254)</f>
        <v>0</v>
      </c>
      <c r="AU255">
        <f>(AT255-AT254)/(Table1[[#This Row],[crankshaft degrees]]-I254)</f>
        <v>0</v>
      </c>
      <c r="AV255">
        <f>AT255*(((data!E$12/2)*6)/1000)</f>
        <v>0</v>
      </c>
      <c r="AW255">
        <f t="shared" si="31"/>
        <v>0</v>
      </c>
      <c r="AX255">
        <f>AU255*(((data!E$12/2)*6)^2/1000)</f>
        <v>0</v>
      </c>
      <c r="AY255">
        <f>AU255*(((data!E$12/2)*6)^3/1000)</f>
        <v>0</v>
      </c>
    </row>
    <row r="256" spans="1:51" x14ac:dyDescent="0.35">
      <c r="A256">
        <f t="shared" si="37"/>
        <v>146</v>
      </c>
      <c r="B256">
        <f t="shared" si="30"/>
        <v>504</v>
      </c>
      <c r="C256">
        <v>0</v>
      </c>
      <c r="F256">
        <f t="shared" si="35"/>
        <v>9.6192000000000014E-2</v>
      </c>
      <c r="G256">
        <f t="shared" si="33"/>
        <v>0</v>
      </c>
      <c r="H256">
        <v>0</v>
      </c>
      <c r="N256">
        <v>0</v>
      </c>
      <c r="O256">
        <v>-0.14000000000000001</v>
      </c>
      <c r="P256">
        <v>0.14000000000000001</v>
      </c>
      <c r="Q256">
        <f t="shared" si="36"/>
        <v>-0.12268799999999999</v>
      </c>
      <c r="R256">
        <f>IF(Table1[[#This Row],[IN lift corrected]]=0, 0,N256-Q256)</f>
        <v>0</v>
      </c>
      <c r="S256">
        <v>5.5754000000000001</v>
      </c>
      <c r="AM256">
        <f>(Table1[[#This Row],[Column11]]-S255)/(Table1[[#This Row],[crankshaft degrees]]-B255)</f>
        <v>-9.7949999999999982E-2</v>
      </c>
      <c r="AN256">
        <f>(AM256-AM255)/(Table1[[#This Row],[crankshaft degrees]]-B255)</f>
        <v>-1.5750000000001041E-3</v>
      </c>
      <c r="AO256">
        <f>AM256*(((data!E$12/2)*6)/1000)</f>
        <v>-2.0569499999999996</v>
      </c>
      <c r="AP256">
        <f>AN256*(((data!E$12/2)*6)^2/1000)</f>
        <v>-694.57500000004586</v>
      </c>
      <c r="AQ256">
        <f>AN256*(((data!E$12/2)*6/1000^3))</f>
        <v>-3.3075000000002187E-8</v>
      </c>
      <c r="AT256">
        <f>(Table1[[#This Row],[Column8]]-H255)/(Table1[[#This Row],[crankshaft degrees]]-B255)</f>
        <v>0</v>
      </c>
      <c r="AU256">
        <f>(AT256-AT255)/(Table1[[#This Row],[crankshaft degrees]]-I255)</f>
        <v>0</v>
      </c>
      <c r="AV256">
        <f>AT256*(((data!E$12/2)*6)/1000)</f>
        <v>0</v>
      </c>
      <c r="AW256">
        <f t="shared" si="31"/>
        <v>0</v>
      </c>
      <c r="AX256">
        <f>AU256*(((data!E$12/2)*6)^2/1000)</f>
        <v>0</v>
      </c>
      <c r="AY256">
        <f>AU256*(((data!E$12/2)*6)^3/1000)</f>
        <v>0</v>
      </c>
    </row>
    <row r="257" spans="1:51" x14ac:dyDescent="0.35">
      <c r="A257">
        <f t="shared" si="37"/>
        <v>148</v>
      </c>
      <c r="B257">
        <f t="shared" si="30"/>
        <v>506</v>
      </c>
      <c r="C257">
        <v>0</v>
      </c>
      <c r="F257">
        <f t="shared" si="35"/>
        <v>9.6652000000000016E-2</v>
      </c>
      <c r="G257">
        <f t="shared" si="33"/>
        <v>0</v>
      </c>
      <c r="H257">
        <v>0</v>
      </c>
      <c r="N257">
        <v>0</v>
      </c>
      <c r="Q257">
        <f t="shared" si="36"/>
        <v>-0.12307799999999999</v>
      </c>
      <c r="R257">
        <f>IF(Table1[[#This Row],[IN lift corrected]]=0, 0,N257-Q257)</f>
        <v>0</v>
      </c>
      <c r="S257">
        <v>5.3733000000000004</v>
      </c>
      <c r="AM257">
        <f>(Table1[[#This Row],[Column11]]-S256)/(Table1[[#This Row],[crankshaft degrees]]-B256)</f>
        <v>-0.10104999999999986</v>
      </c>
      <c r="AN257">
        <f>(AM257-AM256)/(Table1[[#This Row],[crankshaft degrees]]-B256)</f>
        <v>-1.5499999999999403E-3</v>
      </c>
      <c r="AO257">
        <f>AM257*(((data!E$12/2)*6)/1000)</f>
        <v>-2.1220499999999971</v>
      </c>
      <c r="AP257">
        <f>AN257*(((data!E$12/2)*6)^2/1000)</f>
        <v>-683.54999999997369</v>
      </c>
      <c r="AQ257">
        <f>AN257*(((data!E$12/2)*6/1000^3))</f>
        <v>-3.2549999999998746E-8</v>
      </c>
      <c r="AT257">
        <f>(Table1[[#This Row],[Column8]]-H256)/(Table1[[#This Row],[crankshaft degrees]]-B256)</f>
        <v>0</v>
      </c>
      <c r="AU257">
        <f>(AT257-AT256)/(Table1[[#This Row],[crankshaft degrees]]-I256)</f>
        <v>0</v>
      </c>
      <c r="AV257">
        <f>AT257*(((data!E$12/2)*6)/1000)</f>
        <v>0</v>
      </c>
      <c r="AW257">
        <f t="shared" si="31"/>
        <v>0</v>
      </c>
      <c r="AX257">
        <f>AU257*(((data!E$12/2)*6)^2/1000)</f>
        <v>0</v>
      </c>
      <c r="AY257">
        <f>AU257*(((data!E$12/2)*6)^3/1000)</f>
        <v>0</v>
      </c>
    </row>
    <row r="258" spans="1:51" x14ac:dyDescent="0.35">
      <c r="A258">
        <f t="shared" si="37"/>
        <v>150</v>
      </c>
      <c r="B258">
        <f t="shared" si="30"/>
        <v>508</v>
      </c>
      <c r="C258">
        <v>0</v>
      </c>
      <c r="F258">
        <f t="shared" si="35"/>
        <v>9.7087999999999994E-2</v>
      </c>
      <c r="G258">
        <f t="shared" si="33"/>
        <v>0</v>
      </c>
      <c r="H258">
        <v>0</v>
      </c>
      <c r="N258">
        <v>0</v>
      </c>
      <c r="Q258">
        <f t="shared" si="36"/>
        <v>-0.123432</v>
      </c>
      <c r="R258">
        <f>IF(Table1[[#This Row],[IN lift corrected]]=0, 0,N258-Q258)</f>
        <v>0</v>
      </c>
      <c r="S258">
        <v>5.1654</v>
      </c>
      <c r="AM258">
        <f>(Table1[[#This Row],[Column11]]-S257)/(Table1[[#This Row],[crankshaft degrees]]-B257)</f>
        <v>-0.10395000000000021</v>
      </c>
      <c r="AN258">
        <f>(AM258-AM257)/(Table1[[#This Row],[crankshaft degrees]]-B257)</f>
        <v>-1.4500000000001734E-3</v>
      </c>
      <c r="AO258">
        <f>AM258*(((data!E$12/2)*6)/1000)</f>
        <v>-2.1829500000000044</v>
      </c>
      <c r="AP258">
        <f>AN258*(((data!E$12/2)*6)^2/1000)</f>
        <v>-639.45000000007644</v>
      </c>
      <c r="AQ258">
        <f>AN258*(((data!E$12/2)*6/1000^3))</f>
        <v>-3.0450000000003638E-8</v>
      </c>
      <c r="AT258">
        <f>(Table1[[#This Row],[Column8]]-H257)/(Table1[[#This Row],[crankshaft degrees]]-B257)</f>
        <v>0</v>
      </c>
      <c r="AU258">
        <f>(AT258-AT257)/(Table1[[#This Row],[crankshaft degrees]]-I257)</f>
        <v>0</v>
      </c>
      <c r="AV258">
        <f>AT258*(((data!E$12/2)*6)/1000)</f>
        <v>0</v>
      </c>
      <c r="AW258">
        <f t="shared" si="31"/>
        <v>0</v>
      </c>
      <c r="AX258">
        <f>AU258*(((data!E$12/2)*6)^2/1000)</f>
        <v>0</v>
      </c>
      <c r="AY258">
        <f>AU258*(((data!E$12/2)*6)^3/1000)</f>
        <v>0</v>
      </c>
    </row>
    <row r="259" spans="1:51" x14ac:dyDescent="0.35">
      <c r="A259">
        <f t="shared" si="37"/>
        <v>152</v>
      </c>
      <c r="B259">
        <f t="shared" si="30"/>
        <v>510</v>
      </c>
      <c r="C259">
        <v>0</v>
      </c>
      <c r="F259">
        <f t="shared" si="35"/>
        <v>9.7500000000000003E-2</v>
      </c>
      <c r="G259">
        <f t="shared" si="33"/>
        <v>0</v>
      </c>
      <c r="H259">
        <v>0</v>
      </c>
      <c r="N259">
        <v>0</v>
      </c>
      <c r="Q259">
        <f t="shared" si="36"/>
        <v>-0.12375</v>
      </c>
      <c r="R259">
        <f>IF(Table1[[#This Row],[IN lift corrected]]=0, 0,N259-Q259)</f>
        <v>0</v>
      </c>
      <c r="S259">
        <v>4.9591000000000003</v>
      </c>
      <c r="AM259">
        <f>(Table1[[#This Row],[Column11]]-S258)/(Table1[[#This Row],[crankshaft degrees]]-B258)</f>
        <v>-0.10314999999999985</v>
      </c>
      <c r="AN259">
        <f>(AM259-AM258)/(Table1[[#This Row],[crankshaft degrees]]-B258)</f>
        <v>4.0000000000017799E-4</v>
      </c>
      <c r="AO259">
        <f>AM259*(((data!E$12/2)*6)/1000)</f>
        <v>-2.1661499999999969</v>
      </c>
      <c r="AP259">
        <f>AN259*(((data!E$12/2)*6)^2/1000)</f>
        <v>176.40000000007851</v>
      </c>
      <c r="AQ259">
        <f>AN259*(((data!E$12/2)*6/1000^3))</f>
        <v>8.400000000003738E-9</v>
      </c>
      <c r="AT259">
        <f>(Table1[[#This Row],[Column8]]-H258)/(Table1[[#This Row],[crankshaft degrees]]-B258)</f>
        <v>0</v>
      </c>
      <c r="AU259">
        <f>(AT259-AT258)/(Table1[[#This Row],[crankshaft degrees]]-I258)</f>
        <v>0</v>
      </c>
      <c r="AV259">
        <f>AT259*(((data!E$12/2)*6)/1000)</f>
        <v>0</v>
      </c>
      <c r="AW259">
        <f t="shared" si="31"/>
        <v>0</v>
      </c>
      <c r="AX259">
        <f>AU259*(((data!E$12/2)*6)^2/1000)</f>
        <v>0</v>
      </c>
      <c r="AY259">
        <f>AU259*(((data!E$12/2)*6)^3/1000)</f>
        <v>0</v>
      </c>
    </row>
    <row r="260" spans="1:51" x14ac:dyDescent="0.35">
      <c r="A260">
        <f t="shared" si="37"/>
        <v>154</v>
      </c>
      <c r="B260">
        <f t="shared" si="30"/>
        <v>512</v>
      </c>
      <c r="C260">
        <v>0</v>
      </c>
      <c r="F260">
        <f t="shared" si="35"/>
        <v>9.7888000000000017E-2</v>
      </c>
      <c r="G260">
        <f t="shared" si="33"/>
        <v>0</v>
      </c>
      <c r="H260">
        <v>0</v>
      </c>
      <c r="N260">
        <v>0</v>
      </c>
      <c r="Q260">
        <f t="shared" si="36"/>
        <v>-0.124032</v>
      </c>
      <c r="R260">
        <f>IF(Table1[[#This Row],[IN lift corrected]]=0, 0,N260-Q260)</f>
        <v>0</v>
      </c>
      <c r="S260">
        <v>4.7584999999999997</v>
      </c>
      <c r="AM260">
        <f>(Table1[[#This Row],[Column11]]-S259)/(Table1[[#This Row],[crankshaft degrees]]-B259)</f>
        <v>-0.10030000000000028</v>
      </c>
      <c r="AN260">
        <f>(AM260-AM259)/(Table1[[#This Row],[crankshaft degrees]]-B259)</f>
        <v>1.4249999999997875E-3</v>
      </c>
      <c r="AO260">
        <f>AM260*(((data!E$12/2)*6)/1000)</f>
        <v>-2.1063000000000058</v>
      </c>
      <c r="AP260">
        <f>AN260*(((data!E$12/2)*6)^2/1000)</f>
        <v>628.42499999990628</v>
      </c>
      <c r="AQ260">
        <f>AN260*(((data!E$12/2)*6/1000^3))</f>
        <v>2.9924999999995538E-8</v>
      </c>
      <c r="AT260">
        <f>(Table1[[#This Row],[Column8]]-H259)/(Table1[[#This Row],[crankshaft degrees]]-B259)</f>
        <v>0</v>
      </c>
      <c r="AU260">
        <f>(AT260-AT259)/(Table1[[#This Row],[crankshaft degrees]]-I259)</f>
        <v>0</v>
      </c>
      <c r="AV260">
        <f>AT260*(((data!E$12/2)*6)/1000)</f>
        <v>0</v>
      </c>
      <c r="AW260">
        <f t="shared" si="31"/>
        <v>0</v>
      </c>
      <c r="AX260">
        <f>AU260*(((data!E$12/2)*6)^2/1000)</f>
        <v>0</v>
      </c>
      <c r="AY260">
        <f>AU260*(((data!E$12/2)*6)^3/1000)</f>
        <v>0</v>
      </c>
    </row>
    <row r="261" spans="1:51" x14ac:dyDescent="0.35">
      <c r="A261">
        <f t="shared" si="37"/>
        <v>156</v>
      </c>
      <c r="B261">
        <f t="shared" si="30"/>
        <v>514</v>
      </c>
      <c r="C261">
        <v>0</v>
      </c>
      <c r="F261">
        <f t="shared" si="35"/>
        <v>9.825200000000002E-2</v>
      </c>
      <c r="G261">
        <f t="shared" si="33"/>
        <v>0</v>
      </c>
      <c r="H261">
        <v>0</v>
      </c>
      <c r="N261">
        <v>0</v>
      </c>
      <c r="Q261">
        <f t="shared" si="36"/>
        <v>-0.12427800000000001</v>
      </c>
      <c r="R261">
        <f>IF(Table1[[#This Row],[IN lift corrected]]=0, 0,N261-Q261)</f>
        <v>0</v>
      </c>
      <c r="S261">
        <v>4.5564</v>
      </c>
      <c r="AM261">
        <f>(Table1[[#This Row],[Column11]]-S260)/(Table1[[#This Row],[crankshaft degrees]]-B260)</f>
        <v>-0.10104999999999986</v>
      </c>
      <c r="AN261">
        <f>(AM261-AM260)/(Table1[[#This Row],[crankshaft degrees]]-B260)</f>
        <v>-3.7499999999979217E-4</v>
      </c>
      <c r="AO261">
        <f>AM261*(((data!E$12/2)*6)/1000)</f>
        <v>-2.1220499999999971</v>
      </c>
      <c r="AP261">
        <f>AN261*(((data!E$12/2)*6)^2/1000)</f>
        <v>-165.37499999990834</v>
      </c>
      <c r="AQ261">
        <f>AN261*(((data!E$12/2)*6/1000^3))</f>
        <v>-7.8749999999956352E-9</v>
      </c>
      <c r="AT261">
        <f>(Table1[[#This Row],[Column8]]-H260)/(Table1[[#This Row],[crankshaft degrees]]-B260)</f>
        <v>0</v>
      </c>
      <c r="AU261">
        <f>(AT261-AT260)/(Table1[[#This Row],[crankshaft degrees]]-I260)</f>
        <v>0</v>
      </c>
      <c r="AV261">
        <f>AT261*(((data!E$12/2)*6)/1000)</f>
        <v>0</v>
      </c>
      <c r="AW261">
        <f t="shared" si="31"/>
        <v>0</v>
      </c>
      <c r="AX261">
        <f>AU261*(((data!E$12/2)*6)^2/1000)</f>
        <v>0</v>
      </c>
      <c r="AY261">
        <f>AU261*(((data!E$12/2)*6)^3/1000)</f>
        <v>0</v>
      </c>
    </row>
    <row r="262" spans="1:51" x14ac:dyDescent="0.35">
      <c r="A262">
        <f t="shared" si="37"/>
        <v>158</v>
      </c>
      <c r="B262">
        <f t="shared" ref="B262:B325" si="38">B261+2</f>
        <v>516</v>
      </c>
      <c r="C262">
        <v>0</v>
      </c>
      <c r="F262">
        <f t="shared" si="35"/>
        <v>9.8591999999999999E-2</v>
      </c>
      <c r="G262">
        <f t="shared" si="33"/>
        <v>0</v>
      </c>
      <c r="H262">
        <v>0</v>
      </c>
      <c r="N262">
        <v>0</v>
      </c>
      <c r="Q262">
        <f t="shared" si="36"/>
        <v>-0.12448800000000002</v>
      </c>
      <c r="R262">
        <f>IF(Table1[[#This Row],[IN lift corrected]]=0, 0,N262-Q262)</f>
        <v>0</v>
      </c>
      <c r="S262">
        <v>4.3483000000000001</v>
      </c>
      <c r="AM262">
        <f>(Table1[[#This Row],[Column11]]-S261)/(Table1[[#This Row],[crankshaft degrees]]-B261)</f>
        <v>-0.10404999999999998</v>
      </c>
      <c r="AN262">
        <f>(AM262-AM261)/(Table1[[#This Row],[crankshaft degrees]]-B261)</f>
        <v>-1.5000000000000568E-3</v>
      </c>
      <c r="AO262">
        <f>AM262*(((data!E$12/2)*6)/1000)</f>
        <v>-2.1850499999999995</v>
      </c>
      <c r="AP262">
        <f>AN262*(((data!E$12/2)*6)^2/1000)</f>
        <v>-661.50000000002501</v>
      </c>
      <c r="AQ262">
        <f>AN262*(((data!E$12/2)*6/1000^3))</f>
        <v>-3.1500000000001195E-8</v>
      </c>
      <c r="AT262">
        <f>(Table1[[#This Row],[Column8]]-H261)/(Table1[[#This Row],[crankshaft degrees]]-B261)</f>
        <v>0</v>
      </c>
      <c r="AU262">
        <f>(AT262-AT261)/(Table1[[#This Row],[crankshaft degrees]]-I261)</f>
        <v>0</v>
      </c>
      <c r="AV262">
        <f>AT262*(((data!E$12/2)*6)/1000)</f>
        <v>0</v>
      </c>
      <c r="AW262">
        <f t="shared" ref="AW262:AW325" si="39">ABS(AV262)</f>
        <v>0</v>
      </c>
      <c r="AX262">
        <f>AU262*(((data!E$12/2)*6)^2/1000)</f>
        <v>0</v>
      </c>
      <c r="AY262">
        <f>AU262*(((data!E$12/2)*6)^3/1000)</f>
        <v>0</v>
      </c>
    </row>
    <row r="263" spans="1:51" x14ac:dyDescent="0.35">
      <c r="A263">
        <f t="shared" si="37"/>
        <v>160</v>
      </c>
      <c r="B263">
        <f t="shared" si="38"/>
        <v>518</v>
      </c>
      <c r="C263">
        <v>0</v>
      </c>
      <c r="F263">
        <f t="shared" si="35"/>
        <v>9.890800000000001E-2</v>
      </c>
      <c r="G263">
        <f t="shared" si="33"/>
        <v>0</v>
      </c>
      <c r="H263">
        <v>0</v>
      </c>
      <c r="N263">
        <v>0</v>
      </c>
      <c r="Q263">
        <f t="shared" si="36"/>
        <v>-0.12466200000000001</v>
      </c>
      <c r="R263">
        <f>IF(Table1[[#This Row],[IN lift corrected]]=0, 0,N263-Q263)</f>
        <v>0</v>
      </c>
      <c r="S263">
        <v>4.1344000000000003</v>
      </c>
      <c r="AM263">
        <f>(Table1[[#This Row],[Column11]]-S262)/(Table1[[#This Row],[crankshaft degrees]]-B262)</f>
        <v>-0.10694999999999988</v>
      </c>
      <c r="AN263">
        <f>(AM263-AM262)/(Table1[[#This Row],[crankshaft degrees]]-B262)</f>
        <v>-1.4499999999999513E-3</v>
      </c>
      <c r="AO263">
        <f>AM263*(((data!E$12/2)*6)/1000)</f>
        <v>-2.2459499999999974</v>
      </c>
      <c r="AP263">
        <f>AN263*(((data!E$12/2)*6)^2/1000)</f>
        <v>-639.44999999997856</v>
      </c>
      <c r="AQ263">
        <f>AN263*(((data!E$12/2)*6/1000^3))</f>
        <v>-3.0449999999998979E-8</v>
      </c>
      <c r="AT263">
        <f>(Table1[[#This Row],[Column8]]-H262)/(Table1[[#This Row],[crankshaft degrees]]-B262)</f>
        <v>0</v>
      </c>
      <c r="AU263">
        <f>(AT263-AT262)/(Table1[[#This Row],[crankshaft degrees]]-I262)</f>
        <v>0</v>
      </c>
      <c r="AV263">
        <f>AT263*(((data!E$12/2)*6)/1000)</f>
        <v>0</v>
      </c>
      <c r="AW263">
        <f t="shared" si="39"/>
        <v>0</v>
      </c>
      <c r="AX263">
        <f>AU263*(((data!E$12/2)*6)^2/1000)</f>
        <v>0</v>
      </c>
      <c r="AY263">
        <f>AU263*(((data!E$12/2)*6)^3/1000)</f>
        <v>0</v>
      </c>
    </row>
    <row r="264" spans="1:51" x14ac:dyDescent="0.35">
      <c r="A264">
        <f t="shared" si="37"/>
        <v>162</v>
      </c>
      <c r="B264">
        <f t="shared" si="38"/>
        <v>520</v>
      </c>
      <c r="C264">
        <v>0</v>
      </c>
      <c r="D264">
        <v>0.09</v>
      </c>
      <c r="F264">
        <f t="shared" si="35"/>
        <v>9.920000000000001E-2</v>
      </c>
      <c r="G264">
        <f t="shared" si="33"/>
        <v>0</v>
      </c>
      <c r="H264">
        <v>0</v>
      </c>
      <c r="N264">
        <v>0</v>
      </c>
      <c r="Q264">
        <f t="shared" si="36"/>
        <v>-0.12479999999999999</v>
      </c>
      <c r="R264">
        <f>IF(Table1[[#This Row],[IN lift corrected]]=0, 0,N264-Q264)</f>
        <v>0</v>
      </c>
      <c r="S264">
        <v>3.9146000000000001</v>
      </c>
      <c r="AM264">
        <f>(Table1[[#This Row],[Column11]]-S263)/(Table1[[#This Row],[crankshaft degrees]]-B263)</f>
        <v>-0.10990000000000011</v>
      </c>
      <c r="AN264">
        <f>(AM264-AM263)/(Table1[[#This Row],[crankshaft degrees]]-B263)</f>
        <v>-1.4750000000001151E-3</v>
      </c>
      <c r="AO264">
        <f>AM264*(((data!E$12/2)*6)/1000)</f>
        <v>-2.3079000000000023</v>
      </c>
      <c r="AP264">
        <f>AN264*(((data!E$12/2)*6)^2/1000)</f>
        <v>-650.47500000005073</v>
      </c>
      <c r="AQ264">
        <f>AN264*(((data!E$12/2)*6/1000^3))</f>
        <v>-3.0975000000002413E-8</v>
      </c>
      <c r="AT264">
        <f>(Table1[[#This Row],[Column8]]-H263)/(Table1[[#This Row],[crankshaft degrees]]-B263)</f>
        <v>0</v>
      </c>
      <c r="AU264">
        <f>(AT264-AT263)/(Table1[[#This Row],[crankshaft degrees]]-I263)</f>
        <v>0</v>
      </c>
      <c r="AV264">
        <f>AT264*(((data!E$12/2)*6)/1000)</f>
        <v>0</v>
      </c>
      <c r="AW264">
        <f t="shared" si="39"/>
        <v>0</v>
      </c>
      <c r="AX264">
        <f>AU264*(((data!E$12/2)*6)^2/1000)</f>
        <v>0</v>
      </c>
      <c r="AY264">
        <f>AU264*(((data!E$12/2)*6)^3/1000)</f>
        <v>0</v>
      </c>
    </row>
    <row r="265" spans="1:51" x14ac:dyDescent="0.35">
      <c r="A265">
        <f t="shared" si="37"/>
        <v>164</v>
      </c>
      <c r="B265">
        <f t="shared" si="38"/>
        <v>522</v>
      </c>
      <c r="C265">
        <v>0</v>
      </c>
      <c r="F265">
        <f t="shared" si="35"/>
        <v>9.9468000000000001E-2</v>
      </c>
      <c r="G265">
        <f t="shared" si="33"/>
        <v>0</v>
      </c>
      <c r="H265">
        <v>0</v>
      </c>
      <c r="N265">
        <v>0</v>
      </c>
      <c r="Q265">
        <f t="shared" si="36"/>
        <v>-0.12490199999999999</v>
      </c>
      <c r="R265">
        <f>IF(Table1[[#This Row],[IN lift corrected]]=0, 0,N265-Q265)</f>
        <v>0</v>
      </c>
      <c r="S265">
        <v>3.6901000000000002</v>
      </c>
      <c r="AM265">
        <f>(Table1[[#This Row],[Column11]]-S264)/(Table1[[#This Row],[crankshaft degrees]]-B264)</f>
        <v>-0.11224999999999996</v>
      </c>
      <c r="AN265">
        <f>(AM265-AM264)/(Table1[[#This Row],[crankshaft degrees]]-B264)</f>
        <v>-1.1749999999999261E-3</v>
      </c>
      <c r="AO265">
        <f>AM265*(((data!E$12/2)*6)/1000)</f>
        <v>-2.3572499999999992</v>
      </c>
      <c r="AP265">
        <f>AN265*(((data!E$12/2)*6)^2/1000)</f>
        <v>-518.17499999996744</v>
      </c>
      <c r="AQ265">
        <f>AN265*(((data!E$12/2)*6/1000^3))</f>
        <v>-2.4674999999998446E-8</v>
      </c>
      <c r="AT265">
        <f>(Table1[[#This Row],[Column8]]-H264)/(Table1[[#This Row],[crankshaft degrees]]-B264)</f>
        <v>0</v>
      </c>
      <c r="AU265">
        <f>(AT265-AT264)/(Table1[[#This Row],[crankshaft degrees]]-I264)</f>
        <v>0</v>
      </c>
      <c r="AV265">
        <f>AT265*(((data!E$12/2)*6)/1000)</f>
        <v>0</v>
      </c>
      <c r="AW265">
        <f t="shared" si="39"/>
        <v>0</v>
      </c>
      <c r="AX265">
        <f>AU265*(((data!E$12/2)*6)^2/1000)</f>
        <v>0</v>
      </c>
      <c r="AY265">
        <f>AU265*(((data!E$12/2)*6)^3/1000)</f>
        <v>0</v>
      </c>
    </row>
    <row r="266" spans="1:51" x14ac:dyDescent="0.35">
      <c r="A266">
        <f t="shared" si="37"/>
        <v>166</v>
      </c>
      <c r="B266">
        <f t="shared" si="38"/>
        <v>524</v>
      </c>
      <c r="C266">
        <v>0</v>
      </c>
      <c r="F266">
        <f t="shared" si="35"/>
        <v>9.9712000000000009E-2</v>
      </c>
      <c r="G266">
        <f t="shared" si="33"/>
        <v>0</v>
      </c>
      <c r="H266">
        <v>0</v>
      </c>
      <c r="N266">
        <v>0</v>
      </c>
      <c r="O266">
        <v>-0.15</v>
      </c>
      <c r="P266">
        <v>0.15</v>
      </c>
      <c r="Q266">
        <f t="shared" si="36"/>
        <v>-0.124968</v>
      </c>
      <c r="R266">
        <f>IF(Table1[[#This Row],[IN lift corrected]]=0, 0,N266-Q266)</f>
        <v>0</v>
      </c>
      <c r="S266">
        <v>3.4754</v>
      </c>
      <c r="AM266">
        <f>(Table1[[#This Row],[Column11]]-S265)/(Table1[[#This Row],[crankshaft degrees]]-B265)</f>
        <v>-0.10735000000000006</v>
      </c>
      <c r="AN266">
        <f>(AM266-AM265)/(Table1[[#This Row],[crankshaft degrees]]-B265)</f>
        <v>2.4499999999999522E-3</v>
      </c>
      <c r="AO266">
        <f>AM266*(((data!E$12/2)*6)/1000)</f>
        <v>-2.2543500000000014</v>
      </c>
      <c r="AP266">
        <f>AN266*(((data!E$12/2)*6)^2/1000)</f>
        <v>1080.4499999999789</v>
      </c>
      <c r="AQ266">
        <f>AN266*(((data!E$12/2)*6/1000^3))</f>
        <v>5.1449999999998995E-8</v>
      </c>
      <c r="AT266">
        <f>(Table1[[#This Row],[Column8]]-H265)/(Table1[[#This Row],[crankshaft degrees]]-B265)</f>
        <v>0</v>
      </c>
      <c r="AU266">
        <f>(AT266-AT265)/(Table1[[#This Row],[crankshaft degrees]]-I265)</f>
        <v>0</v>
      </c>
      <c r="AV266">
        <f>AT266*(((data!E$12/2)*6)/1000)</f>
        <v>0</v>
      </c>
      <c r="AW266">
        <f t="shared" si="39"/>
        <v>0</v>
      </c>
      <c r="AX266">
        <f>AU266*(((data!E$12/2)*6)^2/1000)</f>
        <v>0</v>
      </c>
      <c r="AY266">
        <f>AU266*(((data!E$12/2)*6)^3/1000)</f>
        <v>0</v>
      </c>
    </row>
    <row r="267" spans="1:51" x14ac:dyDescent="0.35">
      <c r="A267">
        <f t="shared" si="37"/>
        <v>168</v>
      </c>
      <c r="B267">
        <f t="shared" si="38"/>
        <v>526</v>
      </c>
      <c r="C267">
        <v>0</v>
      </c>
      <c r="F267">
        <f t="shared" si="35"/>
        <v>9.9932000000000007E-2</v>
      </c>
      <c r="G267">
        <f t="shared" si="33"/>
        <v>0</v>
      </c>
      <c r="H267">
        <v>0</v>
      </c>
      <c r="N267">
        <v>0</v>
      </c>
      <c r="Q267">
        <f t="shared" si="36"/>
        <v>-0.124998</v>
      </c>
      <c r="R267">
        <f>IF(Table1[[#This Row],[IN lift corrected]]=0, 0,N267-Q267)</f>
        <v>0</v>
      </c>
      <c r="S267">
        <v>3.2551000000000001</v>
      </c>
      <c r="AM267">
        <f>(Table1[[#This Row],[Column11]]-S266)/(Table1[[#This Row],[crankshaft degrees]]-B266)</f>
        <v>-0.11014999999999997</v>
      </c>
      <c r="AN267">
        <f>(AM267-AM266)/(Table1[[#This Row],[crankshaft degrees]]-B266)</f>
        <v>-1.3999999999999568E-3</v>
      </c>
      <c r="AO267">
        <f>AM267*(((data!E$12/2)*6)/1000)</f>
        <v>-2.3131499999999994</v>
      </c>
      <c r="AP267">
        <f>AN267*(((data!E$12/2)*6)^2/1000)</f>
        <v>-617.39999999998099</v>
      </c>
      <c r="AQ267">
        <f>AN267*(((data!E$12/2)*6/1000^3))</f>
        <v>-2.9399999999999092E-8</v>
      </c>
      <c r="AT267">
        <f>(Table1[[#This Row],[Column8]]-H266)/(Table1[[#This Row],[crankshaft degrees]]-B266)</f>
        <v>0</v>
      </c>
      <c r="AU267">
        <f>(AT267-AT266)/(Table1[[#This Row],[crankshaft degrees]]-I266)</f>
        <v>0</v>
      </c>
      <c r="AV267">
        <f>AT267*(((data!E$12/2)*6)/1000)</f>
        <v>0</v>
      </c>
      <c r="AW267">
        <f t="shared" si="39"/>
        <v>0</v>
      </c>
      <c r="AX267">
        <f>AU267*(((data!E$12/2)*6)^2/1000)</f>
        <v>0</v>
      </c>
      <c r="AY267">
        <f>AU267*(((data!E$12/2)*6)^3/1000)</f>
        <v>0</v>
      </c>
    </row>
    <row r="268" spans="1:51" x14ac:dyDescent="0.35">
      <c r="A268">
        <f t="shared" si="37"/>
        <v>170</v>
      </c>
      <c r="B268">
        <f t="shared" si="38"/>
        <v>528</v>
      </c>
      <c r="C268">
        <v>0</v>
      </c>
      <c r="F268">
        <f t="shared" si="35"/>
        <v>0.10012800000000002</v>
      </c>
      <c r="G268">
        <f t="shared" si="33"/>
        <v>0</v>
      </c>
      <c r="H268">
        <v>0</v>
      </c>
      <c r="N268">
        <v>0</v>
      </c>
      <c r="Q268">
        <f t="shared" si="36"/>
        <v>-0.12499199999999999</v>
      </c>
      <c r="R268">
        <f>IF(Table1[[#This Row],[IN lift corrected]]=0, 0,N268-Q268)</f>
        <v>0</v>
      </c>
      <c r="S268">
        <v>3.0291999999999999</v>
      </c>
      <c r="AM268">
        <f>(Table1[[#This Row],[Column11]]-S267)/(Table1[[#This Row],[crankshaft degrees]]-B267)</f>
        <v>-0.11295000000000011</v>
      </c>
      <c r="AN268">
        <f>(AM268-AM267)/(Table1[[#This Row],[crankshaft degrees]]-B267)</f>
        <v>-1.4000000000000679E-3</v>
      </c>
      <c r="AO268">
        <f>AM268*(((data!E$12/2)*6)/1000)</f>
        <v>-2.3719500000000022</v>
      </c>
      <c r="AP268">
        <f>AN268*(((data!E$12/2)*6)^2/1000)</f>
        <v>-617.40000000002988</v>
      </c>
      <c r="AQ268">
        <f>AN268*(((data!E$12/2)*6/1000^3))</f>
        <v>-2.9400000000001425E-8</v>
      </c>
      <c r="AT268">
        <f>(Table1[[#This Row],[Column8]]-H267)/(Table1[[#This Row],[crankshaft degrees]]-B267)</f>
        <v>0</v>
      </c>
      <c r="AU268">
        <f>(AT268-AT267)/(Table1[[#This Row],[crankshaft degrees]]-I267)</f>
        <v>0</v>
      </c>
      <c r="AV268">
        <f>AT268*(((data!E$12/2)*6)/1000)</f>
        <v>0</v>
      </c>
      <c r="AW268">
        <f t="shared" si="39"/>
        <v>0</v>
      </c>
      <c r="AX268">
        <f>AU268*(((data!E$12/2)*6)^2/1000)</f>
        <v>0</v>
      </c>
      <c r="AY268">
        <f>AU268*(((data!E$12/2)*6)^3/1000)</f>
        <v>0</v>
      </c>
    </row>
    <row r="269" spans="1:51" x14ac:dyDescent="0.35">
      <c r="A269">
        <f t="shared" si="37"/>
        <v>172</v>
      </c>
      <c r="B269">
        <f t="shared" si="38"/>
        <v>530</v>
      </c>
      <c r="C269">
        <v>0</v>
      </c>
      <c r="F269">
        <f t="shared" si="35"/>
        <v>0.1003</v>
      </c>
      <c r="G269">
        <f t="shared" si="33"/>
        <v>0</v>
      </c>
      <c r="H269">
        <v>0</v>
      </c>
      <c r="N269">
        <v>0</v>
      </c>
      <c r="Q269">
        <f t="shared" si="36"/>
        <v>-0.12495000000000001</v>
      </c>
      <c r="R269">
        <f>IF(Table1[[#This Row],[IN lift corrected]]=0, 0,N269-Q269)</f>
        <v>0</v>
      </c>
      <c r="S269">
        <v>2.7978999999999998</v>
      </c>
      <c r="AM269">
        <f>(Table1[[#This Row],[Column11]]-S268)/(Table1[[#This Row],[crankshaft degrees]]-B268)</f>
        <v>-0.11565000000000003</v>
      </c>
      <c r="AN269">
        <f>(AM269-AM268)/(Table1[[#This Row],[crankshaft degrees]]-B268)</f>
        <v>-1.3499999999999623E-3</v>
      </c>
      <c r="AO269">
        <f>AM269*(((data!E$12/2)*6)/1000)</f>
        <v>-2.4286500000000006</v>
      </c>
      <c r="AP269">
        <f>AN269*(((data!E$12/2)*6)^2/1000)</f>
        <v>-595.34999999998342</v>
      </c>
      <c r="AQ269">
        <f>AN269*(((data!E$12/2)*6/1000^3))</f>
        <v>-2.8349999999999208E-8</v>
      </c>
      <c r="AT269">
        <f>(Table1[[#This Row],[Column8]]-H268)/(Table1[[#This Row],[crankshaft degrees]]-B268)</f>
        <v>0</v>
      </c>
      <c r="AU269">
        <f>(AT269-AT268)/(Table1[[#This Row],[crankshaft degrees]]-I268)</f>
        <v>0</v>
      </c>
      <c r="AV269">
        <f>AT269*(((data!E$12/2)*6)/1000)</f>
        <v>0</v>
      </c>
      <c r="AW269">
        <f t="shared" si="39"/>
        <v>0</v>
      </c>
      <c r="AX269">
        <f>AU269*(((data!E$12/2)*6)^2/1000)</f>
        <v>0</v>
      </c>
      <c r="AY269">
        <f>AU269*(((data!E$12/2)*6)^3/1000)</f>
        <v>0</v>
      </c>
    </row>
    <row r="270" spans="1:51" x14ac:dyDescent="0.35">
      <c r="A270">
        <f t="shared" si="37"/>
        <v>174</v>
      </c>
      <c r="B270">
        <f t="shared" si="38"/>
        <v>532</v>
      </c>
      <c r="C270">
        <v>0</v>
      </c>
      <c r="F270">
        <f t="shared" si="35"/>
        <v>0.10044800000000001</v>
      </c>
      <c r="G270">
        <f t="shared" si="33"/>
        <v>0</v>
      </c>
      <c r="H270">
        <v>0</v>
      </c>
      <c r="N270">
        <v>0</v>
      </c>
      <c r="Q270">
        <f t="shared" si="36"/>
        <v>-0.12487200000000001</v>
      </c>
      <c r="R270">
        <f>IF(Table1[[#This Row],[IN lift corrected]]=0, 0,N270-Q270)</f>
        <v>0</v>
      </c>
      <c r="S270">
        <v>2.5611000000000002</v>
      </c>
      <c r="AM270">
        <f>(Table1[[#This Row],[Column11]]-S269)/(Table1[[#This Row],[crankshaft degrees]]-B269)</f>
        <v>-0.11839999999999984</v>
      </c>
      <c r="AN270">
        <f>(AM270-AM269)/(Table1[[#This Row],[crankshaft degrees]]-B269)</f>
        <v>-1.3749999999999041E-3</v>
      </c>
      <c r="AO270">
        <f>AM270*(((data!E$12/2)*6)/1000)</f>
        <v>-2.4863999999999966</v>
      </c>
      <c r="AP270">
        <f>AN270*(((data!E$12/2)*6)^2/1000)</f>
        <v>-606.37499999995771</v>
      </c>
      <c r="AQ270">
        <f>AN270*(((data!E$12/2)*6/1000^3))</f>
        <v>-2.8874999999997984E-8</v>
      </c>
      <c r="AT270">
        <f>(Table1[[#This Row],[Column8]]-H269)/(Table1[[#This Row],[crankshaft degrees]]-B269)</f>
        <v>0</v>
      </c>
      <c r="AU270">
        <f>(AT270-AT269)/(Table1[[#This Row],[crankshaft degrees]]-I269)</f>
        <v>0</v>
      </c>
      <c r="AV270">
        <f>AT270*(((data!E$12/2)*6)/1000)</f>
        <v>0</v>
      </c>
      <c r="AW270">
        <f t="shared" si="39"/>
        <v>0</v>
      </c>
      <c r="AX270">
        <f>AU270*(((data!E$12/2)*6)^2/1000)</f>
        <v>0</v>
      </c>
      <c r="AY270">
        <f>AU270*(((data!E$12/2)*6)^3/1000)</f>
        <v>0</v>
      </c>
    </row>
    <row r="271" spans="1:51" x14ac:dyDescent="0.35">
      <c r="A271">
        <f t="shared" si="37"/>
        <v>176</v>
      </c>
      <c r="B271">
        <f t="shared" si="38"/>
        <v>534</v>
      </c>
      <c r="C271">
        <v>0</v>
      </c>
      <c r="F271">
        <f t="shared" si="35"/>
        <v>0.10057200000000001</v>
      </c>
      <c r="G271">
        <f t="shared" si="33"/>
        <v>0</v>
      </c>
      <c r="H271">
        <v>0</v>
      </c>
      <c r="N271">
        <v>0</v>
      </c>
      <c r="Q271">
        <f t="shared" si="36"/>
        <v>-0.12475800000000001</v>
      </c>
      <c r="R271">
        <f>IF(Table1[[#This Row],[IN lift corrected]]=0, 0,N271-Q271)</f>
        <v>0</v>
      </c>
      <c r="S271">
        <v>2.327</v>
      </c>
      <c r="AM271">
        <f>(Table1[[#This Row],[Column11]]-S270)/(Table1[[#This Row],[crankshaft degrees]]-B270)</f>
        <v>-0.1170500000000001</v>
      </c>
      <c r="AN271">
        <f>(AM271-AM270)/(Table1[[#This Row],[crankshaft degrees]]-B270)</f>
        <v>6.7499999999987015E-4</v>
      </c>
      <c r="AO271">
        <f>AM271*(((data!E$12/2)*6)/1000)</f>
        <v>-2.4580500000000018</v>
      </c>
      <c r="AP271">
        <f>AN271*(((data!E$12/2)*6)^2/1000)</f>
        <v>297.67499999994271</v>
      </c>
      <c r="AQ271">
        <f>AN271*(((data!E$12/2)*6/1000^3))</f>
        <v>1.4174999999997273E-8</v>
      </c>
      <c r="AT271">
        <f>(Table1[[#This Row],[Column8]]-H270)/(Table1[[#This Row],[crankshaft degrees]]-B270)</f>
        <v>0</v>
      </c>
      <c r="AU271">
        <f>(AT271-AT270)/(Table1[[#This Row],[crankshaft degrees]]-I270)</f>
        <v>0</v>
      </c>
      <c r="AV271">
        <f>AT271*(((data!E$12/2)*6)/1000)</f>
        <v>0</v>
      </c>
      <c r="AW271">
        <f t="shared" si="39"/>
        <v>0</v>
      </c>
      <c r="AX271">
        <f>AU271*(((data!E$12/2)*6)^2/1000)</f>
        <v>0</v>
      </c>
      <c r="AY271">
        <f>AU271*(((data!E$12/2)*6)^3/1000)</f>
        <v>0</v>
      </c>
    </row>
    <row r="272" spans="1:51" x14ac:dyDescent="0.35">
      <c r="A272">
        <f t="shared" si="37"/>
        <v>178</v>
      </c>
      <c r="B272">
        <f t="shared" si="38"/>
        <v>536</v>
      </c>
      <c r="C272">
        <v>0</v>
      </c>
      <c r="F272">
        <f t="shared" si="35"/>
        <v>0.10067200000000003</v>
      </c>
      <c r="G272">
        <f t="shared" si="33"/>
        <v>0</v>
      </c>
      <c r="H272">
        <v>0</v>
      </c>
      <c r="N272">
        <v>0</v>
      </c>
      <c r="Q272">
        <f t="shared" si="36"/>
        <v>-0.124608</v>
      </c>
      <c r="R272">
        <f>IF(Table1[[#This Row],[IN lift corrected]]=0, 0,N272-Q272)</f>
        <v>0</v>
      </c>
      <c r="S272">
        <v>2.0964999999999998</v>
      </c>
      <c r="AM272">
        <f>(Table1[[#This Row],[Column11]]-S271)/(Table1[[#This Row],[crankshaft degrees]]-B271)</f>
        <v>-0.11525000000000007</v>
      </c>
      <c r="AN272">
        <f>(AM272-AM271)/(Table1[[#This Row],[crankshaft degrees]]-B271)</f>
        <v>9.000000000000119E-4</v>
      </c>
      <c r="AO272">
        <f>AM272*(((data!E$12/2)*6)/1000)</f>
        <v>-2.4202500000000016</v>
      </c>
      <c r="AP272">
        <f>AN272*(((data!E$12/2)*6)^2/1000)</f>
        <v>396.90000000000526</v>
      </c>
      <c r="AQ272">
        <f>AN272*(((data!E$12/2)*6/1000^3))</f>
        <v>1.8900000000000249E-8</v>
      </c>
      <c r="AT272">
        <f>(Table1[[#This Row],[Column8]]-H271)/(Table1[[#This Row],[crankshaft degrees]]-B271)</f>
        <v>0</v>
      </c>
      <c r="AU272">
        <f>(AT272-AT271)/(Table1[[#This Row],[crankshaft degrees]]-I271)</f>
        <v>0</v>
      </c>
      <c r="AV272">
        <f>AT272*(((data!E$12/2)*6)/1000)</f>
        <v>0</v>
      </c>
      <c r="AW272">
        <f t="shared" si="39"/>
        <v>0</v>
      </c>
      <c r="AX272">
        <f>AU272*(((data!E$12/2)*6)^2/1000)</f>
        <v>0</v>
      </c>
      <c r="AY272">
        <f>AU272*(((data!E$12/2)*6)^3/1000)</f>
        <v>0</v>
      </c>
    </row>
    <row r="273" spans="1:51" x14ac:dyDescent="0.35">
      <c r="A273">
        <f t="shared" si="37"/>
        <v>180</v>
      </c>
      <c r="B273">
        <f t="shared" si="38"/>
        <v>538</v>
      </c>
      <c r="C273">
        <v>0</v>
      </c>
      <c r="F273">
        <f t="shared" si="35"/>
        <v>0.100748</v>
      </c>
      <c r="G273">
        <f t="shared" si="33"/>
        <v>0</v>
      </c>
      <c r="H273">
        <v>0</v>
      </c>
      <c r="N273">
        <v>0</v>
      </c>
      <c r="Q273">
        <f t="shared" si="36"/>
        <v>-0.124422</v>
      </c>
      <c r="R273">
        <f>IF(Table1[[#This Row],[IN lift corrected]]=0, 0,N273-Q273)</f>
        <v>0</v>
      </c>
      <c r="S273">
        <v>1.8642000000000001</v>
      </c>
      <c r="AM273">
        <f>(Table1[[#This Row],[Column11]]-S272)/(Table1[[#This Row],[crankshaft degrees]]-B272)</f>
        <v>-0.11614999999999986</v>
      </c>
      <c r="AN273">
        <f>(AM273-AM272)/(Table1[[#This Row],[crankshaft degrees]]-B272)</f>
        <v>-4.4999999999989493E-4</v>
      </c>
      <c r="AO273">
        <f>AM273*(((data!E$12/2)*6)/1000)</f>
        <v>-2.439149999999997</v>
      </c>
      <c r="AP273">
        <f>AN273*(((data!E$12/2)*6)^2/1000)</f>
        <v>-198.44999999995366</v>
      </c>
      <c r="AQ273">
        <f>AN273*(((data!E$12/2)*6/1000^3))</f>
        <v>-9.4499999999977933E-9</v>
      </c>
      <c r="AT273">
        <f>(Table1[[#This Row],[Column8]]-H272)/(Table1[[#This Row],[crankshaft degrees]]-B272)</f>
        <v>0</v>
      </c>
      <c r="AU273">
        <f>(AT273-AT272)/(Table1[[#This Row],[crankshaft degrees]]-I272)</f>
        <v>0</v>
      </c>
      <c r="AV273">
        <f>AT273*(((data!E$12/2)*6)/1000)</f>
        <v>0</v>
      </c>
      <c r="AW273">
        <f t="shared" si="39"/>
        <v>0</v>
      </c>
      <c r="AX273">
        <f>AU273*(((data!E$12/2)*6)^2/1000)</f>
        <v>0</v>
      </c>
      <c r="AY273">
        <f>AU273*(((data!E$12/2)*6)^3/1000)</f>
        <v>0</v>
      </c>
    </row>
    <row r="274" spans="1:51" x14ac:dyDescent="0.35">
      <c r="A274">
        <f t="shared" si="37"/>
        <v>182</v>
      </c>
      <c r="B274">
        <f t="shared" si="38"/>
        <v>540</v>
      </c>
      <c r="C274">
        <v>0</v>
      </c>
      <c r="D274">
        <v>0.1</v>
      </c>
      <c r="F274">
        <f t="shared" si="35"/>
        <v>0.1008</v>
      </c>
      <c r="G274">
        <f t="shared" si="33"/>
        <v>0</v>
      </c>
      <c r="H274">
        <v>0</v>
      </c>
      <c r="N274">
        <v>0</v>
      </c>
      <c r="Q274">
        <f t="shared" si="36"/>
        <v>-0.1242</v>
      </c>
      <c r="R274">
        <f>IF(Table1[[#This Row],[IN lift corrected]]=0, 0,N274-Q274)</f>
        <v>0</v>
      </c>
      <c r="S274">
        <v>1.6397999999999999</v>
      </c>
      <c r="AM274">
        <f>(Table1[[#This Row],[Column11]]-S273)/(Table1[[#This Row],[crankshaft degrees]]-B273)</f>
        <v>-0.11220000000000008</v>
      </c>
      <c r="AN274">
        <f>(AM274-AM273)/(Table1[[#This Row],[crankshaft degrees]]-B273)</f>
        <v>1.9749999999998935E-3</v>
      </c>
      <c r="AO274">
        <f>AM274*(((data!E$12/2)*6)/1000)</f>
        <v>-2.3562000000000016</v>
      </c>
      <c r="AP274">
        <f>AN274*(((data!E$12/2)*6)^2/1000)</f>
        <v>870.97499999995307</v>
      </c>
      <c r="AQ274">
        <f>AN274*(((data!E$12/2)*6/1000^3))</f>
        <v>4.1474999999997762E-8</v>
      </c>
      <c r="AT274">
        <f>(Table1[[#This Row],[Column8]]-H273)/(Table1[[#This Row],[crankshaft degrees]]-B273)</f>
        <v>0</v>
      </c>
      <c r="AU274">
        <f>(AT274-AT273)/(Table1[[#This Row],[crankshaft degrees]]-I273)</f>
        <v>0</v>
      </c>
      <c r="AV274">
        <f>AT274*(((data!E$12/2)*6)/1000)</f>
        <v>0</v>
      </c>
      <c r="AW274">
        <f t="shared" si="39"/>
        <v>0</v>
      </c>
      <c r="AX274">
        <f>AU274*(((data!E$12/2)*6)^2/1000)</f>
        <v>0</v>
      </c>
      <c r="AY274">
        <f>AU274*(((data!E$12/2)*6)^3/1000)</f>
        <v>0</v>
      </c>
    </row>
    <row r="275" spans="1:51" x14ac:dyDescent="0.35">
      <c r="A275">
        <f t="shared" si="37"/>
        <v>184</v>
      </c>
      <c r="B275">
        <f t="shared" si="38"/>
        <v>542</v>
      </c>
      <c r="C275">
        <v>0</v>
      </c>
      <c r="F275">
        <f t="shared" si="35"/>
        <v>0.10082800000000001</v>
      </c>
      <c r="G275">
        <f t="shared" si="33"/>
        <v>0</v>
      </c>
      <c r="H275">
        <v>0</v>
      </c>
      <c r="N275">
        <v>0</v>
      </c>
      <c r="Q275">
        <f t="shared" si="36"/>
        <v>-0.12394200000000002</v>
      </c>
      <c r="R275">
        <f>IF(Table1[[#This Row],[IN lift corrected]]=0, 0,N275-Q275)</f>
        <v>0</v>
      </c>
      <c r="S275">
        <v>1.4104000000000001</v>
      </c>
      <c r="AM275">
        <f>(Table1[[#This Row],[Column11]]-S274)/(Table1[[#This Row],[crankshaft degrees]]-B274)</f>
        <v>-0.11469999999999991</v>
      </c>
      <c r="AN275">
        <f>(AM275-AM274)/(Table1[[#This Row],[crankshaft degrees]]-B274)</f>
        <v>-1.2499999999999178E-3</v>
      </c>
      <c r="AO275">
        <f>AM275*(((data!E$12/2)*6)/1000)</f>
        <v>-2.4086999999999983</v>
      </c>
      <c r="AP275">
        <f>AN275*(((data!E$12/2)*6)^2/1000)</f>
        <v>-551.24999999996373</v>
      </c>
      <c r="AQ275">
        <f>AN275*(((data!E$12/2)*6/1000^3))</f>
        <v>-2.6249999999998273E-8</v>
      </c>
      <c r="AT275">
        <f>(Table1[[#This Row],[Column8]]-H274)/(Table1[[#This Row],[crankshaft degrees]]-B274)</f>
        <v>0</v>
      </c>
      <c r="AU275">
        <f>(AT275-AT274)/(Table1[[#This Row],[crankshaft degrees]]-I274)</f>
        <v>0</v>
      </c>
      <c r="AV275">
        <f>AT275*(((data!E$12/2)*6)/1000)</f>
        <v>0</v>
      </c>
      <c r="AW275">
        <f t="shared" si="39"/>
        <v>0</v>
      </c>
      <c r="AX275">
        <f>AU275*(((data!E$12/2)*6)^2/1000)</f>
        <v>0</v>
      </c>
      <c r="AY275">
        <f>AU275*(((data!E$12/2)*6)^3/1000)</f>
        <v>0</v>
      </c>
    </row>
    <row r="276" spans="1:51" x14ac:dyDescent="0.35">
      <c r="A276">
        <f t="shared" si="37"/>
        <v>186</v>
      </c>
      <c r="B276">
        <f t="shared" si="38"/>
        <v>544</v>
      </c>
      <c r="C276">
        <v>0</v>
      </c>
      <c r="F276">
        <f t="shared" si="35"/>
        <v>0.10083200000000002</v>
      </c>
      <c r="G276">
        <f t="shared" si="33"/>
        <v>0</v>
      </c>
      <c r="H276">
        <v>0</v>
      </c>
      <c r="N276">
        <v>0</v>
      </c>
      <c r="O276">
        <v>-0.15</v>
      </c>
      <c r="P276">
        <v>0.15</v>
      </c>
      <c r="Q276">
        <f t="shared" si="36"/>
        <v>-0.12364800000000001</v>
      </c>
      <c r="R276">
        <f>IF(Table1[[#This Row],[IN lift corrected]]=0, 0,N276-Q276)</f>
        <v>0</v>
      </c>
      <c r="S276">
        <v>1.19</v>
      </c>
      <c r="AM276">
        <f>(Table1[[#This Row],[Column11]]-S275)/(Table1[[#This Row],[crankshaft degrees]]-B275)</f>
        <v>-0.11020000000000008</v>
      </c>
      <c r="AN276">
        <f>(AM276-AM275)/(Table1[[#This Row],[crankshaft degrees]]-B275)</f>
        <v>2.2499999999999187E-3</v>
      </c>
      <c r="AO276">
        <f>AM276*(((data!E$12/2)*6)/1000)</f>
        <v>-2.3142000000000014</v>
      </c>
      <c r="AP276">
        <f>AN276*(((data!E$12/2)*6)^2/1000)</f>
        <v>992.24999999996419</v>
      </c>
      <c r="AQ276">
        <f>AN276*(((data!E$12/2)*6/1000^3))</f>
        <v>4.7249999999998289E-8</v>
      </c>
      <c r="AT276">
        <f>(Table1[[#This Row],[Column8]]-H275)/(Table1[[#This Row],[crankshaft degrees]]-B275)</f>
        <v>0</v>
      </c>
      <c r="AU276">
        <f>(AT276-AT275)/(Table1[[#This Row],[crankshaft degrees]]-I275)</f>
        <v>0</v>
      </c>
      <c r="AV276">
        <f>AT276*(((data!E$12/2)*6)/1000)</f>
        <v>0</v>
      </c>
      <c r="AW276">
        <f t="shared" si="39"/>
        <v>0</v>
      </c>
      <c r="AX276">
        <f>AU276*(((data!E$12/2)*6)^2/1000)</f>
        <v>0</v>
      </c>
      <c r="AY276">
        <f>AU276*(((data!E$12/2)*6)^3/1000)</f>
        <v>0</v>
      </c>
    </row>
    <row r="277" spans="1:51" x14ac:dyDescent="0.35">
      <c r="A277">
        <f t="shared" si="37"/>
        <v>188</v>
      </c>
      <c r="B277">
        <f t="shared" si="38"/>
        <v>546</v>
      </c>
      <c r="C277">
        <v>0</v>
      </c>
      <c r="F277">
        <f t="shared" si="35"/>
        <v>0.100812</v>
      </c>
      <c r="G277">
        <f t="shared" si="33"/>
        <v>0</v>
      </c>
      <c r="H277">
        <v>0</v>
      </c>
      <c r="N277">
        <v>0</v>
      </c>
      <c r="Q277">
        <f t="shared" si="36"/>
        <v>-0.12331800000000001</v>
      </c>
      <c r="R277">
        <f>IF(Table1[[#This Row],[IN lift corrected]]=0, 0,N277-Q277)</f>
        <v>0</v>
      </c>
      <c r="S277">
        <v>0.997</v>
      </c>
      <c r="AM277">
        <f>(Table1[[#This Row],[Column11]]-S276)/(Table1[[#This Row],[crankshaft degrees]]-B276)</f>
        <v>-9.6499999999999975E-2</v>
      </c>
      <c r="AN277">
        <f>(AM277-AM276)/(Table1[[#This Row],[crankshaft degrees]]-B276)</f>
        <v>6.8500000000000505E-3</v>
      </c>
      <c r="AO277">
        <f>AM277*(((data!E$12/2)*6)/1000)</f>
        <v>-2.0264999999999995</v>
      </c>
      <c r="AP277">
        <f>AN277*(((data!E$12/2)*6)^2/1000)</f>
        <v>3020.8500000000222</v>
      </c>
      <c r="AQ277">
        <f>AN277*(((data!E$12/2)*6/1000^3))</f>
        <v>1.4385000000000104E-7</v>
      </c>
      <c r="AT277">
        <f>(Table1[[#This Row],[Column8]]-H276)/(Table1[[#This Row],[crankshaft degrees]]-B276)</f>
        <v>0</v>
      </c>
      <c r="AU277">
        <f>(AT277-AT276)/(Table1[[#This Row],[crankshaft degrees]]-I276)</f>
        <v>0</v>
      </c>
      <c r="AV277">
        <f>AT277*(((data!E$12/2)*6)/1000)</f>
        <v>0</v>
      </c>
      <c r="AW277">
        <f t="shared" si="39"/>
        <v>0</v>
      </c>
      <c r="AX277">
        <f>AU277*(((data!E$12/2)*6)^2/1000)</f>
        <v>0</v>
      </c>
      <c r="AY277">
        <f>AU277*(((data!E$12/2)*6)^3/1000)</f>
        <v>0</v>
      </c>
    </row>
    <row r="278" spans="1:51" x14ac:dyDescent="0.35">
      <c r="A278">
        <f t="shared" si="37"/>
        <v>190</v>
      </c>
      <c r="B278">
        <f t="shared" si="38"/>
        <v>548</v>
      </c>
      <c r="C278">
        <v>0</v>
      </c>
      <c r="F278">
        <f t="shared" si="35"/>
        <v>0.10076800000000001</v>
      </c>
      <c r="G278">
        <f t="shared" si="33"/>
        <v>0</v>
      </c>
      <c r="H278">
        <v>0</v>
      </c>
      <c r="N278">
        <v>0</v>
      </c>
      <c r="Q278">
        <f t="shared" si="36"/>
        <v>-0.12295200000000003</v>
      </c>
      <c r="R278">
        <f>IF(Table1[[#This Row],[IN lift corrected]]=0, 0,N278-Q278)</f>
        <v>0</v>
      </c>
      <c r="S278">
        <v>0.8</v>
      </c>
      <c r="AM278">
        <f>(Table1[[#This Row],[Column11]]-S277)/(Table1[[#This Row],[crankshaft degrees]]-B277)</f>
        <v>-9.8499999999999976E-2</v>
      </c>
      <c r="AN278">
        <f>(AM278-AM277)/(Table1[[#This Row],[crankshaft degrees]]-B277)</f>
        <v>-1.0000000000000009E-3</v>
      </c>
      <c r="AO278">
        <f>AM278*(((data!E$12/2)*6)/1000)</f>
        <v>-2.0684999999999993</v>
      </c>
      <c r="AP278">
        <f>AN278*(((data!E$12/2)*6)^2/1000)</f>
        <v>-441.0000000000004</v>
      </c>
      <c r="AQ278">
        <f>AN278*(((data!E$12/2)*6/1000^3))</f>
        <v>-2.1000000000000016E-8</v>
      </c>
      <c r="AT278">
        <f>(Table1[[#This Row],[Column8]]-H277)/(Table1[[#This Row],[crankshaft degrees]]-B277)</f>
        <v>0</v>
      </c>
      <c r="AU278">
        <f>(AT278-AT277)/(Table1[[#This Row],[crankshaft degrees]]-I277)</f>
        <v>0</v>
      </c>
      <c r="AV278">
        <f>AT278*(((data!E$12/2)*6)/1000)</f>
        <v>0</v>
      </c>
      <c r="AW278">
        <f t="shared" si="39"/>
        <v>0</v>
      </c>
      <c r="AX278">
        <f>AU278*(((data!E$12/2)*6)^2/1000)</f>
        <v>0</v>
      </c>
      <c r="AY278">
        <f>AU278*(((data!E$12/2)*6)^3/1000)</f>
        <v>0</v>
      </c>
    </row>
    <row r="279" spans="1:51" x14ac:dyDescent="0.35">
      <c r="A279">
        <f t="shared" si="37"/>
        <v>192</v>
      </c>
      <c r="B279">
        <f t="shared" si="38"/>
        <v>550</v>
      </c>
      <c r="C279">
        <v>0</v>
      </c>
      <c r="F279">
        <f t="shared" si="35"/>
        <v>0.10070000000000001</v>
      </c>
      <c r="G279">
        <f t="shared" si="33"/>
        <v>0</v>
      </c>
      <c r="H279">
        <v>0</v>
      </c>
      <c r="N279">
        <v>0</v>
      </c>
      <c r="Q279">
        <f t="shared" si="36"/>
        <v>-0.12255000000000002</v>
      </c>
      <c r="R279">
        <f>IF(Table1[[#This Row],[IN lift corrected]]=0, 0,N279-Q279)</f>
        <v>0</v>
      </c>
      <c r="S279">
        <v>0.64319999999999999</v>
      </c>
      <c r="AM279">
        <f>(Table1[[#This Row],[Column11]]-S278)/(Table1[[#This Row],[crankshaft degrees]]-B278)</f>
        <v>-7.8400000000000025E-2</v>
      </c>
      <c r="AN279">
        <f>(AM279-AM278)/(Table1[[#This Row],[crankshaft degrees]]-B278)</f>
        <v>1.0049999999999976E-2</v>
      </c>
      <c r="AO279">
        <f>AM279*(((data!E$12/2)*6)/1000)</f>
        <v>-1.6464000000000005</v>
      </c>
      <c r="AP279">
        <f>AN279*(((data!E$12/2)*6)^2/1000)</f>
        <v>4432.0499999999893</v>
      </c>
      <c r="AQ279">
        <f>AN279*(((data!E$12/2)*6/1000^3))</f>
        <v>2.1104999999999947E-7</v>
      </c>
      <c r="AT279">
        <f>(Table1[[#This Row],[Column8]]-H278)/(Table1[[#This Row],[crankshaft degrees]]-B278)</f>
        <v>0</v>
      </c>
      <c r="AU279">
        <f>(AT279-AT278)/(Table1[[#This Row],[crankshaft degrees]]-I278)</f>
        <v>0</v>
      </c>
      <c r="AV279">
        <f>AT279*(((data!E$12/2)*6)/1000)</f>
        <v>0</v>
      </c>
      <c r="AW279">
        <f t="shared" si="39"/>
        <v>0</v>
      </c>
      <c r="AX279">
        <f>AU279*(((data!E$12/2)*6)^2/1000)</f>
        <v>0</v>
      </c>
      <c r="AY279">
        <f>AU279*(((data!E$12/2)*6)^3/1000)</f>
        <v>0</v>
      </c>
    </row>
    <row r="280" spans="1:51" x14ac:dyDescent="0.35">
      <c r="A280">
        <f t="shared" si="37"/>
        <v>194</v>
      </c>
      <c r="B280">
        <f t="shared" si="38"/>
        <v>552</v>
      </c>
      <c r="C280">
        <v>0</v>
      </c>
      <c r="F280">
        <f t="shared" ref="F280:F311" si="40">(-0.000003*A279^2+0.0011*A279)</f>
        <v>0.100608</v>
      </c>
      <c r="G280">
        <f t="shared" ref="G280:G343" si="41">IF(C280=0, 0, C280-F280)</f>
        <v>0</v>
      </c>
      <c r="H280">
        <v>0</v>
      </c>
      <c r="N280">
        <v>0</v>
      </c>
      <c r="Q280">
        <f t="shared" ref="Q280:Q311" si="42">(-0.0000045*A279^2+0.0015*A279)-(-0.0000045*A279^2+0.0015*A279)*2</f>
        <v>-0.12211200000000003</v>
      </c>
      <c r="R280">
        <f>IF(Table1[[#This Row],[IN lift corrected]]=0, 0,N280-Q280)</f>
        <v>0</v>
      </c>
      <c r="S280">
        <v>0.51149999999999995</v>
      </c>
      <c r="AM280">
        <f>(Table1[[#This Row],[Column11]]-S279)/(Table1[[#This Row],[crankshaft degrees]]-B279)</f>
        <v>-6.585000000000002E-2</v>
      </c>
      <c r="AN280">
        <f>(AM280-AM279)/(Table1[[#This Row],[crankshaft degrees]]-B279)</f>
        <v>6.2750000000000028E-3</v>
      </c>
      <c r="AO280">
        <f>AM280*(((data!E$12/2)*6)/1000)</f>
        <v>-1.3828500000000004</v>
      </c>
      <c r="AP280">
        <f>AN280*(((data!E$12/2)*6)^2/1000)</f>
        <v>2767.2750000000015</v>
      </c>
      <c r="AQ280">
        <f>AN280*(((data!E$12/2)*6/1000^3))</f>
        <v>1.3177500000000005E-7</v>
      </c>
      <c r="AT280">
        <f>(Table1[[#This Row],[Column8]]-H279)/(Table1[[#This Row],[crankshaft degrees]]-B279)</f>
        <v>0</v>
      </c>
      <c r="AU280">
        <f>(AT280-AT279)/(Table1[[#This Row],[crankshaft degrees]]-I279)</f>
        <v>0</v>
      </c>
      <c r="AV280">
        <f>AT280*(((data!E$12/2)*6)/1000)</f>
        <v>0</v>
      </c>
      <c r="AW280">
        <f t="shared" si="39"/>
        <v>0</v>
      </c>
      <c r="AX280">
        <f>AU280*(((data!E$12/2)*6)^2/1000)</f>
        <v>0</v>
      </c>
      <c r="AY280">
        <f>AU280*(((data!E$12/2)*6)^3/1000)</f>
        <v>0</v>
      </c>
    </row>
    <row r="281" spans="1:51" x14ac:dyDescent="0.35">
      <c r="A281">
        <f t="shared" si="37"/>
        <v>196</v>
      </c>
      <c r="B281">
        <f t="shared" si="38"/>
        <v>554</v>
      </c>
      <c r="C281">
        <v>0</v>
      </c>
      <c r="F281">
        <f t="shared" si="40"/>
        <v>0.100492</v>
      </c>
      <c r="G281">
        <f t="shared" si="41"/>
        <v>0</v>
      </c>
      <c r="H281">
        <v>0</v>
      </c>
      <c r="N281">
        <v>0</v>
      </c>
      <c r="Q281">
        <f t="shared" si="42"/>
        <v>-0.12163799999999997</v>
      </c>
      <c r="R281">
        <f>IF(Table1[[#This Row],[IN lift corrected]]=0, 0,N281-Q281)</f>
        <v>0</v>
      </c>
      <c r="S281">
        <v>0.39689999999999998</v>
      </c>
      <c r="AM281">
        <f>(Table1[[#This Row],[Column11]]-S280)/(Table1[[#This Row],[crankshaft degrees]]-B280)</f>
        <v>-5.729999999999999E-2</v>
      </c>
      <c r="AN281">
        <f>(AM281-AM280)/(Table1[[#This Row],[crankshaft degrees]]-B280)</f>
        <v>4.2750000000000149E-3</v>
      </c>
      <c r="AO281">
        <f>AM281*(((data!E$12/2)*6)/1000)</f>
        <v>-1.2032999999999998</v>
      </c>
      <c r="AP281">
        <f>AN281*(((data!E$12/2)*6)^2/1000)</f>
        <v>1885.2750000000065</v>
      </c>
      <c r="AQ281">
        <f>AN281*(((data!E$12/2)*6/1000^3))</f>
        <v>8.9775000000000313E-8</v>
      </c>
      <c r="AT281">
        <f>(Table1[[#This Row],[Column8]]-H280)/(Table1[[#This Row],[crankshaft degrees]]-B280)</f>
        <v>0</v>
      </c>
      <c r="AU281">
        <f>(AT281-AT280)/(Table1[[#This Row],[crankshaft degrees]]-I280)</f>
        <v>0</v>
      </c>
      <c r="AV281">
        <f>AT281*(((data!E$12/2)*6)/1000)</f>
        <v>0</v>
      </c>
      <c r="AW281">
        <f t="shared" si="39"/>
        <v>0</v>
      </c>
      <c r="AX281">
        <f>AU281*(((data!E$12/2)*6)^2/1000)</f>
        <v>0</v>
      </c>
      <c r="AY281">
        <f>AU281*(((data!E$12/2)*6)^3/1000)</f>
        <v>0</v>
      </c>
    </row>
    <row r="282" spans="1:51" x14ac:dyDescent="0.35">
      <c r="A282">
        <f t="shared" si="37"/>
        <v>198</v>
      </c>
      <c r="B282">
        <f t="shared" si="38"/>
        <v>556</v>
      </c>
      <c r="C282">
        <v>0</v>
      </c>
      <c r="F282">
        <f t="shared" si="40"/>
        <v>0.10035200000000001</v>
      </c>
      <c r="G282">
        <f t="shared" si="41"/>
        <v>0</v>
      </c>
      <c r="H282">
        <v>0</v>
      </c>
      <c r="N282">
        <v>0</v>
      </c>
      <c r="Q282">
        <f t="shared" si="42"/>
        <v>-0.12112799999999999</v>
      </c>
      <c r="R282">
        <f>IF(Table1[[#This Row],[IN lift corrected]]=0, 0,N282-Q282)</f>
        <v>0</v>
      </c>
      <c r="S282">
        <v>0.30570000000000003</v>
      </c>
      <c r="AM282">
        <f>(Table1[[#This Row],[Column11]]-S281)/(Table1[[#This Row],[crankshaft degrees]]-B281)</f>
        <v>-4.5599999999999974E-2</v>
      </c>
      <c r="AN282">
        <f>(AM282-AM281)/(Table1[[#This Row],[crankshaft degrees]]-B281)</f>
        <v>5.850000000000008E-3</v>
      </c>
      <c r="AO282">
        <f>AM282*(((data!E$12/2)*6)/1000)</f>
        <v>-0.95759999999999945</v>
      </c>
      <c r="AP282">
        <f>AN282*(((data!E$12/2)*6)^2/1000)</f>
        <v>2579.8500000000035</v>
      </c>
      <c r="AQ282">
        <f>AN282*(((data!E$12/2)*6/1000^3))</f>
        <v>1.2285000000000015E-7</v>
      </c>
      <c r="AT282">
        <f>(Table1[[#This Row],[Column8]]-H281)/(Table1[[#This Row],[crankshaft degrees]]-B281)</f>
        <v>0</v>
      </c>
      <c r="AU282">
        <f>(AT282-AT281)/(Table1[[#This Row],[crankshaft degrees]]-I281)</f>
        <v>0</v>
      </c>
      <c r="AV282">
        <f>AT282*(((data!E$12/2)*6)/1000)</f>
        <v>0</v>
      </c>
      <c r="AW282">
        <f t="shared" si="39"/>
        <v>0</v>
      </c>
      <c r="AX282">
        <f>AU282*(((data!E$12/2)*6)^2/1000)</f>
        <v>0</v>
      </c>
      <c r="AY282">
        <f>AU282*(((data!E$12/2)*6)^3/1000)</f>
        <v>0</v>
      </c>
    </row>
    <row r="283" spans="1:51" x14ac:dyDescent="0.35">
      <c r="A283">
        <f t="shared" si="37"/>
        <v>200</v>
      </c>
      <c r="B283">
        <f t="shared" si="38"/>
        <v>558</v>
      </c>
      <c r="C283">
        <v>0</v>
      </c>
      <c r="F283">
        <f t="shared" si="40"/>
        <v>0.10018800000000001</v>
      </c>
      <c r="G283">
        <f t="shared" si="41"/>
        <v>0</v>
      </c>
      <c r="H283">
        <v>0</v>
      </c>
      <c r="N283">
        <v>0</v>
      </c>
      <c r="Q283">
        <f t="shared" si="42"/>
        <v>-0.12058199999999999</v>
      </c>
      <c r="R283">
        <f>IF(Table1[[#This Row],[IN lift corrected]]=0, 0,N283-Q283)</f>
        <v>0</v>
      </c>
      <c r="S283">
        <v>0.27510000000000001</v>
      </c>
      <c r="AM283">
        <f>(Table1[[#This Row],[Column11]]-S282)/(Table1[[#This Row],[crankshaft degrees]]-B282)</f>
        <v>-1.5300000000000008E-2</v>
      </c>
      <c r="AN283">
        <f>(AM283-AM282)/(Table1[[#This Row],[crankshaft degrees]]-B282)</f>
        <v>1.5149999999999983E-2</v>
      </c>
      <c r="AO283">
        <f>AM283*(((data!E$12/2)*6)/1000)</f>
        <v>-0.32130000000000014</v>
      </c>
      <c r="AP283">
        <f>AN283*(((data!E$12/2)*6)^2/1000)</f>
        <v>6681.1499999999924</v>
      </c>
      <c r="AQ283">
        <f>AN283*(((data!E$12/2)*6/1000^3))</f>
        <v>3.181499999999996E-7</v>
      </c>
      <c r="AT283">
        <f>(Table1[[#This Row],[Column8]]-H282)/(Table1[[#This Row],[crankshaft degrees]]-B282)</f>
        <v>0</v>
      </c>
      <c r="AU283">
        <f>(AT283-AT282)/(Table1[[#This Row],[crankshaft degrees]]-I282)</f>
        <v>0</v>
      </c>
      <c r="AV283">
        <f>AT283*(((data!E$12/2)*6)/1000)</f>
        <v>0</v>
      </c>
      <c r="AW283">
        <f t="shared" si="39"/>
        <v>0</v>
      </c>
      <c r="AX283">
        <f>AU283*(((data!E$12/2)*6)^2/1000)</f>
        <v>0</v>
      </c>
      <c r="AY283">
        <f>AU283*(((data!E$12/2)*6)^3/1000)</f>
        <v>0</v>
      </c>
    </row>
    <row r="284" spans="1:51" x14ac:dyDescent="0.35">
      <c r="A284">
        <f t="shared" si="37"/>
        <v>202</v>
      </c>
      <c r="B284">
        <f t="shared" si="38"/>
        <v>560</v>
      </c>
      <c r="C284">
        <v>0</v>
      </c>
      <c r="D284">
        <v>0.1</v>
      </c>
      <c r="F284">
        <f t="shared" si="40"/>
        <v>9.9999999999999992E-2</v>
      </c>
      <c r="G284">
        <f t="shared" si="41"/>
        <v>0</v>
      </c>
      <c r="H284">
        <v>0</v>
      </c>
      <c r="N284">
        <v>0</v>
      </c>
      <c r="Q284">
        <f t="shared" si="42"/>
        <v>-0.12</v>
      </c>
      <c r="R284">
        <f>IF(Table1[[#This Row],[IN lift corrected]]=0, 0,N284-Q284)</f>
        <v>0</v>
      </c>
      <c r="S284">
        <v>0.25879999999999997</v>
      </c>
      <c r="AM284">
        <f>(Table1[[#This Row],[Column11]]-S283)/(Table1[[#This Row],[crankshaft degrees]]-B283)</f>
        <v>-8.1500000000000183E-3</v>
      </c>
      <c r="AN284">
        <f>(AM284-AM283)/(Table1[[#This Row],[crankshaft degrees]]-B283)</f>
        <v>3.5749999999999948E-3</v>
      </c>
      <c r="AO284">
        <f>AM284*(((data!E$12/2)*6)/1000)</f>
        <v>-0.17115000000000039</v>
      </c>
      <c r="AP284">
        <f>AN284*(((data!E$12/2)*6)^2/1000)</f>
        <v>1576.5749999999978</v>
      </c>
      <c r="AQ284">
        <f>AN284*(((data!E$12/2)*6/1000^3))</f>
        <v>7.5074999999999883E-8</v>
      </c>
      <c r="AT284">
        <f>(Table1[[#This Row],[Column8]]-H283)/(Table1[[#This Row],[crankshaft degrees]]-B283)</f>
        <v>0</v>
      </c>
      <c r="AU284">
        <f>(AT284-AT283)/(Table1[[#This Row],[crankshaft degrees]]-I283)</f>
        <v>0</v>
      </c>
      <c r="AV284">
        <f>AT284*(((data!E$12/2)*6)/1000)</f>
        <v>0</v>
      </c>
      <c r="AW284">
        <f t="shared" si="39"/>
        <v>0</v>
      </c>
      <c r="AX284">
        <f>AU284*(((data!E$12/2)*6)^2/1000)</f>
        <v>0</v>
      </c>
      <c r="AY284">
        <f>AU284*(((data!E$12/2)*6)^3/1000)</f>
        <v>0</v>
      </c>
    </row>
    <row r="285" spans="1:51" x14ac:dyDescent="0.35">
      <c r="A285">
        <f t="shared" si="37"/>
        <v>204</v>
      </c>
      <c r="B285">
        <f t="shared" si="38"/>
        <v>562</v>
      </c>
      <c r="C285">
        <v>0</v>
      </c>
      <c r="F285">
        <f t="shared" si="40"/>
        <v>9.9788000000000002E-2</v>
      </c>
      <c r="G285">
        <f t="shared" si="41"/>
        <v>0</v>
      </c>
      <c r="H285">
        <v>0</v>
      </c>
      <c r="N285">
        <v>0</v>
      </c>
      <c r="Q285">
        <f t="shared" si="42"/>
        <v>-0.11938199999999999</v>
      </c>
      <c r="R285">
        <f>IF(Table1[[#This Row],[IN lift corrected]]=0, 0,N285-Q285)</f>
        <v>0</v>
      </c>
      <c r="S285">
        <v>0.2472</v>
      </c>
      <c r="AM285">
        <f>(Table1[[#This Row],[Column11]]-S284)/(Table1[[#This Row],[crankshaft degrees]]-B284)</f>
        <v>-5.7999999999999857E-3</v>
      </c>
      <c r="AN285">
        <f>(AM285-AM284)/(Table1[[#This Row],[crankshaft degrees]]-B284)</f>
        <v>1.1750000000000163E-3</v>
      </c>
      <c r="AO285">
        <f>AM285*(((data!E$12/2)*6)/1000)</f>
        <v>-0.1217999999999997</v>
      </c>
      <c r="AP285">
        <f>AN285*(((data!E$12/2)*6)^2/1000)</f>
        <v>518.17500000000723</v>
      </c>
      <c r="AQ285">
        <f>AN285*(((data!E$12/2)*6/1000^3))</f>
        <v>2.4675000000000342E-8</v>
      </c>
      <c r="AT285">
        <f>(Table1[[#This Row],[Column8]]-H284)/(Table1[[#This Row],[crankshaft degrees]]-B284)</f>
        <v>0</v>
      </c>
      <c r="AU285">
        <f>(AT285-AT284)/(Table1[[#This Row],[crankshaft degrees]]-I284)</f>
        <v>0</v>
      </c>
      <c r="AV285">
        <f>AT285*(((data!E$12/2)*6)/1000)</f>
        <v>0</v>
      </c>
      <c r="AW285">
        <f t="shared" si="39"/>
        <v>0</v>
      </c>
      <c r="AX285">
        <f>AU285*(((data!E$12/2)*6)^2/1000)</f>
        <v>0</v>
      </c>
      <c r="AY285">
        <f>AU285*(((data!E$12/2)*6)^3/1000)</f>
        <v>0</v>
      </c>
    </row>
    <row r="286" spans="1:51" x14ac:dyDescent="0.35">
      <c r="A286">
        <f t="shared" si="37"/>
        <v>206</v>
      </c>
      <c r="B286">
        <f t="shared" si="38"/>
        <v>564</v>
      </c>
      <c r="C286">
        <v>0</v>
      </c>
      <c r="F286">
        <f t="shared" si="40"/>
        <v>9.9552000000000015E-2</v>
      </c>
      <c r="G286">
        <f t="shared" si="41"/>
        <v>0</v>
      </c>
      <c r="H286">
        <v>0</v>
      </c>
      <c r="N286">
        <v>0</v>
      </c>
      <c r="O286">
        <v>-0.15</v>
      </c>
      <c r="P286">
        <v>0.15</v>
      </c>
      <c r="Q286">
        <f t="shared" si="42"/>
        <v>-0.118728</v>
      </c>
      <c r="R286">
        <f>IF(Table1[[#This Row],[IN lift corrected]]=0, 0,N286-Q286)</f>
        <v>0</v>
      </c>
      <c r="S286">
        <v>0.23089999999999999</v>
      </c>
      <c r="AM286">
        <f>(Table1[[#This Row],[Column11]]-S285)/(Table1[[#This Row],[crankshaft degrees]]-B285)</f>
        <v>-8.1500000000000045E-3</v>
      </c>
      <c r="AN286">
        <f>(AM286-AM285)/(Table1[[#This Row],[crankshaft degrees]]-B285)</f>
        <v>-1.1750000000000094E-3</v>
      </c>
      <c r="AO286">
        <f>AM286*(((data!E$12/2)*6)/1000)</f>
        <v>-0.17115000000000008</v>
      </c>
      <c r="AP286">
        <f>AN286*(((data!E$12/2)*6)^2/1000)</f>
        <v>-518.17500000000416</v>
      </c>
      <c r="AQ286">
        <f>AN286*(((data!E$12/2)*6/1000^3))</f>
        <v>-2.4675000000000196E-8</v>
      </c>
      <c r="AT286">
        <f>(Table1[[#This Row],[Column8]]-H285)/(Table1[[#This Row],[crankshaft degrees]]-B285)</f>
        <v>0</v>
      </c>
      <c r="AU286">
        <f>(AT286-AT285)/(Table1[[#This Row],[crankshaft degrees]]-I285)</f>
        <v>0</v>
      </c>
      <c r="AV286">
        <f>AT286*(((data!E$12/2)*6)/1000)</f>
        <v>0</v>
      </c>
      <c r="AW286">
        <f t="shared" si="39"/>
        <v>0</v>
      </c>
      <c r="AX286">
        <f>AU286*(((data!E$12/2)*6)^2/1000)</f>
        <v>0</v>
      </c>
      <c r="AY286">
        <f>AU286*(((data!E$12/2)*6)^3/1000)</f>
        <v>0</v>
      </c>
    </row>
    <row r="287" spans="1:51" x14ac:dyDescent="0.35">
      <c r="A287">
        <f t="shared" si="37"/>
        <v>208</v>
      </c>
      <c r="B287">
        <f t="shared" si="38"/>
        <v>566</v>
      </c>
      <c r="C287">
        <v>0</v>
      </c>
      <c r="F287">
        <f t="shared" si="40"/>
        <v>9.9292000000000019E-2</v>
      </c>
      <c r="G287">
        <f t="shared" si="41"/>
        <v>0</v>
      </c>
      <c r="H287">
        <v>0</v>
      </c>
      <c r="N287">
        <v>0</v>
      </c>
      <c r="Q287">
        <f t="shared" si="42"/>
        <v>-0.118038</v>
      </c>
      <c r="R287">
        <f>IF(Table1[[#This Row],[IN lift corrected]]=0, 0,N287-Q287)</f>
        <v>0</v>
      </c>
      <c r="S287">
        <v>0.21299999999999999</v>
      </c>
      <c r="AM287">
        <f>(Table1[[#This Row],[Column11]]-S286)/(Table1[[#This Row],[crankshaft degrees]]-B286)</f>
        <v>-8.9499999999999996E-3</v>
      </c>
      <c r="AN287">
        <f>(AM287-AM286)/(Table1[[#This Row],[crankshaft degrees]]-B286)</f>
        <v>-3.9999999999999758E-4</v>
      </c>
      <c r="AO287">
        <f>AM287*(((data!E$12/2)*6)/1000)</f>
        <v>-0.18795000000000001</v>
      </c>
      <c r="AP287">
        <f>AN287*(((data!E$12/2)*6)^2/1000)</f>
        <v>-176.39999999999893</v>
      </c>
      <c r="AQ287">
        <f>AN287*(((data!E$12/2)*6/1000^3))</f>
        <v>-8.3999999999999495E-9</v>
      </c>
      <c r="AT287">
        <f>(Table1[[#This Row],[Column8]]-H286)/(Table1[[#This Row],[crankshaft degrees]]-B286)</f>
        <v>0</v>
      </c>
      <c r="AU287">
        <f>(AT287-AT286)/(Table1[[#This Row],[crankshaft degrees]]-I286)</f>
        <v>0</v>
      </c>
      <c r="AV287">
        <f>AT287*(((data!E$12/2)*6)/1000)</f>
        <v>0</v>
      </c>
      <c r="AW287">
        <f t="shared" si="39"/>
        <v>0</v>
      </c>
      <c r="AX287">
        <f>AU287*(((data!E$12/2)*6)^2/1000)</f>
        <v>0</v>
      </c>
      <c r="AY287">
        <f>AU287*(((data!E$12/2)*6)^3/1000)</f>
        <v>0</v>
      </c>
    </row>
    <row r="288" spans="1:51" x14ac:dyDescent="0.35">
      <c r="A288">
        <f t="shared" si="37"/>
        <v>210</v>
      </c>
      <c r="B288">
        <f t="shared" si="38"/>
        <v>568</v>
      </c>
      <c r="C288">
        <v>0</v>
      </c>
      <c r="F288">
        <f t="shared" si="40"/>
        <v>9.9008000000000013E-2</v>
      </c>
      <c r="G288">
        <f t="shared" si="41"/>
        <v>0</v>
      </c>
      <c r="H288">
        <v>0</v>
      </c>
      <c r="N288">
        <v>0</v>
      </c>
      <c r="Q288">
        <f t="shared" si="42"/>
        <v>-0.117312</v>
      </c>
      <c r="R288">
        <f>IF(Table1[[#This Row],[IN lift corrected]]=0, 0,N288-Q288)</f>
        <v>0</v>
      </c>
      <c r="S288">
        <v>0.19500000000000001</v>
      </c>
      <c r="AM288">
        <f>(Table1[[#This Row],[Column11]]-S287)/(Table1[[#This Row],[crankshaft degrees]]-B287)</f>
        <v>-8.9999999999999941E-3</v>
      </c>
      <c r="AN288">
        <f>(AM288-AM287)/(Table1[[#This Row],[crankshaft degrees]]-B287)</f>
        <v>-2.4999999999997247E-5</v>
      </c>
      <c r="AO288">
        <f>AM288*(((data!E$12/2)*6)/1000)</f>
        <v>-0.18899999999999989</v>
      </c>
      <c r="AP288">
        <f>AN288*(((data!E$12/2)*6)^2/1000)</f>
        <v>-11.024999999998785</v>
      </c>
      <c r="AQ288">
        <f>AN288*(((data!E$12/2)*6/1000^3))</f>
        <v>-5.2499999999994215E-10</v>
      </c>
      <c r="AT288">
        <f>(Table1[[#This Row],[Column8]]-H287)/(Table1[[#This Row],[crankshaft degrees]]-B287)</f>
        <v>0</v>
      </c>
      <c r="AU288">
        <f>(AT288-AT287)/(Table1[[#This Row],[crankshaft degrees]]-I287)</f>
        <v>0</v>
      </c>
      <c r="AV288">
        <f>AT288*(((data!E$12/2)*6)/1000)</f>
        <v>0</v>
      </c>
      <c r="AW288">
        <f t="shared" si="39"/>
        <v>0</v>
      </c>
      <c r="AX288">
        <f>AU288*(((data!E$12/2)*6)^2/1000)</f>
        <v>0</v>
      </c>
      <c r="AY288">
        <f>AU288*(((data!E$12/2)*6)^3/1000)</f>
        <v>0</v>
      </c>
    </row>
    <row r="289" spans="1:51" x14ac:dyDescent="0.35">
      <c r="A289">
        <f t="shared" si="37"/>
        <v>212</v>
      </c>
      <c r="B289">
        <f t="shared" si="38"/>
        <v>570</v>
      </c>
      <c r="C289">
        <v>0</v>
      </c>
      <c r="F289">
        <f t="shared" si="40"/>
        <v>9.870000000000001E-2</v>
      </c>
      <c r="G289">
        <f t="shared" si="41"/>
        <v>0</v>
      </c>
      <c r="H289">
        <v>0</v>
      </c>
      <c r="N289">
        <v>0</v>
      </c>
      <c r="Q289">
        <f t="shared" si="42"/>
        <v>-0.11654999999999999</v>
      </c>
      <c r="R289">
        <f>IF(Table1[[#This Row],[IN lift corrected]]=0, 0,N289-Q289)</f>
        <v>0</v>
      </c>
      <c r="S289">
        <v>0.17710000000000001</v>
      </c>
      <c r="AM289">
        <f>(Table1[[#This Row],[Column11]]-S288)/(Table1[[#This Row],[crankshaft degrees]]-B288)</f>
        <v>-8.9499999999999996E-3</v>
      </c>
      <c r="AN289">
        <f>(AM289-AM288)/(Table1[[#This Row],[crankshaft degrees]]-B288)</f>
        <v>2.4999999999997247E-5</v>
      </c>
      <c r="AO289">
        <f>AM289*(((data!E$12/2)*6)/1000)</f>
        <v>-0.18795000000000001</v>
      </c>
      <c r="AP289">
        <f>AN289*(((data!E$12/2)*6)^2/1000)</f>
        <v>11.024999999998785</v>
      </c>
      <c r="AQ289">
        <f>AN289*(((data!E$12/2)*6/1000^3))</f>
        <v>5.2499999999994215E-10</v>
      </c>
      <c r="AT289">
        <f>(Table1[[#This Row],[Column8]]-H288)/(Table1[[#This Row],[crankshaft degrees]]-B288)</f>
        <v>0</v>
      </c>
      <c r="AU289">
        <f>(AT289-AT288)/(Table1[[#This Row],[crankshaft degrees]]-I288)</f>
        <v>0</v>
      </c>
      <c r="AV289">
        <f>AT289*(((data!E$12/2)*6)/1000)</f>
        <v>0</v>
      </c>
      <c r="AW289">
        <f t="shared" si="39"/>
        <v>0</v>
      </c>
      <c r="AX289">
        <f>AU289*(((data!E$12/2)*6)^2/1000)</f>
        <v>0</v>
      </c>
      <c r="AY289">
        <f>AU289*(((data!E$12/2)*6)^3/1000)</f>
        <v>0</v>
      </c>
    </row>
    <row r="290" spans="1:51" x14ac:dyDescent="0.35">
      <c r="A290">
        <f t="shared" si="37"/>
        <v>214</v>
      </c>
      <c r="B290">
        <f t="shared" si="38"/>
        <v>572</v>
      </c>
      <c r="C290">
        <v>0</v>
      </c>
      <c r="F290">
        <f t="shared" si="40"/>
        <v>9.8368000000000011E-2</v>
      </c>
      <c r="G290">
        <f t="shared" si="41"/>
        <v>0</v>
      </c>
      <c r="H290">
        <v>0</v>
      </c>
      <c r="N290">
        <v>0</v>
      </c>
      <c r="Q290">
        <f t="shared" si="42"/>
        <v>-0.11575199999999999</v>
      </c>
      <c r="R290">
        <f>IF(Table1[[#This Row],[IN lift corrected]]=0, 0,N290-Q290)</f>
        <v>0</v>
      </c>
      <c r="S290">
        <v>0.15920000000000001</v>
      </c>
      <c r="AM290">
        <f>(Table1[[#This Row],[Column11]]-S289)/(Table1[[#This Row],[crankshaft degrees]]-B289)</f>
        <v>-8.9499999999999996E-3</v>
      </c>
      <c r="AN290">
        <f>(AM290-AM289)/(Table1[[#This Row],[crankshaft degrees]]-B289)</f>
        <v>0</v>
      </c>
      <c r="AO290">
        <f>AM290*(((data!E$12/2)*6)/1000)</f>
        <v>-0.18795000000000001</v>
      </c>
      <c r="AP290">
        <f>AN290*(((data!E$12/2)*6)^2/1000)</f>
        <v>0</v>
      </c>
      <c r="AQ290">
        <f>AN290*(((data!E$12/2)*6/1000^3))</f>
        <v>0</v>
      </c>
      <c r="AT290">
        <f>(Table1[[#This Row],[Column8]]-H289)/(Table1[[#This Row],[crankshaft degrees]]-B289)</f>
        <v>0</v>
      </c>
      <c r="AU290">
        <f>(AT290-AT289)/(Table1[[#This Row],[crankshaft degrees]]-I289)</f>
        <v>0</v>
      </c>
      <c r="AV290">
        <f>AT290*(((data!E$12/2)*6)/1000)</f>
        <v>0</v>
      </c>
      <c r="AW290">
        <f t="shared" si="39"/>
        <v>0</v>
      </c>
      <c r="AX290">
        <f>AU290*(((data!E$12/2)*6)^2/1000)</f>
        <v>0</v>
      </c>
      <c r="AY290">
        <f>AU290*(((data!E$12/2)*6)^3/1000)</f>
        <v>0</v>
      </c>
    </row>
    <row r="291" spans="1:51" x14ac:dyDescent="0.35">
      <c r="A291">
        <f t="shared" si="37"/>
        <v>216</v>
      </c>
      <c r="B291">
        <f t="shared" si="38"/>
        <v>574</v>
      </c>
      <c r="C291">
        <v>0</v>
      </c>
      <c r="F291">
        <f t="shared" si="40"/>
        <v>9.8012000000000016E-2</v>
      </c>
      <c r="G291">
        <f t="shared" si="41"/>
        <v>0</v>
      </c>
      <c r="H291">
        <v>0</v>
      </c>
      <c r="N291">
        <v>0</v>
      </c>
      <c r="Q291">
        <f t="shared" si="42"/>
        <v>-0.11491799999999999</v>
      </c>
      <c r="R291">
        <f>IF(Table1[[#This Row],[IN lift corrected]]=0, 0,N291-Q291)</f>
        <v>0</v>
      </c>
      <c r="S291">
        <v>0.1414</v>
      </c>
      <c r="AM291">
        <f>(Table1[[#This Row],[Column11]]-S290)/(Table1[[#This Row],[crankshaft degrees]]-B290)</f>
        <v>-8.9000000000000051E-3</v>
      </c>
      <c r="AN291">
        <f>(AM291-AM290)/(Table1[[#This Row],[crankshaft degrees]]-B290)</f>
        <v>2.4999999999997247E-5</v>
      </c>
      <c r="AO291">
        <f>AM291*(((data!E$12/2)*6)/1000)</f>
        <v>-0.18690000000000012</v>
      </c>
      <c r="AP291">
        <f>AN291*(((data!E$12/2)*6)^2/1000)</f>
        <v>11.024999999998785</v>
      </c>
      <c r="AQ291">
        <f>AN291*(((data!E$12/2)*6/1000^3))</f>
        <v>5.2499999999994215E-10</v>
      </c>
      <c r="AT291">
        <f>(Table1[[#This Row],[Column8]]-H290)/(Table1[[#This Row],[crankshaft degrees]]-B290)</f>
        <v>0</v>
      </c>
      <c r="AU291">
        <f>(AT291-AT290)/(Table1[[#This Row],[crankshaft degrees]]-I290)</f>
        <v>0</v>
      </c>
      <c r="AV291">
        <f>AT291*(((data!E$12/2)*6)/1000)</f>
        <v>0</v>
      </c>
      <c r="AW291">
        <f t="shared" si="39"/>
        <v>0</v>
      </c>
      <c r="AX291">
        <f>AU291*(((data!E$12/2)*6)^2/1000)</f>
        <v>0</v>
      </c>
      <c r="AY291">
        <f>AU291*(((data!E$12/2)*6)^3/1000)</f>
        <v>0</v>
      </c>
    </row>
    <row r="292" spans="1:51" x14ac:dyDescent="0.35">
      <c r="A292">
        <f t="shared" si="37"/>
        <v>218</v>
      </c>
      <c r="B292">
        <f t="shared" si="38"/>
        <v>576</v>
      </c>
      <c r="C292">
        <v>0</v>
      </c>
      <c r="F292">
        <f t="shared" si="40"/>
        <v>9.7631999999999997E-2</v>
      </c>
      <c r="G292">
        <f t="shared" si="41"/>
        <v>0</v>
      </c>
      <c r="H292">
        <v>0</v>
      </c>
      <c r="N292">
        <v>0</v>
      </c>
      <c r="Q292">
        <f t="shared" si="42"/>
        <v>-0.11404800000000001</v>
      </c>
      <c r="R292">
        <f>IF(Table1[[#This Row],[IN lift corrected]]=0, 0,N292-Q292)</f>
        <v>0</v>
      </c>
      <c r="S292">
        <v>0.1236</v>
      </c>
      <c r="AM292">
        <f>(Table1[[#This Row],[Column11]]-S291)/(Table1[[#This Row],[crankshaft degrees]]-B291)</f>
        <v>-8.8999999999999982E-3</v>
      </c>
      <c r="AN292">
        <f>(AM292-AM291)/(Table1[[#This Row],[crankshaft degrees]]-B291)</f>
        <v>3.4694469519536142E-18</v>
      </c>
      <c r="AO292">
        <f>AM292*(((data!E$12/2)*6)/1000)</f>
        <v>-0.18689999999999996</v>
      </c>
      <c r="AP292">
        <f>AN292*(((data!E$12/2)*6)^2/1000)</f>
        <v>1.5300261058115439E-12</v>
      </c>
      <c r="AQ292">
        <f>AN292*(((data!E$12/2)*6/1000^3))</f>
        <v>7.2858385991025894E-23</v>
      </c>
      <c r="AT292">
        <f>(Table1[[#This Row],[Column8]]-H291)/(Table1[[#This Row],[crankshaft degrees]]-B291)</f>
        <v>0</v>
      </c>
      <c r="AU292">
        <f>(AT292-AT291)/(Table1[[#This Row],[crankshaft degrees]]-I291)</f>
        <v>0</v>
      </c>
      <c r="AV292">
        <f>AT292*(((data!E$12/2)*6)/1000)</f>
        <v>0</v>
      </c>
      <c r="AW292">
        <f t="shared" si="39"/>
        <v>0</v>
      </c>
      <c r="AX292">
        <f>AU292*(((data!E$12/2)*6)^2/1000)</f>
        <v>0</v>
      </c>
      <c r="AY292">
        <f>AU292*(((data!E$12/2)*6)^3/1000)</f>
        <v>0</v>
      </c>
    </row>
    <row r="293" spans="1:51" x14ac:dyDescent="0.35">
      <c r="A293">
        <f t="shared" si="37"/>
        <v>220</v>
      </c>
      <c r="B293">
        <f t="shared" si="38"/>
        <v>578</v>
      </c>
      <c r="C293">
        <v>0</v>
      </c>
      <c r="F293">
        <f t="shared" si="40"/>
        <v>9.7228000000000009E-2</v>
      </c>
      <c r="G293">
        <f t="shared" si="41"/>
        <v>0</v>
      </c>
      <c r="H293">
        <v>0</v>
      </c>
      <c r="N293">
        <v>0</v>
      </c>
      <c r="Q293">
        <f t="shared" si="42"/>
        <v>-0.11314200000000002</v>
      </c>
      <c r="R293">
        <f>IF(Table1[[#This Row],[IN lift corrected]]=0, 0,N293-Q293)</f>
        <v>0</v>
      </c>
      <c r="S293">
        <v>0.10580000000000001</v>
      </c>
      <c r="AM293">
        <f>(Table1[[#This Row],[Column11]]-S292)/(Table1[[#This Row],[crankshaft degrees]]-B292)</f>
        <v>-8.8999999999999982E-3</v>
      </c>
      <c r="AN293">
        <f>(AM293-AM292)/(Table1[[#This Row],[crankshaft degrees]]-B292)</f>
        <v>0</v>
      </c>
      <c r="AO293">
        <f>AM293*(((data!E$12/2)*6)/1000)</f>
        <v>-0.18689999999999996</v>
      </c>
      <c r="AP293">
        <f>AN293*(((data!E$12/2)*6)^2/1000)</f>
        <v>0</v>
      </c>
      <c r="AQ293">
        <f>AN293*(((data!E$12/2)*6/1000^3))</f>
        <v>0</v>
      </c>
      <c r="AT293">
        <f>(Table1[[#This Row],[Column8]]-H292)/(Table1[[#This Row],[crankshaft degrees]]-B292)</f>
        <v>0</v>
      </c>
      <c r="AU293">
        <f>(AT293-AT292)/(Table1[[#This Row],[crankshaft degrees]]-I292)</f>
        <v>0</v>
      </c>
      <c r="AV293">
        <f>AT293*(((data!E$12/2)*6)/1000)</f>
        <v>0</v>
      </c>
      <c r="AW293">
        <f t="shared" si="39"/>
        <v>0</v>
      </c>
      <c r="AX293">
        <f>AU293*(((data!E$12/2)*6)^2/1000)</f>
        <v>0</v>
      </c>
      <c r="AY293">
        <f>AU293*(((data!E$12/2)*6)^3/1000)</f>
        <v>0</v>
      </c>
    </row>
    <row r="294" spans="1:51" x14ac:dyDescent="0.35">
      <c r="A294">
        <f t="shared" si="37"/>
        <v>222</v>
      </c>
      <c r="B294">
        <f t="shared" si="38"/>
        <v>580</v>
      </c>
      <c r="C294">
        <v>0</v>
      </c>
      <c r="D294">
        <v>0.09</v>
      </c>
      <c r="F294">
        <f t="shared" si="40"/>
        <v>9.6800000000000025E-2</v>
      </c>
      <c r="G294">
        <f t="shared" si="41"/>
        <v>0</v>
      </c>
      <c r="H294">
        <v>0</v>
      </c>
      <c r="N294">
        <v>0</v>
      </c>
      <c r="Q294">
        <f t="shared" si="42"/>
        <v>-0.11220000000000002</v>
      </c>
      <c r="R294">
        <f>IF(Table1[[#This Row],[IN lift corrected]]=0, 0,N294-Q294)</f>
        <v>0</v>
      </c>
      <c r="S294">
        <v>8.8099999999999998E-2</v>
      </c>
      <c r="AM294">
        <f>(Table1[[#This Row],[Column11]]-S293)/(Table1[[#This Row],[crankshaft degrees]]-B293)</f>
        <v>-8.8500000000000037E-3</v>
      </c>
      <c r="AN294">
        <f>(AM294-AM293)/(Table1[[#This Row],[crankshaft degrees]]-B293)</f>
        <v>2.4999999999997247E-5</v>
      </c>
      <c r="AO294">
        <f>AM294*(((data!E$12/2)*6)/1000)</f>
        <v>-0.18585000000000007</v>
      </c>
      <c r="AP294">
        <f>AN294*(((data!E$12/2)*6)^2/1000)</f>
        <v>11.024999999998785</v>
      </c>
      <c r="AQ294">
        <f>AN294*(((data!E$12/2)*6/1000^3))</f>
        <v>5.2499999999994215E-10</v>
      </c>
      <c r="AT294">
        <f>(Table1[[#This Row],[Column8]]-H293)/(Table1[[#This Row],[crankshaft degrees]]-B293)</f>
        <v>0</v>
      </c>
      <c r="AU294">
        <f>(AT294-AT293)/(Table1[[#This Row],[crankshaft degrees]]-I293)</f>
        <v>0</v>
      </c>
      <c r="AV294">
        <f>AT294*(((data!E$12/2)*6)/1000)</f>
        <v>0</v>
      </c>
      <c r="AW294">
        <f t="shared" si="39"/>
        <v>0</v>
      </c>
      <c r="AX294">
        <f>AU294*(((data!E$12/2)*6)^2/1000)</f>
        <v>0</v>
      </c>
      <c r="AY294">
        <f>AU294*(((data!E$12/2)*6)^3/1000)</f>
        <v>0</v>
      </c>
    </row>
    <row r="295" spans="1:51" x14ac:dyDescent="0.35">
      <c r="A295">
        <f t="shared" si="37"/>
        <v>224</v>
      </c>
      <c r="B295">
        <f t="shared" si="38"/>
        <v>582</v>
      </c>
      <c r="C295">
        <v>0</v>
      </c>
      <c r="F295">
        <f t="shared" si="40"/>
        <v>9.6348000000000017E-2</v>
      </c>
      <c r="G295">
        <f t="shared" si="41"/>
        <v>0</v>
      </c>
      <c r="H295">
        <v>0</v>
      </c>
      <c r="N295">
        <v>0</v>
      </c>
      <c r="Q295">
        <f t="shared" si="42"/>
        <v>-0.11122200000000002</v>
      </c>
      <c r="R295">
        <f>IF(Table1[[#This Row],[IN lift corrected]]=0, 0,N295-Q295)</f>
        <v>0</v>
      </c>
      <c r="S295">
        <v>7.0400000000000004E-2</v>
      </c>
      <c r="AM295">
        <f>(Table1[[#This Row],[Column11]]-S294)/(Table1[[#This Row],[crankshaft degrees]]-B294)</f>
        <v>-8.8499999999999968E-3</v>
      </c>
      <c r="AN295">
        <f>(AM295-AM294)/(Table1[[#This Row],[crankshaft degrees]]-B294)</f>
        <v>3.4694469519536142E-18</v>
      </c>
      <c r="AO295">
        <f>AM295*(((data!E$12/2)*6)/1000)</f>
        <v>-0.18584999999999993</v>
      </c>
      <c r="AP295">
        <f>AN295*(((data!E$12/2)*6)^2/1000)</f>
        <v>1.5300261058115439E-12</v>
      </c>
      <c r="AQ295">
        <f>AN295*(((data!E$12/2)*6/1000^3))</f>
        <v>7.2858385991025894E-23</v>
      </c>
      <c r="AT295">
        <f>(Table1[[#This Row],[Column8]]-H294)/(Table1[[#This Row],[crankshaft degrees]]-B294)</f>
        <v>0</v>
      </c>
      <c r="AU295">
        <f>(AT295-AT294)/(Table1[[#This Row],[crankshaft degrees]]-I294)</f>
        <v>0</v>
      </c>
      <c r="AV295">
        <f>AT295*(((data!E$12/2)*6)/1000)</f>
        <v>0</v>
      </c>
      <c r="AW295">
        <f t="shared" si="39"/>
        <v>0</v>
      </c>
      <c r="AX295">
        <f>AU295*(((data!E$12/2)*6)^2/1000)</f>
        <v>0</v>
      </c>
      <c r="AY295">
        <f>AU295*(((data!E$12/2)*6)^3/1000)</f>
        <v>0</v>
      </c>
    </row>
    <row r="296" spans="1:51" x14ac:dyDescent="0.35">
      <c r="A296">
        <f t="shared" si="37"/>
        <v>226</v>
      </c>
      <c r="B296">
        <f t="shared" si="38"/>
        <v>584</v>
      </c>
      <c r="C296">
        <v>0</v>
      </c>
      <c r="F296">
        <f t="shared" si="40"/>
        <v>9.5872000000000013E-2</v>
      </c>
      <c r="G296">
        <f t="shared" si="41"/>
        <v>0</v>
      </c>
      <c r="H296">
        <v>0</v>
      </c>
      <c r="N296">
        <v>0</v>
      </c>
      <c r="O296">
        <v>-0.15</v>
      </c>
      <c r="P296">
        <v>0.15</v>
      </c>
      <c r="Q296">
        <f t="shared" si="42"/>
        <v>-0.11020800000000003</v>
      </c>
      <c r="R296">
        <f>IF(Table1[[#This Row],[IN lift corrected]]=0, 0,N296-Q296)</f>
        <v>0</v>
      </c>
      <c r="S296">
        <v>5.2699999999999997E-2</v>
      </c>
      <c r="AM296">
        <f>(Table1[[#This Row],[Column11]]-S295)/(Table1[[#This Row],[crankshaft degrees]]-B295)</f>
        <v>-8.8500000000000037E-3</v>
      </c>
      <c r="AN296">
        <f>(AM296-AM295)/(Table1[[#This Row],[crankshaft degrees]]-B295)</f>
        <v>-3.4694469519536142E-18</v>
      </c>
      <c r="AO296">
        <f>AM296*(((data!E$12/2)*6)/1000)</f>
        <v>-0.18585000000000007</v>
      </c>
      <c r="AP296">
        <f>AN296*(((data!E$12/2)*6)^2/1000)</f>
        <v>-1.5300261058115439E-12</v>
      </c>
      <c r="AQ296">
        <f>AN296*(((data!E$12/2)*6/1000^3))</f>
        <v>-7.2858385991025894E-23</v>
      </c>
      <c r="AT296">
        <f>(Table1[[#This Row],[Column8]]-H295)/(Table1[[#This Row],[crankshaft degrees]]-B295)</f>
        <v>0</v>
      </c>
      <c r="AU296">
        <f>(AT296-AT295)/(Table1[[#This Row],[crankshaft degrees]]-I295)</f>
        <v>0</v>
      </c>
      <c r="AV296">
        <f>AT296*(((data!E$12/2)*6)/1000)</f>
        <v>0</v>
      </c>
      <c r="AW296">
        <f t="shared" si="39"/>
        <v>0</v>
      </c>
      <c r="AX296">
        <f>AU296*(((data!E$12/2)*6)^2/1000)</f>
        <v>0</v>
      </c>
      <c r="AY296">
        <f>AU296*(((data!E$12/2)*6)^3/1000)</f>
        <v>0</v>
      </c>
    </row>
    <row r="297" spans="1:51" x14ac:dyDescent="0.35">
      <c r="A297">
        <f t="shared" si="37"/>
        <v>228</v>
      </c>
      <c r="B297">
        <f t="shared" si="38"/>
        <v>586</v>
      </c>
      <c r="C297">
        <v>0</v>
      </c>
      <c r="F297">
        <f t="shared" si="40"/>
        <v>9.5372000000000012E-2</v>
      </c>
      <c r="G297">
        <f t="shared" si="41"/>
        <v>0</v>
      </c>
      <c r="H297">
        <v>0</v>
      </c>
      <c r="N297">
        <v>0</v>
      </c>
      <c r="Q297">
        <f t="shared" si="42"/>
        <v>-0.10915800000000001</v>
      </c>
      <c r="R297">
        <f>IF(Table1[[#This Row],[IN lift corrected]]=0, 0,N297-Q297)</f>
        <v>0</v>
      </c>
      <c r="S297">
        <v>3.7400000000000003E-2</v>
      </c>
      <c r="AM297">
        <f>(Table1[[#This Row],[Column11]]-S296)/(Table1[[#This Row],[crankshaft degrees]]-B296)</f>
        <v>-7.6499999999999971E-3</v>
      </c>
      <c r="AN297">
        <f>(AM297-AM296)/(Table1[[#This Row],[crankshaft degrees]]-B296)</f>
        <v>6.0000000000000331E-4</v>
      </c>
      <c r="AO297">
        <f>AM297*(((data!E$12/2)*6)/1000)</f>
        <v>-0.16064999999999993</v>
      </c>
      <c r="AP297">
        <f>AN297*(((data!E$12/2)*6)^2/1000)</f>
        <v>264.60000000000144</v>
      </c>
      <c r="AQ297">
        <f>AN297*(((data!E$12/2)*6/1000^3))</f>
        <v>1.2600000000000068E-8</v>
      </c>
      <c r="AT297">
        <f>(Table1[[#This Row],[Column8]]-H296)/(Table1[[#This Row],[crankshaft degrees]]-B296)</f>
        <v>0</v>
      </c>
      <c r="AU297">
        <f>(AT297-AT296)/(Table1[[#This Row],[crankshaft degrees]]-I296)</f>
        <v>0</v>
      </c>
      <c r="AV297">
        <f>AT297*(((data!E$12/2)*6)/1000)</f>
        <v>0</v>
      </c>
      <c r="AW297">
        <f t="shared" si="39"/>
        <v>0</v>
      </c>
      <c r="AX297">
        <f>AU297*(((data!E$12/2)*6)^2/1000)</f>
        <v>0</v>
      </c>
      <c r="AY297">
        <f>AU297*(((data!E$12/2)*6)^3/1000)</f>
        <v>0</v>
      </c>
    </row>
    <row r="298" spans="1:51" x14ac:dyDescent="0.35">
      <c r="A298">
        <f t="shared" si="37"/>
        <v>230</v>
      </c>
      <c r="B298">
        <f t="shared" si="38"/>
        <v>588</v>
      </c>
      <c r="C298">
        <v>0</v>
      </c>
      <c r="F298">
        <f t="shared" si="40"/>
        <v>9.4848000000000016E-2</v>
      </c>
      <c r="G298">
        <f t="shared" si="41"/>
        <v>0</v>
      </c>
      <c r="H298">
        <v>0</v>
      </c>
      <c r="N298">
        <v>0</v>
      </c>
      <c r="Q298">
        <f t="shared" si="42"/>
        <v>-0.10807200000000003</v>
      </c>
      <c r="R298">
        <f>IF(Table1[[#This Row],[IN lift corrected]]=0, 0,N298-Q298)</f>
        <v>0</v>
      </c>
      <c r="S298">
        <v>3.7699999999999997E-2</v>
      </c>
      <c r="AM298">
        <f>(Table1[[#This Row],[Column11]]-S297)/(Table1[[#This Row],[crankshaft degrees]]-B297)</f>
        <v>1.4999999999999736E-4</v>
      </c>
      <c r="AN298">
        <f>(AM298-AM297)/(Table1[[#This Row],[crankshaft degrees]]-B297)</f>
        <v>3.8999999999999972E-3</v>
      </c>
      <c r="AO298">
        <f>AM298*(((data!E$12/2)*6)/1000)</f>
        <v>3.1499999999999445E-3</v>
      </c>
      <c r="AP298">
        <f>AN298*(((data!E$12/2)*6)^2/1000)</f>
        <v>1719.8999999999987</v>
      </c>
      <c r="AQ298">
        <f>AN298*(((data!E$12/2)*6/1000^3))</f>
        <v>8.1899999999999933E-8</v>
      </c>
      <c r="AT298">
        <f>(Table1[[#This Row],[Column8]]-H297)/(Table1[[#This Row],[crankshaft degrees]]-B297)</f>
        <v>0</v>
      </c>
      <c r="AU298">
        <f>(AT298-AT297)/(Table1[[#This Row],[crankshaft degrees]]-I297)</f>
        <v>0</v>
      </c>
      <c r="AV298">
        <f>AT298*(((data!E$12/2)*6)/1000)</f>
        <v>0</v>
      </c>
      <c r="AW298">
        <f t="shared" si="39"/>
        <v>0</v>
      </c>
      <c r="AX298">
        <f>AU298*(((data!E$12/2)*6)^2/1000)</f>
        <v>0</v>
      </c>
      <c r="AY298">
        <f>AU298*(((data!E$12/2)*6)^3/1000)</f>
        <v>0</v>
      </c>
    </row>
    <row r="299" spans="1:51" x14ac:dyDescent="0.35">
      <c r="A299">
        <f t="shared" si="37"/>
        <v>232</v>
      </c>
      <c r="B299">
        <f t="shared" si="38"/>
        <v>590</v>
      </c>
      <c r="C299">
        <v>0</v>
      </c>
      <c r="F299">
        <f t="shared" si="40"/>
        <v>9.4299999999999995E-2</v>
      </c>
      <c r="G299">
        <f t="shared" si="41"/>
        <v>0</v>
      </c>
      <c r="H299">
        <v>0</v>
      </c>
      <c r="N299">
        <v>0</v>
      </c>
      <c r="Q299">
        <f t="shared" si="42"/>
        <v>-0.10695000000000002</v>
      </c>
      <c r="R299">
        <f>IF(Table1[[#This Row],[IN lift corrected]]=0, 0,N299-Q299)</f>
        <v>0</v>
      </c>
      <c r="S299">
        <v>5.3800000000000001E-2</v>
      </c>
      <c r="AM299">
        <f>(Table1[[#This Row],[Column11]]-S298)/(Table1[[#This Row],[crankshaft degrees]]-B298)</f>
        <v>8.0500000000000016E-3</v>
      </c>
      <c r="AN299">
        <f>(AM299-AM298)/(Table1[[#This Row],[crankshaft degrees]]-B298)</f>
        <v>3.9500000000000021E-3</v>
      </c>
      <c r="AO299">
        <f>AM299*(((data!E$12/2)*6)/1000)</f>
        <v>0.16905000000000003</v>
      </c>
      <c r="AP299">
        <f>AN299*(((data!E$12/2)*6)^2/1000)</f>
        <v>1741.950000000001</v>
      </c>
      <c r="AQ299">
        <f>AN299*(((data!E$12/2)*6/1000^3))</f>
        <v>8.2950000000000038E-8</v>
      </c>
      <c r="AT299">
        <f>(Table1[[#This Row],[Column8]]-H298)/(Table1[[#This Row],[crankshaft degrees]]-B298)</f>
        <v>0</v>
      </c>
      <c r="AU299">
        <f>(AT299-AT298)/(Table1[[#This Row],[crankshaft degrees]]-I298)</f>
        <v>0</v>
      </c>
      <c r="AV299">
        <f>AT299*(((data!E$12/2)*6)/1000)</f>
        <v>0</v>
      </c>
      <c r="AW299">
        <f t="shared" si="39"/>
        <v>0</v>
      </c>
      <c r="AX299">
        <f>AU299*(((data!E$12/2)*6)^2/1000)</f>
        <v>0</v>
      </c>
      <c r="AY299">
        <f>AU299*(((data!E$12/2)*6)^3/1000)</f>
        <v>0</v>
      </c>
    </row>
    <row r="300" spans="1:51" x14ac:dyDescent="0.35">
      <c r="A300">
        <f t="shared" si="37"/>
        <v>234</v>
      </c>
      <c r="B300">
        <f t="shared" si="38"/>
        <v>592</v>
      </c>
      <c r="C300">
        <v>0</v>
      </c>
      <c r="F300">
        <f t="shared" si="40"/>
        <v>9.3728000000000034E-2</v>
      </c>
      <c r="G300">
        <f t="shared" si="41"/>
        <v>0</v>
      </c>
      <c r="H300">
        <v>0</v>
      </c>
      <c r="N300">
        <v>0</v>
      </c>
      <c r="Q300">
        <f t="shared" si="42"/>
        <v>-0.10579200000000002</v>
      </c>
      <c r="R300">
        <f>IF(Table1[[#This Row],[IN lift corrected]]=0, 0,N300-Q300)</f>
        <v>0</v>
      </c>
      <c r="S300">
        <v>6.5299999999999997E-2</v>
      </c>
      <c r="AM300">
        <f>(Table1[[#This Row],[Column11]]-S299)/(Table1[[#This Row],[crankshaft degrees]]-B299)</f>
        <v>5.7499999999999982E-3</v>
      </c>
      <c r="AN300">
        <f>(AM300-AM299)/(Table1[[#This Row],[crankshaft degrees]]-B299)</f>
        <v>-1.1500000000000017E-3</v>
      </c>
      <c r="AO300">
        <f>AM300*(((data!E$12/2)*6)/1000)</f>
        <v>0.12074999999999997</v>
      </c>
      <c r="AP300">
        <f>AN300*(((data!E$12/2)*6)^2/1000)</f>
        <v>-507.15000000000077</v>
      </c>
      <c r="AQ300">
        <f>AN300*(((data!E$12/2)*6/1000^3))</f>
        <v>-2.4150000000000034E-8</v>
      </c>
      <c r="AT300">
        <f>(Table1[[#This Row],[Column8]]-H299)/(Table1[[#This Row],[crankshaft degrees]]-B299)</f>
        <v>0</v>
      </c>
      <c r="AU300">
        <f>(AT300-AT299)/(Table1[[#This Row],[crankshaft degrees]]-I299)</f>
        <v>0</v>
      </c>
      <c r="AV300">
        <f>AT300*(((data!E$12/2)*6)/1000)</f>
        <v>0</v>
      </c>
      <c r="AW300">
        <f t="shared" si="39"/>
        <v>0</v>
      </c>
      <c r="AX300">
        <f>AU300*(((data!E$12/2)*6)^2/1000)</f>
        <v>0</v>
      </c>
      <c r="AY300">
        <f>AU300*(((data!E$12/2)*6)^3/1000)</f>
        <v>0</v>
      </c>
    </row>
    <row r="301" spans="1:51" x14ac:dyDescent="0.35">
      <c r="A301">
        <f t="shared" si="37"/>
        <v>236</v>
      </c>
      <c r="B301">
        <f t="shared" si="38"/>
        <v>594</v>
      </c>
      <c r="C301">
        <v>0</v>
      </c>
      <c r="F301">
        <f t="shared" si="40"/>
        <v>9.313200000000002E-2</v>
      </c>
      <c r="G301">
        <f t="shared" si="41"/>
        <v>0</v>
      </c>
      <c r="H301">
        <v>0</v>
      </c>
      <c r="N301">
        <v>0</v>
      </c>
      <c r="Q301">
        <f t="shared" si="42"/>
        <v>-0.10459800000000002</v>
      </c>
      <c r="R301">
        <f>IF(Table1[[#This Row],[IN lift corrected]]=0, 0,N301-Q301)</f>
        <v>0</v>
      </c>
      <c r="S301">
        <v>7.22E-2</v>
      </c>
      <c r="AM301">
        <f>(Table1[[#This Row],[Column11]]-S300)/(Table1[[#This Row],[crankshaft degrees]]-B300)</f>
        <v>3.4500000000000017E-3</v>
      </c>
      <c r="AN301">
        <f>(AM301-AM300)/(Table1[[#This Row],[crankshaft degrees]]-B300)</f>
        <v>-1.1499999999999982E-3</v>
      </c>
      <c r="AO301">
        <f>AM301*(((data!E$12/2)*6)/1000)</f>
        <v>7.2450000000000042E-2</v>
      </c>
      <c r="AP301">
        <f>AN301*(((data!E$12/2)*6)^2/1000)</f>
        <v>-507.14999999999924</v>
      </c>
      <c r="AQ301">
        <f>AN301*(((data!E$12/2)*6/1000^3))</f>
        <v>-2.4149999999999961E-8</v>
      </c>
      <c r="AT301">
        <f>(Table1[[#This Row],[Column8]]-H300)/(Table1[[#This Row],[crankshaft degrees]]-B300)</f>
        <v>0</v>
      </c>
      <c r="AU301">
        <f>(AT301-AT300)/(Table1[[#This Row],[crankshaft degrees]]-I300)</f>
        <v>0</v>
      </c>
      <c r="AV301">
        <f>AT301*(((data!E$12/2)*6)/1000)</f>
        <v>0</v>
      </c>
      <c r="AW301">
        <f t="shared" si="39"/>
        <v>0</v>
      </c>
      <c r="AX301">
        <f>AU301*(((data!E$12/2)*6)^2/1000)</f>
        <v>0</v>
      </c>
      <c r="AY301">
        <f>AU301*(((data!E$12/2)*6)^3/1000)</f>
        <v>0</v>
      </c>
    </row>
    <row r="302" spans="1:51" x14ac:dyDescent="0.35">
      <c r="A302">
        <f t="shared" si="37"/>
        <v>238</v>
      </c>
      <c r="B302">
        <f t="shared" si="38"/>
        <v>596</v>
      </c>
      <c r="C302">
        <v>0</v>
      </c>
      <c r="F302">
        <f t="shared" si="40"/>
        <v>9.2511999999999983E-2</v>
      </c>
      <c r="G302">
        <f t="shared" si="41"/>
        <v>0</v>
      </c>
      <c r="H302">
        <v>0</v>
      </c>
      <c r="N302">
        <v>0</v>
      </c>
      <c r="Q302">
        <f t="shared" si="42"/>
        <v>-0.10336799999999996</v>
      </c>
      <c r="R302">
        <f>IF(Table1[[#This Row],[IN lift corrected]]=0, 0,N302-Q302)</f>
        <v>0</v>
      </c>
      <c r="S302">
        <v>7.4499999999999997E-2</v>
      </c>
      <c r="AM302">
        <f>(Table1[[#This Row],[Column11]]-S301)/(Table1[[#This Row],[crankshaft degrees]]-B301)</f>
        <v>1.1499999999999982E-3</v>
      </c>
      <c r="AN302">
        <f>(AM302-AM301)/(Table1[[#This Row],[crankshaft degrees]]-B301)</f>
        <v>-1.1500000000000017E-3</v>
      </c>
      <c r="AO302">
        <f>AM302*(((data!E$12/2)*6)/1000)</f>
        <v>2.4149999999999963E-2</v>
      </c>
      <c r="AP302">
        <f>AN302*(((data!E$12/2)*6)^2/1000)</f>
        <v>-507.15000000000077</v>
      </c>
      <c r="AQ302">
        <f>AN302*(((data!E$12/2)*6/1000^3))</f>
        <v>-2.4150000000000034E-8</v>
      </c>
      <c r="AT302">
        <f>(Table1[[#This Row],[Column8]]-H301)/(Table1[[#This Row],[crankshaft degrees]]-B301)</f>
        <v>0</v>
      </c>
      <c r="AU302">
        <f>(AT302-AT301)/(Table1[[#This Row],[crankshaft degrees]]-I301)</f>
        <v>0</v>
      </c>
      <c r="AV302">
        <f>AT302*(((data!E$12/2)*6)/1000)</f>
        <v>0</v>
      </c>
      <c r="AW302">
        <f t="shared" si="39"/>
        <v>0</v>
      </c>
      <c r="AX302">
        <f>AU302*(((data!E$12/2)*6)^2/1000)</f>
        <v>0</v>
      </c>
      <c r="AY302">
        <f>AU302*(((data!E$12/2)*6)^3/1000)</f>
        <v>0</v>
      </c>
    </row>
    <row r="303" spans="1:51" x14ac:dyDescent="0.35">
      <c r="A303">
        <f t="shared" si="37"/>
        <v>240</v>
      </c>
      <c r="B303">
        <f t="shared" si="38"/>
        <v>598</v>
      </c>
      <c r="C303">
        <v>0</v>
      </c>
      <c r="F303">
        <f t="shared" si="40"/>
        <v>9.1868000000000033E-2</v>
      </c>
      <c r="G303">
        <f t="shared" si="41"/>
        <v>0</v>
      </c>
      <c r="H303">
        <v>0</v>
      </c>
      <c r="N303">
        <v>0</v>
      </c>
      <c r="Q303">
        <f t="shared" si="42"/>
        <v>-0.10210199999999997</v>
      </c>
      <c r="R303">
        <f>IF(Table1[[#This Row],[IN lift corrected]]=0, 0,N303-Q303)</f>
        <v>0</v>
      </c>
      <c r="S303">
        <v>7.22E-2</v>
      </c>
      <c r="AM303">
        <f>(Table1[[#This Row],[Column11]]-S302)/(Table1[[#This Row],[crankshaft degrees]]-B302)</f>
        <v>-1.1499999999999982E-3</v>
      </c>
      <c r="AN303">
        <f>(AM303-AM302)/(Table1[[#This Row],[crankshaft degrees]]-B302)</f>
        <v>-1.1499999999999982E-3</v>
      </c>
      <c r="AO303">
        <f>AM303*(((data!E$12/2)*6)/1000)</f>
        <v>-2.4149999999999963E-2</v>
      </c>
      <c r="AP303">
        <f>AN303*(((data!E$12/2)*6)^2/1000)</f>
        <v>-507.14999999999924</v>
      </c>
      <c r="AQ303">
        <f>AN303*(((data!E$12/2)*6/1000^3))</f>
        <v>-2.4149999999999961E-8</v>
      </c>
      <c r="AT303">
        <f>(Table1[[#This Row],[Column8]]-H302)/(Table1[[#This Row],[crankshaft degrees]]-B302)</f>
        <v>0</v>
      </c>
      <c r="AU303">
        <f>(AT303-AT302)/(Table1[[#This Row],[crankshaft degrees]]-I302)</f>
        <v>0</v>
      </c>
      <c r="AV303">
        <f>AT303*(((data!E$12/2)*6)/1000)</f>
        <v>0</v>
      </c>
      <c r="AW303">
        <f t="shared" si="39"/>
        <v>0</v>
      </c>
      <c r="AX303">
        <f>AU303*(((data!E$12/2)*6)^2/1000)</f>
        <v>0</v>
      </c>
      <c r="AY303">
        <f>AU303*(((data!E$12/2)*6)^3/1000)</f>
        <v>0</v>
      </c>
    </row>
    <row r="304" spans="1:51" x14ac:dyDescent="0.35">
      <c r="A304">
        <f t="shared" si="37"/>
        <v>242</v>
      </c>
      <c r="B304">
        <f t="shared" si="38"/>
        <v>600</v>
      </c>
      <c r="C304">
        <v>0</v>
      </c>
      <c r="D304">
        <v>0.08</v>
      </c>
      <c r="F304">
        <f t="shared" si="40"/>
        <v>9.1200000000000003E-2</v>
      </c>
      <c r="G304">
        <f t="shared" si="41"/>
        <v>0</v>
      </c>
      <c r="H304">
        <v>0</v>
      </c>
      <c r="N304">
        <v>0</v>
      </c>
      <c r="Q304">
        <f t="shared" si="42"/>
        <v>-0.1008</v>
      </c>
      <c r="R304">
        <f>IF(Table1[[#This Row],[IN lift corrected]]=0, 0,N304-Q304)</f>
        <v>0</v>
      </c>
      <c r="S304">
        <v>6.5299999999999997E-2</v>
      </c>
      <c r="AM304">
        <f>(Table1[[#This Row],[Column11]]-S303)/(Table1[[#This Row],[crankshaft degrees]]-B303)</f>
        <v>-3.4500000000000017E-3</v>
      </c>
      <c r="AN304">
        <f>(AM304-AM303)/(Table1[[#This Row],[crankshaft degrees]]-B303)</f>
        <v>-1.1500000000000017E-3</v>
      </c>
      <c r="AO304">
        <f>AM304*(((data!E$12/2)*6)/1000)</f>
        <v>-7.2450000000000042E-2</v>
      </c>
      <c r="AP304">
        <f>AN304*(((data!E$12/2)*6)^2/1000)</f>
        <v>-507.15000000000077</v>
      </c>
      <c r="AQ304">
        <f>AN304*(((data!E$12/2)*6/1000^3))</f>
        <v>-2.4150000000000034E-8</v>
      </c>
      <c r="AT304">
        <f>(Table1[[#This Row],[Column8]]-H303)/(Table1[[#This Row],[crankshaft degrees]]-B303)</f>
        <v>0</v>
      </c>
      <c r="AU304">
        <f>(AT304-AT303)/(Table1[[#This Row],[crankshaft degrees]]-I303)</f>
        <v>0</v>
      </c>
      <c r="AV304">
        <f>AT304*(((data!E$12/2)*6)/1000)</f>
        <v>0</v>
      </c>
      <c r="AW304">
        <f t="shared" si="39"/>
        <v>0</v>
      </c>
      <c r="AX304">
        <f>AU304*(((data!E$12/2)*6)^2/1000)</f>
        <v>0</v>
      </c>
      <c r="AY304">
        <f>AU304*(((data!E$12/2)*6)^3/1000)</f>
        <v>0</v>
      </c>
    </row>
    <row r="305" spans="1:51" x14ac:dyDescent="0.35">
      <c r="A305">
        <f t="shared" si="37"/>
        <v>244</v>
      </c>
      <c r="B305">
        <f t="shared" si="38"/>
        <v>602</v>
      </c>
      <c r="C305">
        <v>0</v>
      </c>
      <c r="F305">
        <f t="shared" si="40"/>
        <v>9.0507999999999977E-2</v>
      </c>
      <c r="G305">
        <f t="shared" si="41"/>
        <v>0</v>
      </c>
      <c r="H305">
        <v>0</v>
      </c>
      <c r="N305">
        <v>0</v>
      </c>
      <c r="Q305">
        <f t="shared" si="42"/>
        <v>-9.9461999999999995E-2</v>
      </c>
      <c r="R305">
        <f>IF(Table1[[#This Row],[IN lift corrected]]=0, 0,N305-Q305)</f>
        <v>0</v>
      </c>
      <c r="S305">
        <v>5.3800000000000001E-2</v>
      </c>
      <c r="AM305">
        <f>(Table1[[#This Row],[Column11]]-S304)/(Table1[[#This Row],[crankshaft degrees]]-B304)</f>
        <v>-5.7499999999999982E-3</v>
      </c>
      <c r="AN305">
        <f>(AM305-AM304)/(Table1[[#This Row],[crankshaft degrees]]-B304)</f>
        <v>-1.1499999999999982E-3</v>
      </c>
      <c r="AO305">
        <f>AM305*(((data!E$12/2)*6)/1000)</f>
        <v>-0.12074999999999997</v>
      </c>
      <c r="AP305">
        <f>AN305*(((data!E$12/2)*6)^2/1000)</f>
        <v>-507.14999999999924</v>
      </c>
      <c r="AQ305">
        <f>AN305*(((data!E$12/2)*6/1000^3))</f>
        <v>-2.4149999999999961E-8</v>
      </c>
      <c r="AT305">
        <f>(Table1[[#This Row],[Column8]]-H304)/(Table1[[#This Row],[crankshaft degrees]]-B304)</f>
        <v>0</v>
      </c>
      <c r="AU305">
        <f>(AT305-AT304)/(Table1[[#This Row],[crankshaft degrees]]-I304)</f>
        <v>0</v>
      </c>
      <c r="AV305">
        <f>AT305*(((data!E$12/2)*6)/1000)</f>
        <v>0</v>
      </c>
      <c r="AW305">
        <f t="shared" si="39"/>
        <v>0</v>
      </c>
      <c r="AX305">
        <f>AU305*(((data!E$12/2)*6)^2/1000)</f>
        <v>0</v>
      </c>
      <c r="AY305">
        <f>AU305*(((data!E$12/2)*6)^3/1000)</f>
        <v>0</v>
      </c>
    </row>
    <row r="306" spans="1:51" x14ac:dyDescent="0.35">
      <c r="A306">
        <f t="shared" si="37"/>
        <v>246</v>
      </c>
      <c r="B306">
        <f t="shared" si="38"/>
        <v>604</v>
      </c>
      <c r="C306">
        <v>0</v>
      </c>
      <c r="F306">
        <f t="shared" si="40"/>
        <v>8.9792000000000011E-2</v>
      </c>
      <c r="G306">
        <f t="shared" si="41"/>
        <v>0</v>
      </c>
      <c r="H306">
        <v>0</v>
      </c>
      <c r="N306">
        <v>0</v>
      </c>
      <c r="O306">
        <v>-0.13</v>
      </c>
      <c r="P306">
        <v>0.13</v>
      </c>
      <c r="Q306">
        <f t="shared" si="42"/>
        <v>-9.8088000000000009E-2</v>
      </c>
      <c r="R306">
        <f>IF(Table1[[#This Row],[IN lift corrected]]=0, 0,N306-Q306)</f>
        <v>0</v>
      </c>
      <c r="S306">
        <v>3.7699999999999997E-2</v>
      </c>
      <c r="AM306">
        <f>(Table1[[#This Row],[Column11]]-S305)/(Table1[[#This Row],[crankshaft degrees]]-B305)</f>
        <v>-8.0500000000000016E-3</v>
      </c>
      <c r="AN306">
        <f>(AM306-AM305)/(Table1[[#This Row],[crankshaft degrees]]-B305)</f>
        <v>-1.1500000000000017E-3</v>
      </c>
      <c r="AO306">
        <f>AM306*(((data!E$12/2)*6)/1000)</f>
        <v>-0.16905000000000003</v>
      </c>
      <c r="AP306">
        <f>AN306*(((data!E$12/2)*6)^2/1000)</f>
        <v>-507.15000000000077</v>
      </c>
      <c r="AQ306">
        <f>AN306*(((data!E$12/2)*6/1000^3))</f>
        <v>-2.4150000000000034E-8</v>
      </c>
      <c r="AT306">
        <f>(Table1[[#This Row],[Column8]]-H305)/(Table1[[#This Row],[crankshaft degrees]]-B305)</f>
        <v>0</v>
      </c>
      <c r="AU306">
        <f>(AT306-AT305)/(Table1[[#This Row],[crankshaft degrees]]-I305)</f>
        <v>0</v>
      </c>
      <c r="AV306">
        <f>AT306*(((data!E$12/2)*6)/1000)</f>
        <v>0</v>
      </c>
      <c r="AW306">
        <f t="shared" si="39"/>
        <v>0</v>
      </c>
      <c r="AX306">
        <f>AU306*(((data!E$12/2)*6)^2/1000)</f>
        <v>0</v>
      </c>
      <c r="AY306">
        <f>AU306*(((data!E$12/2)*6)^3/1000)</f>
        <v>0</v>
      </c>
    </row>
    <row r="307" spans="1:51" x14ac:dyDescent="0.35">
      <c r="A307">
        <f t="shared" si="37"/>
        <v>248</v>
      </c>
      <c r="B307">
        <f t="shared" si="38"/>
        <v>606</v>
      </c>
      <c r="C307">
        <v>0</v>
      </c>
      <c r="F307">
        <f t="shared" si="40"/>
        <v>8.9051999999999992E-2</v>
      </c>
      <c r="G307">
        <f t="shared" si="41"/>
        <v>0</v>
      </c>
      <c r="H307">
        <v>0</v>
      </c>
      <c r="N307">
        <v>0</v>
      </c>
      <c r="Q307">
        <f t="shared" si="42"/>
        <v>-9.6677999999999986E-2</v>
      </c>
      <c r="R307">
        <f>IF(Table1[[#This Row],[IN lift corrected]]=0, 0,N307-Q307)</f>
        <v>0</v>
      </c>
      <c r="S307">
        <v>1.7100000000000001E-2</v>
      </c>
      <c r="AM307">
        <f>(Table1[[#This Row],[Column11]]-S306)/(Table1[[#This Row],[crankshaft degrees]]-B306)</f>
        <v>-1.0299999999999998E-2</v>
      </c>
      <c r="AN307">
        <f>(AM307-AM306)/(Table1[[#This Row],[crankshaft degrees]]-B306)</f>
        <v>-1.1249999999999984E-3</v>
      </c>
      <c r="AO307">
        <f>AM307*(((data!E$12/2)*6)/1000)</f>
        <v>-0.21629999999999996</v>
      </c>
      <c r="AP307">
        <f>AN307*(((data!E$12/2)*6)^2/1000)</f>
        <v>-496.12499999999932</v>
      </c>
      <c r="AQ307">
        <f>AN307*(((data!E$12/2)*6/1000^3))</f>
        <v>-2.3624999999999965E-8</v>
      </c>
      <c r="AT307">
        <f>(Table1[[#This Row],[Column8]]-H306)/(Table1[[#This Row],[crankshaft degrees]]-B306)</f>
        <v>0</v>
      </c>
      <c r="AU307">
        <f>(AT307-AT306)/(Table1[[#This Row],[crankshaft degrees]]-I306)</f>
        <v>0</v>
      </c>
      <c r="AV307">
        <f>AT307*(((data!E$12/2)*6)/1000)</f>
        <v>0</v>
      </c>
      <c r="AW307">
        <f t="shared" si="39"/>
        <v>0</v>
      </c>
      <c r="AX307">
        <f>AU307*(((data!E$12/2)*6)^2/1000)</f>
        <v>0</v>
      </c>
      <c r="AY307">
        <f>AU307*(((data!E$12/2)*6)^3/1000)</f>
        <v>0</v>
      </c>
    </row>
    <row r="308" spans="1:51" x14ac:dyDescent="0.35">
      <c r="A308">
        <f t="shared" si="37"/>
        <v>250</v>
      </c>
      <c r="B308">
        <f t="shared" si="38"/>
        <v>608</v>
      </c>
      <c r="C308">
        <v>0</v>
      </c>
      <c r="F308">
        <f t="shared" si="40"/>
        <v>8.8288000000000033E-2</v>
      </c>
      <c r="G308">
        <f t="shared" si="41"/>
        <v>0</v>
      </c>
      <c r="H308">
        <v>0</v>
      </c>
      <c r="N308">
        <v>0</v>
      </c>
      <c r="Q308">
        <f t="shared" si="42"/>
        <v>-9.5231999999999983E-2</v>
      </c>
      <c r="R308">
        <f>IF(Table1[[#This Row],[IN lift corrected]]=0, 0,N308-Q308)</f>
        <v>0</v>
      </c>
      <c r="S308">
        <v>0</v>
      </c>
      <c r="AM308">
        <f>(Table1[[#This Row],[Column11]]-S307)/(Table1[[#This Row],[crankshaft degrees]]-B307)</f>
        <v>-8.5500000000000003E-3</v>
      </c>
      <c r="AN308">
        <f>(AM308-AM307)/(Table1[[#This Row],[crankshaft degrees]]-B307)</f>
        <v>8.7499999999999904E-4</v>
      </c>
      <c r="AO308">
        <f>AM308*(((data!E$12/2)*6)/1000)</f>
        <v>-0.17955000000000002</v>
      </c>
      <c r="AP308">
        <f>AN308*(((data!E$12/2)*6)^2/1000)</f>
        <v>385.8749999999996</v>
      </c>
      <c r="AQ308">
        <f>AN308*(((data!E$12/2)*6/1000^3))</f>
        <v>1.8374999999999978E-8</v>
      </c>
      <c r="AT308">
        <f>(Table1[[#This Row],[Column8]]-H307)/(Table1[[#This Row],[crankshaft degrees]]-B307)</f>
        <v>0</v>
      </c>
      <c r="AU308">
        <f>(AT308-AT307)/(Table1[[#This Row],[crankshaft degrees]]-I307)</f>
        <v>0</v>
      </c>
      <c r="AV308">
        <f>AT308*(((data!E$12/2)*6)/1000)</f>
        <v>0</v>
      </c>
      <c r="AW308">
        <f t="shared" si="39"/>
        <v>0</v>
      </c>
      <c r="AX308">
        <f>AU308*(((data!E$12/2)*6)^2/1000)</f>
        <v>0</v>
      </c>
      <c r="AY308">
        <f>AU308*(((data!E$12/2)*6)^3/1000)</f>
        <v>0</v>
      </c>
    </row>
    <row r="309" spans="1:51" x14ac:dyDescent="0.35">
      <c r="A309">
        <f t="shared" si="37"/>
        <v>252</v>
      </c>
      <c r="B309">
        <f t="shared" si="38"/>
        <v>610</v>
      </c>
      <c r="C309">
        <v>0</v>
      </c>
      <c r="F309">
        <f t="shared" si="40"/>
        <v>8.7500000000000022E-2</v>
      </c>
      <c r="G309">
        <f t="shared" si="41"/>
        <v>0</v>
      </c>
      <c r="H309">
        <v>0</v>
      </c>
      <c r="N309">
        <v>0</v>
      </c>
      <c r="Q309">
        <f t="shared" si="42"/>
        <v>-9.375E-2</v>
      </c>
      <c r="R309">
        <f>IF(Table1[[#This Row],[IN lift corrected]]=0, 0,N309-Q309)</f>
        <v>0</v>
      </c>
      <c r="S309">
        <v>0</v>
      </c>
      <c r="AM309">
        <f>(Table1[[#This Row],[Column11]]-S308)/(Table1[[#This Row],[crankshaft degrees]]-B308)</f>
        <v>0</v>
      </c>
      <c r="AN309">
        <f>(AM309-AM308)/(Table1[[#This Row],[crankshaft degrees]]-B308)</f>
        <v>4.2750000000000002E-3</v>
      </c>
      <c r="AO309">
        <f>AM309*(((data!E$12/2)*6)/1000)</f>
        <v>0</v>
      </c>
      <c r="AP309">
        <f>AN309*(((data!E$12/2)*6)^2/1000)</f>
        <v>1885.2750000000001</v>
      </c>
      <c r="AQ309">
        <f>AN309*(((data!E$12/2)*6/1000^3))</f>
        <v>8.9774999999999995E-8</v>
      </c>
      <c r="AT309">
        <f>(Table1[[#This Row],[Column8]]-H308)/(Table1[[#This Row],[crankshaft degrees]]-B308)</f>
        <v>0</v>
      </c>
      <c r="AU309">
        <f>(AT309-AT308)/(Table1[[#This Row],[crankshaft degrees]]-I308)</f>
        <v>0</v>
      </c>
      <c r="AV309">
        <f>AT309*(((data!E$12/2)*6)/1000)</f>
        <v>0</v>
      </c>
      <c r="AW309">
        <f t="shared" si="39"/>
        <v>0</v>
      </c>
      <c r="AX309">
        <f>AU309*(((data!E$12/2)*6)^2/1000)</f>
        <v>0</v>
      </c>
      <c r="AY309">
        <f>AU309*(((data!E$12/2)*6)^3/1000)</f>
        <v>0</v>
      </c>
    </row>
    <row r="310" spans="1:51" x14ac:dyDescent="0.35">
      <c r="A310">
        <f t="shared" si="37"/>
        <v>254</v>
      </c>
      <c r="B310">
        <f t="shared" si="38"/>
        <v>612</v>
      </c>
      <c r="C310">
        <v>0</v>
      </c>
      <c r="F310">
        <f t="shared" si="40"/>
        <v>8.6687999999999987E-2</v>
      </c>
      <c r="G310">
        <f t="shared" si="41"/>
        <v>0</v>
      </c>
      <c r="H310">
        <v>0</v>
      </c>
      <c r="N310">
        <v>0</v>
      </c>
      <c r="Q310">
        <f t="shared" si="42"/>
        <v>-9.2231999999999981E-2</v>
      </c>
      <c r="R310">
        <f>IF(Table1[[#This Row],[IN lift corrected]]=0, 0,N310-Q310)</f>
        <v>0</v>
      </c>
      <c r="S310">
        <v>0</v>
      </c>
      <c r="AM310">
        <f>(Table1[[#This Row],[Column11]]-S309)/(Table1[[#This Row],[crankshaft degrees]]-B309)</f>
        <v>0</v>
      </c>
      <c r="AN310">
        <f>(AM310-AM309)/(Table1[[#This Row],[crankshaft degrees]]-B309)</f>
        <v>0</v>
      </c>
      <c r="AO310">
        <f>AM310*(((data!E$12/2)*6)/1000)</f>
        <v>0</v>
      </c>
      <c r="AP310">
        <f>AN310*(((data!E$12/2)*6)^2/1000)</f>
        <v>0</v>
      </c>
      <c r="AQ310">
        <f>AN310*(((data!E$12/2)*6/1000^3))</f>
        <v>0</v>
      </c>
      <c r="AT310">
        <f>(Table1[[#This Row],[Column8]]-H309)/(Table1[[#This Row],[crankshaft degrees]]-B309)</f>
        <v>0</v>
      </c>
      <c r="AU310">
        <f>(AT310-AT309)/(Table1[[#This Row],[crankshaft degrees]]-I309)</f>
        <v>0</v>
      </c>
      <c r="AV310">
        <f>AT310*(((data!E$12/2)*6)/1000)</f>
        <v>0</v>
      </c>
      <c r="AW310">
        <f t="shared" si="39"/>
        <v>0</v>
      </c>
      <c r="AX310">
        <f>AU310*(((data!E$12/2)*6)^2/1000)</f>
        <v>0</v>
      </c>
      <c r="AY310">
        <f>AU310*(((data!E$12/2)*6)^3/1000)</f>
        <v>0</v>
      </c>
    </row>
    <row r="311" spans="1:51" x14ac:dyDescent="0.35">
      <c r="A311">
        <f t="shared" si="37"/>
        <v>256</v>
      </c>
      <c r="B311">
        <f t="shared" si="38"/>
        <v>614</v>
      </c>
      <c r="C311">
        <v>0</v>
      </c>
      <c r="F311">
        <f t="shared" si="40"/>
        <v>8.5852000000000039E-2</v>
      </c>
      <c r="G311">
        <f t="shared" si="41"/>
        <v>0</v>
      </c>
      <c r="H311">
        <v>0</v>
      </c>
      <c r="N311">
        <v>0</v>
      </c>
      <c r="Q311">
        <f t="shared" si="42"/>
        <v>-9.0677999999999981E-2</v>
      </c>
      <c r="R311">
        <f>IF(Table1[[#This Row],[IN lift corrected]]=0, 0,N311-Q311)</f>
        <v>0</v>
      </c>
      <c r="S311">
        <v>0</v>
      </c>
      <c r="AM311">
        <f>(Table1[[#This Row],[Column11]]-S310)/(Table1[[#This Row],[crankshaft degrees]]-B310)</f>
        <v>0</v>
      </c>
      <c r="AN311">
        <f>(AM311-AM310)/(Table1[[#This Row],[crankshaft degrees]]-B310)</f>
        <v>0</v>
      </c>
      <c r="AO311">
        <f>AM311*(((data!E$12/2)*6)/1000)</f>
        <v>0</v>
      </c>
      <c r="AP311">
        <f>AN311*(((data!E$12/2)*6)^2/1000)</f>
        <v>0</v>
      </c>
      <c r="AQ311">
        <f>AN311*(((data!E$12/2)*6/1000^3))</f>
        <v>0</v>
      </c>
      <c r="AT311">
        <f>(Table1[[#This Row],[Column8]]-H310)/(Table1[[#This Row],[crankshaft degrees]]-B310)</f>
        <v>0</v>
      </c>
      <c r="AU311">
        <f>(AT311-AT310)/(Table1[[#This Row],[crankshaft degrees]]-I310)</f>
        <v>0</v>
      </c>
      <c r="AV311">
        <f>AT311*(((data!E$12/2)*6)/1000)</f>
        <v>0</v>
      </c>
      <c r="AW311">
        <f t="shared" si="39"/>
        <v>0</v>
      </c>
      <c r="AX311">
        <f>AU311*(((data!E$12/2)*6)^2/1000)</f>
        <v>0</v>
      </c>
      <c r="AY311">
        <f>AU311*(((data!E$12/2)*6)^3/1000)</f>
        <v>0</v>
      </c>
    </row>
    <row r="312" spans="1:51" x14ac:dyDescent="0.35">
      <c r="A312">
        <f t="shared" si="37"/>
        <v>258</v>
      </c>
      <c r="B312">
        <f t="shared" si="38"/>
        <v>616</v>
      </c>
      <c r="C312">
        <v>0</v>
      </c>
      <c r="F312">
        <f t="shared" ref="F312:F343" si="43">(-0.000003*A311^2+0.0011*A311)</f>
        <v>8.4992000000000012E-2</v>
      </c>
      <c r="G312">
        <f t="shared" si="41"/>
        <v>0</v>
      </c>
      <c r="H312">
        <v>0</v>
      </c>
      <c r="N312">
        <v>0</v>
      </c>
      <c r="Q312">
        <f t="shared" ref="Q312:Q343" si="44">(-0.0000045*A311^2+0.0015*A311)-(-0.0000045*A311^2+0.0015*A311)*2</f>
        <v>-8.9088000000000001E-2</v>
      </c>
      <c r="R312">
        <f>IF(Table1[[#This Row],[IN lift corrected]]=0, 0,N312-Q312)</f>
        <v>0</v>
      </c>
      <c r="S312">
        <v>0</v>
      </c>
      <c r="AM312">
        <f>(Table1[[#This Row],[Column11]]-S311)/(Table1[[#This Row],[crankshaft degrees]]-B311)</f>
        <v>0</v>
      </c>
      <c r="AN312">
        <f>(AM312-AM311)/(Table1[[#This Row],[crankshaft degrees]]-B311)</f>
        <v>0</v>
      </c>
      <c r="AO312">
        <f>AM312*(((data!E$12/2)*6)/1000)</f>
        <v>0</v>
      </c>
      <c r="AP312">
        <f>AN312*(((data!E$12/2)*6)^2/1000)</f>
        <v>0</v>
      </c>
      <c r="AQ312">
        <f>AN312*(((data!E$12/2)*6/1000^3))</f>
        <v>0</v>
      </c>
      <c r="AT312">
        <f>(Table1[[#This Row],[Column8]]-H311)/(Table1[[#This Row],[crankshaft degrees]]-B311)</f>
        <v>0</v>
      </c>
      <c r="AU312">
        <f>(AT312-AT311)/(Table1[[#This Row],[crankshaft degrees]]-I311)</f>
        <v>0</v>
      </c>
      <c r="AV312">
        <f>AT312*(((data!E$12/2)*6)/1000)</f>
        <v>0</v>
      </c>
      <c r="AW312">
        <f t="shared" si="39"/>
        <v>0</v>
      </c>
      <c r="AX312">
        <f>AU312*(((data!E$12/2)*6)^2/1000)</f>
        <v>0</v>
      </c>
      <c r="AY312">
        <f>AU312*(((data!E$12/2)*6)^3/1000)</f>
        <v>0</v>
      </c>
    </row>
    <row r="313" spans="1:51" x14ac:dyDescent="0.35">
      <c r="A313">
        <f t="shared" ref="A313:A363" si="45">A312+2</f>
        <v>260</v>
      </c>
      <c r="B313">
        <f t="shared" si="38"/>
        <v>618</v>
      </c>
      <c r="C313">
        <v>0</v>
      </c>
      <c r="F313">
        <f t="shared" si="43"/>
        <v>8.4107999999999988E-2</v>
      </c>
      <c r="G313">
        <f t="shared" si="41"/>
        <v>0</v>
      </c>
      <c r="H313">
        <v>0</v>
      </c>
      <c r="N313">
        <v>0</v>
      </c>
      <c r="Q313">
        <f t="shared" si="44"/>
        <v>-8.7461999999999984E-2</v>
      </c>
      <c r="R313">
        <f>IF(Table1[[#This Row],[IN lift corrected]]=0, 0,N313-Q313)</f>
        <v>0</v>
      </c>
      <c r="S313">
        <v>0</v>
      </c>
      <c r="AM313">
        <f>(Table1[[#This Row],[Column11]]-S312)/(Table1[[#This Row],[crankshaft degrees]]-B312)</f>
        <v>0</v>
      </c>
      <c r="AN313">
        <f>(AM313-AM312)/(Table1[[#This Row],[crankshaft degrees]]-B312)</f>
        <v>0</v>
      </c>
      <c r="AO313">
        <f>AM313*(((data!E$12/2)*6)/1000)</f>
        <v>0</v>
      </c>
      <c r="AP313">
        <f>AN313*(((data!E$12/2)*6)^2/1000)</f>
        <v>0</v>
      </c>
      <c r="AQ313">
        <f>AN313*(((data!E$12/2)*6/1000^3))</f>
        <v>0</v>
      </c>
      <c r="AT313">
        <f>(Table1[[#This Row],[Column8]]-H312)/(Table1[[#This Row],[crankshaft degrees]]-B312)</f>
        <v>0</v>
      </c>
      <c r="AU313">
        <f>(AT313-AT312)/(Table1[[#This Row],[crankshaft degrees]]-I312)</f>
        <v>0</v>
      </c>
      <c r="AV313">
        <f>AT313*(((data!E$12/2)*6)/1000)</f>
        <v>0</v>
      </c>
      <c r="AW313">
        <f t="shared" si="39"/>
        <v>0</v>
      </c>
      <c r="AX313">
        <f>AU313*(((data!E$12/2)*6)^2/1000)</f>
        <v>0</v>
      </c>
      <c r="AY313">
        <f>AU313*(((data!E$12/2)*6)^3/1000)</f>
        <v>0</v>
      </c>
    </row>
    <row r="314" spans="1:51" x14ac:dyDescent="0.35">
      <c r="A314">
        <f t="shared" si="45"/>
        <v>262</v>
      </c>
      <c r="B314">
        <f t="shared" si="38"/>
        <v>620</v>
      </c>
      <c r="C314">
        <v>0</v>
      </c>
      <c r="D314">
        <v>0.08</v>
      </c>
      <c r="F314">
        <f t="shared" si="43"/>
        <v>8.3200000000000024E-2</v>
      </c>
      <c r="G314">
        <f t="shared" si="41"/>
        <v>0</v>
      </c>
      <c r="H314">
        <v>0</v>
      </c>
      <c r="N314">
        <v>0</v>
      </c>
      <c r="Q314">
        <f t="shared" si="44"/>
        <v>-8.5799999999999987E-2</v>
      </c>
      <c r="R314">
        <f>IF(Table1[[#This Row],[IN lift corrected]]=0, 0,N314-Q314)</f>
        <v>0</v>
      </c>
      <c r="S314">
        <v>0</v>
      </c>
      <c r="AM314">
        <f>(Table1[[#This Row],[Column11]]-S313)/(Table1[[#This Row],[crankshaft degrees]]-B313)</f>
        <v>0</v>
      </c>
      <c r="AN314">
        <f>(AM314-AM313)/(Table1[[#This Row],[crankshaft degrees]]-B313)</f>
        <v>0</v>
      </c>
      <c r="AO314">
        <f>AM314*(((data!E$12/2)*6)/1000)</f>
        <v>0</v>
      </c>
      <c r="AP314">
        <f>AN314*(((data!E$12/2)*6)^2/1000)</f>
        <v>0</v>
      </c>
      <c r="AQ314">
        <f>AN314*(((data!E$12/2)*6/1000^3))</f>
        <v>0</v>
      </c>
      <c r="AT314">
        <f>(Table1[[#This Row],[Column8]]-H313)/(Table1[[#This Row],[crankshaft degrees]]-B313)</f>
        <v>0</v>
      </c>
      <c r="AU314">
        <f>(AT314-AT313)/(Table1[[#This Row],[crankshaft degrees]]-I313)</f>
        <v>0</v>
      </c>
      <c r="AV314">
        <f>AT314*(((data!E$12/2)*6)/1000)</f>
        <v>0</v>
      </c>
      <c r="AW314">
        <f t="shared" si="39"/>
        <v>0</v>
      </c>
      <c r="AX314">
        <f>AU314*(((data!E$12/2)*6)^2/1000)</f>
        <v>0</v>
      </c>
      <c r="AY314">
        <f>AU314*(((data!E$12/2)*6)^3/1000)</f>
        <v>0</v>
      </c>
    </row>
    <row r="315" spans="1:51" x14ac:dyDescent="0.35">
      <c r="A315">
        <f t="shared" si="45"/>
        <v>264</v>
      </c>
      <c r="B315">
        <f t="shared" si="38"/>
        <v>622</v>
      </c>
      <c r="C315">
        <v>0</v>
      </c>
      <c r="F315">
        <f t="shared" si="43"/>
        <v>8.2268000000000008E-2</v>
      </c>
      <c r="G315">
        <f t="shared" si="41"/>
        <v>0</v>
      </c>
      <c r="H315">
        <v>0</v>
      </c>
      <c r="N315">
        <v>0</v>
      </c>
      <c r="Q315">
        <f t="shared" si="44"/>
        <v>-8.410200000000001E-2</v>
      </c>
      <c r="R315">
        <f>IF(Table1[[#This Row],[IN lift corrected]]=0, 0,N315-Q315)</f>
        <v>0</v>
      </c>
      <c r="S315">
        <v>0</v>
      </c>
      <c r="AM315">
        <f>(Table1[[#This Row],[Column11]]-S314)/(Table1[[#This Row],[crankshaft degrees]]-B314)</f>
        <v>0</v>
      </c>
      <c r="AN315">
        <f>(AM315-AM314)/(Table1[[#This Row],[crankshaft degrees]]-B314)</f>
        <v>0</v>
      </c>
      <c r="AO315">
        <f>AM315*(((data!E$12/2)*6)/1000)</f>
        <v>0</v>
      </c>
      <c r="AP315">
        <f>AN315*(((data!E$12/2)*6)^2/1000)</f>
        <v>0</v>
      </c>
      <c r="AQ315">
        <f>AN315*(((data!E$12/2)*6/1000^3))</f>
        <v>0</v>
      </c>
      <c r="AT315">
        <f>(Table1[[#This Row],[Column8]]-H314)/(Table1[[#This Row],[crankshaft degrees]]-B314)</f>
        <v>0</v>
      </c>
      <c r="AU315">
        <f>(AT315-AT314)/(Table1[[#This Row],[crankshaft degrees]]-I314)</f>
        <v>0</v>
      </c>
      <c r="AV315">
        <f>AT315*(((data!E$12/2)*6)/1000)</f>
        <v>0</v>
      </c>
      <c r="AW315">
        <f t="shared" si="39"/>
        <v>0</v>
      </c>
      <c r="AX315">
        <f>AU315*(((data!E$12/2)*6)^2/1000)</f>
        <v>0</v>
      </c>
      <c r="AY315">
        <f>AU315*(((data!E$12/2)*6)^3/1000)</f>
        <v>0</v>
      </c>
    </row>
    <row r="316" spans="1:51" x14ac:dyDescent="0.35">
      <c r="A316">
        <f t="shared" si="45"/>
        <v>266</v>
      </c>
      <c r="B316">
        <f t="shared" si="38"/>
        <v>624</v>
      </c>
      <c r="C316">
        <v>0</v>
      </c>
      <c r="F316">
        <f t="shared" si="43"/>
        <v>8.1311999999999995E-2</v>
      </c>
      <c r="G316">
        <f t="shared" si="41"/>
        <v>0</v>
      </c>
      <c r="H316">
        <v>0</v>
      </c>
      <c r="N316">
        <v>0</v>
      </c>
      <c r="O316">
        <v>-0.09</v>
      </c>
      <c r="P316">
        <v>0.09</v>
      </c>
      <c r="Q316">
        <f t="shared" si="44"/>
        <v>-8.2367999999999997E-2</v>
      </c>
      <c r="R316">
        <f>IF(Table1[[#This Row],[IN lift corrected]]=0, 0,N316-Q316)</f>
        <v>0</v>
      </c>
      <c r="S316">
        <v>0</v>
      </c>
      <c r="AM316">
        <f>(Table1[[#This Row],[Column11]]-S315)/(Table1[[#This Row],[crankshaft degrees]]-B315)</f>
        <v>0</v>
      </c>
      <c r="AN316">
        <f>(AM316-AM315)/(Table1[[#This Row],[crankshaft degrees]]-B315)</f>
        <v>0</v>
      </c>
      <c r="AO316">
        <f>AM316*(((data!E$12/2)*6)/1000)</f>
        <v>0</v>
      </c>
      <c r="AP316">
        <f>AN316*(((data!E$12/2)*6)^2/1000)</f>
        <v>0</v>
      </c>
      <c r="AQ316">
        <f>AN316*(((data!E$12/2)*6/1000^3))</f>
        <v>0</v>
      </c>
      <c r="AT316">
        <f>(Table1[[#This Row],[Column8]]-H315)/(Table1[[#This Row],[crankshaft degrees]]-B315)</f>
        <v>0</v>
      </c>
      <c r="AU316">
        <f>(AT316-AT315)/(Table1[[#This Row],[crankshaft degrees]]-I315)</f>
        <v>0</v>
      </c>
      <c r="AV316">
        <f>AT316*(((data!E$12/2)*6)/1000)</f>
        <v>0</v>
      </c>
      <c r="AW316">
        <f t="shared" si="39"/>
        <v>0</v>
      </c>
      <c r="AX316">
        <f>AU316*(((data!E$12/2)*6)^2/1000)</f>
        <v>0</v>
      </c>
      <c r="AY316">
        <f>AU316*(((data!E$12/2)*6)^3/1000)</f>
        <v>0</v>
      </c>
    </row>
    <row r="317" spans="1:51" x14ac:dyDescent="0.35">
      <c r="A317">
        <f t="shared" si="45"/>
        <v>268</v>
      </c>
      <c r="B317">
        <f t="shared" si="38"/>
        <v>626</v>
      </c>
      <c r="C317">
        <v>0</v>
      </c>
      <c r="F317">
        <f t="shared" si="43"/>
        <v>8.0332000000000015E-2</v>
      </c>
      <c r="G317">
        <f t="shared" si="41"/>
        <v>0</v>
      </c>
      <c r="H317">
        <v>0</v>
      </c>
      <c r="N317">
        <v>0</v>
      </c>
      <c r="Q317">
        <f t="shared" si="44"/>
        <v>-8.0598000000000003E-2</v>
      </c>
      <c r="R317">
        <f>IF(Table1[[#This Row],[IN lift corrected]]=0, 0,N317-Q317)</f>
        <v>0</v>
      </c>
      <c r="S317">
        <v>0</v>
      </c>
      <c r="AM317">
        <f>(Table1[[#This Row],[Column11]]-S316)/(Table1[[#This Row],[crankshaft degrees]]-B316)</f>
        <v>0</v>
      </c>
      <c r="AN317">
        <f>(AM317-AM316)/(Table1[[#This Row],[crankshaft degrees]]-B316)</f>
        <v>0</v>
      </c>
      <c r="AO317">
        <f>AM317*(((data!E$12/2)*6)/1000)</f>
        <v>0</v>
      </c>
      <c r="AP317">
        <f>AN317*(((data!E$12/2)*6)^2/1000)</f>
        <v>0</v>
      </c>
      <c r="AQ317">
        <f>AN317*(((data!E$12/2)*6/1000^3))</f>
        <v>0</v>
      </c>
      <c r="AT317">
        <f>(Table1[[#This Row],[Column8]]-H316)/(Table1[[#This Row],[crankshaft degrees]]-B316)</f>
        <v>0</v>
      </c>
      <c r="AU317">
        <f>(AT317-AT316)/(Table1[[#This Row],[crankshaft degrees]]-I316)</f>
        <v>0</v>
      </c>
      <c r="AV317">
        <f>AT317*(((data!E$12/2)*6)/1000)</f>
        <v>0</v>
      </c>
      <c r="AW317">
        <f t="shared" si="39"/>
        <v>0</v>
      </c>
      <c r="AX317">
        <f>AU317*(((data!E$12/2)*6)^2/1000)</f>
        <v>0</v>
      </c>
      <c r="AY317">
        <f>AU317*(((data!E$12/2)*6)^3/1000)</f>
        <v>0</v>
      </c>
    </row>
    <row r="318" spans="1:51" x14ac:dyDescent="0.35">
      <c r="A318">
        <f t="shared" si="45"/>
        <v>270</v>
      </c>
      <c r="B318">
        <f t="shared" si="38"/>
        <v>628</v>
      </c>
      <c r="C318">
        <v>0</v>
      </c>
      <c r="F318">
        <f t="shared" si="43"/>
        <v>7.932800000000001E-2</v>
      </c>
      <c r="G318">
        <f t="shared" si="41"/>
        <v>0</v>
      </c>
      <c r="H318">
        <v>0</v>
      </c>
      <c r="N318">
        <v>0</v>
      </c>
      <c r="Q318">
        <f t="shared" si="44"/>
        <v>-7.8792000000000029E-2</v>
      </c>
      <c r="R318">
        <f>IF(Table1[[#This Row],[IN lift corrected]]=0, 0,N318-Q318)</f>
        <v>0</v>
      </c>
      <c r="S318">
        <v>0</v>
      </c>
      <c r="AM318">
        <f>(Table1[[#This Row],[Column11]]-S317)/(Table1[[#This Row],[crankshaft degrees]]-B317)</f>
        <v>0</v>
      </c>
      <c r="AN318">
        <f>(AM318-AM317)/(Table1[[#This Row],[crankshaft degrees]]-B317)</f>
        <v>0</v>
      </c>
      <c r="AO318">
        <f>AM318*(((data!E$12/2)*6)/1000)</f>
        <v>0</v>
      </c>
      <c r="AP318">
        <f>AN318*(((data!E$12/2)*6)^2/1000)</f>
        <v>0</v>
      </c>
      <c r="AQ318">
        <f>AN318*(((data!E$12/2)*6/1000^3))</f>
        <v>0</v>
      </c>
      <c r="AT318">
        <f>(Table1[[#This Row],[Column8]]-H317)/(Table1[[#This Row],[crankshaft degrees]]-B317)</f>
        <v>0</v>
      </c>
      <c r="AU318">
        <f>(AT318-AT317)/(Table1[[#This Row],[crankshaft degrees]]-I317)</f>
        <v>0</v>
      </c>
      <c r="AV318">
        <f>AT318*(((data!E$12/2)*6)/1000)</f>
        <v>0</v>
      </c>
      <c r="AW318">
        <f t="shared" si="39"/>
        <v>0</v>
      </c>
      <c r="AX318">
        <f>AU318*(((data!E$12/2)*6)^2/1000)</f>
        <v>0</v>
      </c>
      <c r="AY318">
        <f>AU318*(((data!E$12/2)*6)^3/1000)</f>
        <v>0</v>
      </c>
    </row>
    <row r="319" spans="1:51" x14ac:dyDescent="0.35">
      <c r="A319">
        <f t="shared" si="45"/>
        <v>272</v>
      </c>
      <c r="B319">
        <f t="shared" si="38"/>
        <v>630</v>
      </c>
      <c r="C319">
        <v>0</v>
      </c>
      <c r="F319">
        <f t="shared" si="43"/>
        <v>7.8300000000000036E-2</v>
      </c>
      <c r="G319">
        <f t="shared" si="41"/>
        <v>0</v>
      </c>
      <c r="H319">
        <v>0</v>
      </c>
      <c r="N319">
        <v>0</v>
      </c>
      <c r="Q319">
        <f t="shared" si="44"/>
        <v>-7.6950000000000018E-2</v>
      </c>
      <c r="R319">
        <f>IF(Table1[[#This Row],[IN lift corrected]]=0, 0,N319-Q319)</f>
        <v>0</v>
      </c>
      <c r="S319">
        <v>0</v>
      </c>
      <c r="AM319">
        <f>(Table1[[#This Row],[Column11]]-S318)/(Table1[[#This Row],[crankshaft degrees]]-B318)</f>
        <v>0</v>
      </c>
      <c r="AN319">
        <f>(AM319-AM318)/(Table1[[#This Row],[crankshaft degrees]]-B318)</f>
        <v>0</v>
      </c>
      <c r="AO319">
        <f>AM319*(((data!E$12/2)*6)/1000)</f>
        <v>0</v>
      </c>
      <c r="AP319">
        <f>AN319*(((data!E$12/2)*6)^2/1000)</f>
        <v>0</v>
      </c>
      <c r="AQ319">
        <f>AN319*(((data!E$12/2)*6/1000^3))</f>
        <v>0</v>
      </c>
      <c r="AT319">
        <f>(Table1[[#This Row],[Column8]]-H318)/(Table1[[#This Row],[crankshaft degrees]]-B318)</f>
        <v>0</v>
      </c>
      <c r="AU319">
        <f>(AT319-AT318)/(Table1[[#This Row],[crankshaft degrees]]-I318)</f>
        <v>0</v>
      </c>
      <c r="AV319">
        <f>AT319*(((data!E$12/2)*6)/1000)</f>
        <v>0</v>
      </c>
      <c r="AW319">
        <f t="shared" si="39"/>
        <v>0</v>
      </c>
      <c r="AX319">
        <f>AU319*(((data!E$12/2)*6)^2/1000)</f>
        <v>0</v>
      </c>
      <c r="AY319">
        <f>AU319*(((data!E$12/2)*6)^3/1000)</f>
        <v>0</v>
      </c>
    </row>
    <row r="320" spans="1:51" x14ac:dyDescent="0.35">
      <c r="A320">
        <f t="shared" si="45"/>
        <v>274</v>
      </c>
      <c r="B320">
        <f t="shared" si="38"/>
        <v>632</v>
      </c>
      <c r="C320">
        <v>0</v>
      </c>
      <c r="F320">
        <f t="shared" si="43"/>
        <v>7.7248000000000011E-2</v>
      </c>
      <c r="G320">
        <f t="shared" si="41"/>
        <v>0</v>
      </c>
      <c r="H320">
        <v>0</v>
      </c>
      <c r="N320">
        <v>0</v>
      </c>
      <c r="Q320">
        <f t="shared" si="44"/>
        <v>-7.5072000000000028E-2</v>
      </c>
      <c r="R320">
        <f>IF(Table1[[#This Row],[IN lift corrected]]=0, 0,N320-Q320)</f>
        <v>0</v>
      </c>
      <c r="S320">
        <v>0</v>
      </c>
      <c r="AM320">
        <f>(Table1[[#This Row],[Column11]]-S319)/(Table1[[#This Row],[crankshaft degrees]]-B319)</f>
        <v>0</v>
      </c>
      <c r="AN320">
        <f>(AM320-AM319)/(Table1[[#This Row],[crankshaft degrees]]-B319)</f>
        <v>0</v>
      </c>
      <c r="AO320">
        <f>AM320*(((data!E$12/2)*6)/1000)</f>
        <v>0</v>
      </c>
      <c r="AP320">
        <f>AN320*(((data!E$12/2)*6)^2/1000)</f>
        <v>0</v>
      </c>
      <c r="AQ320">
        <f>AN320*(((data!E$12/2)*6/1000^3))</f>
        <v>0</v>
      </c>
      <c r="AT320">
        <f>(Table1[[#This Row],[Column8]]-H319)/(Table1[[#This Row],[crankshaft degrees]]-B319)</f>
        <v>0</v>
      </c>
      <c r="AU320">
        <f>(AT320-AT319)/(Table1[[#This Row],[crankshaft degrees]]-I319)</f>
        <v>0</v>
      </c>
      <c r="AV320">
        <f>AT320*(((data!E$12/2)*6)/1000)</f>
        <v>0</v>
      </c>
      <c r="AW320">
        <f t="shared" si="39"/>
        <v>0</v>
      </c>
      <c r="AX320">
        <f>AU320*(((data!E$12/2)*6)^2/1000)</f>
        <v>0</v>
      </c>
      <c r="AY320">
        <f>AU320*(((data!E$12/2)*6)^3/1000)</f>
        <v>0</v>
      </c>
    </row>
    <row r="321" spans="1:51" x14ac:dyDescent="0.35">
      <c r="A321">
        <f t="shared" si="45"/>
        <v>276</v>
      </c>
      <c r="B321">
        <f t="shared" si="38"/>
        <v>634</v>
      </c>
      <c r="C321">
        <v>0</v>
      </c>
      <c r="F321">
        <f t="shared" si="43"/>
        <v>7.617199999999999E-2</v>
      </c>
      <c r="G321">
        <f t="shared" si="41"/>
        <v>0</v>
      </c>
      <c r="H321">
        <v>0</v>
      </c>
      <c r="N321">
        <v>0</v>
      </c>
      <c r="Q321">
        <f t="shared" si="44"/>
        <v>-7.3158000000000001E-2</v>
      </c>
      <c r="R321">
        <f>IF(Table1[[#This Row],[IN lift corrected]]=0, 0,N321-Q321)</f>
        <v>0</v>
      </c>
      <c r="S321">
        <v>0</v>
      </c>
      <c r="AM321">
        <f>(Table1[[#This Row],[Column11]]-S320)/(Table1[[#This Row],[crankshaft degrees]]-B320)</f>
        <v>0</v>
      </c>
      <c r="AN321">
        <f>(AM321-AM320)/(Table1[[#This Row],[crankshaft degrees]]-B320)</f>
        <v>0</v>
      </c>
      <c r="AO321">
        <f>AM321*(((data!E$12/2)*6)/1000)</f>
        <v>0</v>
      </c>
      <c r="AP321">
        <f>AN321*(((data!E$12/2)*6)^2/1000)</f>
        <v>0</v>
      </c>
      <c r="AQ321">
        <f>AN321*(((data!E$12/2)*6/1000^3))</f>
        <v>0</v>
      </c>
      <c r="AT321">
        <f>(Table1[[#This Row],[Column8]]-H320)/(Table1[[#This Row],[crankshaft degrees]]-B320)</f>
        <v>0</v>
      </c>
      <c r="AU321">
        <f>(AT321-AT320)/(Table1[[#This Row],[crankshaft degrees]]-I320)</f>
        <v>0</v>
      </c>
      <c r="AV321">
        <f>AT321*(((data!E$12/2)*6)/1000)</f>
        <v>0</v>
      </c>
      <c r="AW321">
        <f t="shared" si="39"/>
        <v>0</v>
      </c>
      <c r="AX321">
        <f>AU321*(((data!E$12/2)*6)^2/1000)</f>
        <v>0</v>
      </c>
      <c r="AY321">
        <f>AU321*(((data!E$12/2)*6)^3/1000)</f>
        <v>0</v>
      </c>
    </row>
    <row r="322" spans="1:51" x14ac:dyDescent="0.35">
      <c r="A322">
        <f t="shared" si="45"/>
        <v>278</v>
      </c>
      <c r="B322">
        <f t="shared" si="38"/>
        <v>636</v>
      </c>
      <c r="C322">
        <v>0</v>
      </c>
      <c r="F322">
        <f t="shared" si="43"/>
        <v>7.5072000000000028E-2</v>
      </c>
      <c r="G322">
        <f t="shared" si="41"/>
        <v>0</v>
      </c>
      <c r="H322">
        <v>0</v>
      </c>
      <c r="N322">
        <v>0</v>
      </c>
      <c r="Q322">
        <f t="shared" si="44"/>
        <v>-7.1208000000000049E-2</v>
      </c>
      <c r="R322">
        <f>IF(Table1[[#This Row],[IN lift corrected]]=0, 0,N322-Q322)</f>
        <v>0</v>
      </c>
      <c r="S322">
        <v>0</v>
      </c>
      <c r="AM322">
        <f>(Table1[[#This Row],[Column11]]-S321)/(Table1[[#This Row],[crankshaft degrees]]-B321)</f>
        <v>0</v>
      </c>
      <c r="AN322">
        <f>(AM322-AM321)/(Table1[[#This Row],[crankshaft degrees]]-B321)</f>
        <v>0</v>
      </c>
      <c r="AO322">
        <f>AM322*(((data!E$12/2)*6)/1000)</f>
        <v>0</v>
      </c>
      <c r="AP322">
        <f>AN322*(((data!E$12/2)*6)^2/1000)</f>
        <v>0</v>
      </c>
      <c r="AQ322">
        <f>AN322*(((data!E$12/2)*6/1000^3))</f>
        <v>0</v>
      </c>
      <c r="AT322">
        <f>(Table1[[#This Row],[Column8]]-H321)/(Table1[[#This Row],[crankshaft degrees]]-B321)</f>
        <v>0</v>
      </c>
      <c r="AU322">
        <f>(AT322-AT321)/(Table1[[#This Row],[crankshaft degrees]]-I321)</f>
        <v>0</v>
      </c>
      <c r="AV322">
        <f>AT322*(((data!E$12/2)*6)/1000)</f>
        <v>0</v>
      </c>
      <c r="AW322">
        <f t="shared" si="39"/>
        <v>0</v>
      </c>
      <c r="AX322">
        <f>AU322*(((data!E$12/2)*6)^2/1000)</f>
        <v>0</v>
      </c>
      <c r="AY322">
        <f>AU322*(((data!E$12/2)*6)^3/1000)</f>
        <v>0</v>
      </c>
    </row>
    <row r="323" spans="1:51" x14ac:dyDescent="0.35">
      <c r="A323">
        <f t="shared" si="45"/>
        <v>280</v>
      </c>
      <c r="B323">
        <f t="shared" si="38"/>
        <v>638</v>
      </c>
      <c r="C323">
        <v>0</v>
      </c>
      <c r="F323">
        <f t="shared" si="43"/>
        <v>7.3948000000000014E-2</v>
      </c>
      <c r="G323">
        <f t="shared" si="41"/>
        <v>0</v>
      </c>
      <c r="H323">
        <v>0</v>
      </c>
      <c r="N323">
        <v>0</v>
      </c>
      <c r="Q323">
        <f t="shared" si="44"/>
        <v>-6.922199999999995E-2</v>
      </c>
      <c r="R323">
        <f>IF(Table1[[#This Row],[IN lift corrected]]=0, 0,N323-Q323)</f>
        <v>0</v>
      </c>
      <c r="S323">
        <v>0</v>
      </c>
      <c r="AM323">
        <f>(Table1[[#This Row],[Column11]]-S322)/(Table1[[#This Row],[crankshaft degrees]]-B322)</f>
        <v>0</v>
      </c>
      <c r="AN323">
        <f>(AM323-AM322)/(Table1[[#This Row],[crankshaft degrees]]-B322)</f>
        <v>0</v>
      </c>
      <c r="AO323">
        <f>AM323*(((data!E$12/2)*6)/1000)</f>
        <v>0</v>
      </c>
      <c r="AP323">
        <f>AN323*(((data!E$12/2)*6)^2/1000)</f>
        <v>0</v>
      </c>
      <c r="AQ323">
        <f>AN323*(((data!E$12/2)*6/1000^3))</f>
        <v>0</v>
      </c>
      <c r="AT323">
        <f>(Table1[[#This Row],[Column8]]-H322)/(Table1[[#This Row],[crankshaft degrees]]-B322)</f>
        <v>0</v>
      </c>
      <c r="AU323">
        <f>(AT323-AT322)/(Table1[[#This Row],[crankshaft degrees]]-I322)</f>
        <v>0</v>
      </c>
      <c r="AV323">
        <f>AT323*(((data!E$12/2)*6)/1000)</f>
        <v>0</v>
      </c>
      <c r="AW323">
        <f t="shared" si="39"/>
        <v>0</v>
      </c>
      <c r="AX323">
        <f>AU323*(((data!E$12/2)*6)^2/1000)</f>
        <v>0</v>
      </c>
      <c r="AY323">
        <f>AU323*(((data!E$12/2)*6)^3/1000)</f>
        <v>0</v>
      </c>
    </row>
    <row r="324" spans="1:51" x14ac:dyDescent="0.35">
      <c r="A324">
        <f t="shared" si="45"/>
        <v>282</v>
      </c>
      <c r="B324">
        <f t="shared" si="38"/>
        <v>640</v>
      </c>
      <c r="C324">
        <v>0</v>
      </c>
      <c r="D324">
        <v>7.0000000000000007E-2</v>
      </c>
      <c r="F324">
        <f t="shared" si="43"/>
        <v>7.2800000000000004E-2</v>
      </c>
      <c r="G324">
        <f t="shared" si="41"/>
        <v>0</v>
      </c>
      <c r="H324">
        <v>0</v>
      </c>
      <c r="N324">
        <v>0</v>
      </c>
      <c r="Q324">
        <f t="shared" si="44"/>
        <v>-6.7199999999999982E-2</v>
      </c>
      <c r="R324">
        <f>IF(Table1[[#This Row],[IN lift corrected]]=0, 0,N324-Q324)</f>
        <v>0</v>
      </c>
      <c r="S324">
        <v>0</v>
      </c>
      <c r="AM324">
        <f>(Table1[[#This Row],[Column11]]-S323)/(Table1[[#This Row],[crankshaft degrees]]-B323)</f>
        <v>0</v>
      </c>
      <c r="AN324">
        <f>(AM324-AM323)/(Table1[[#This Row],[crankshaft degrees]]-B323)</f>
        <v>0</v>
      </c>
      <c r="AO324">
        <f>AM324*(((data!E$12/2)*6)/1000)</f>
        <v>0</v>
      </c>
      <c r="AP324">
        <f>AN324*(((data!E$12/2)*6)^2/1000)</f>
        <v>0</v>
      </c>
      <c r="AQ324">
        <f>AN324*(((data!E$12/2)*6/1000^3))</f>
        <v>0</v>
      </c>
      <c r="AT324">
        <f>(Table1[[#This Row],[Column8]]-H323)/(Table1[[#This Row],[crankshaft degrees]]-B323)</f>
        <v>0</v>
      </c>
      <c r="AU324">
        <f>(AT324-AT323)/(Table1[[#This Row],[crankshaft degrees]]-I323)</f>
        <v>0</v>
      </c>
      <c r="AV324">
        <f>AT324*(((data!E$12/2)*6)/1000)</f>
        <v>0</v>
      </c>
      <c r="AW324">
        <f t="shared" si="39"/>
        <v>0</v>
      </c>
      <c r="AX324">
        <f>AU324*(((data!E$12/2)*6)^2/1000)</f>
        <v>0</v>
      </c>
      <c r="AY324">
        <f>AU324*(((data!E$12/2)*6)^3/1000)</f>
        <v>0</v>
      </c>
    </row>
    <row r="325" spans="1:51" x14ac:dyDescent="0.35">
      <c r="A325">
        <f t="shared" si="45"/>
        <v>284</v>
      </c>
      <c r="B325">
        <f t="shared" si="38"/>
        <v>642</v>
      </c>
      <c r="C325">
        <v>0</v>
      </c>
      <c r="F325">
        <f t="shared" si="43"/>
        <v>7.1628000000000025E-2</v>
      </c>
      <c r="G325">
        <f t="shared" si="41"/>
        <v>0</v>
      </c>
      <c r="H325">
        <v>0</v>
      </c>
      <c r="N325">
        <v>0</v>
      </c>
      <c r="Q325">
        <f t="shared" si="44"/>
        <v>-6.5141999999999978E-2</v>
      </c>
      <c r="R325">
        <f>IF(Table1[[#This Row],[IN lift corrected]]=0, 0,N325-Q325)</f>
        <v>0</v>
      </c>
      <c r="S325">
        <v>0</v>
      </c>
      <c r="AM325">
        <f>(Table1[[#This Row],[Column11]]-S324)/(Table1[[#This Row],[crankshaft degrees]]-B324)</f>
        <v>0</v>
      </c>
      <c r="AN325">
        <f>(AM325-AM324)/(Table1[[#This Row],[crankshaft degrees]]-B324)</f>
        <v>0</v>
      </c>
      <c r="AO325">
        <f>AM325*(((data!E$12/2)*6)/1000)</f>
        <v>0</v>
      </c>
      <c r="AP325">
        <f>AN325*(((data!E$12/2)*6)^2/1000)</f>
        <v>0</v>
      </c>
      <c r="AQ325">
        <f>AN325*(((data!E$12/2)*6/1000^3))</f>
        <v>0</v>
      </c>
      <c r="AT325">
        <f>(Table1[[#This Row],[Column8]]-H324)/(Table1[[#This Row],[crankshaft degrees]]-B324)</f>
        <v>0</v>
      </c>
      <c r="AU325">
        <f>(AT325-AT324)/(Table1[[#This Row],[crankshaft degrees]]-I324)</f>
        <v>0</v>
      </c>
      <c r="AV325">
        <f>AT325*(((data!E$12/2)*6)/1000)</f>
        <v>0</v>
      </c>
      <c r="AW325">
        <f t="shared" si="39"/>
        <v>0</v>
      </c>
      <c r="AX325">
        <f>AU325*(((data!E$12/2)*6)^2/1000)</f>
        <v>0</v>
      </c>
      <c r="AY325">
        <f>AU325*(((data!E$12/2)*6)^3/1000)</f>
        <v>0</v>
      </c>
    </row>
    <row r="326" spans="1:51" x14ac:dyDescent="0.35">
      <c r="A326">
        <f t="shared" si="45"/>
        <v>286</v>
      </c>
      <c r="B326">
        <f t="shared" ref="B326:B364" si="46">B325+2</f>
        <v>644</v>
      </c>
      <c r="C326">
        <v>0</v>
      </c>
      <c r="F326">
        <f t="shared" si="43"/>
        <v>7.0431999999999995E-2</v>
      </c>
      <c r="G326">
        <f t="shared" si="41"/>
        <v>0</v>
      </c>
      <c r="H326">
        <v>0</v>
      </c>
      <c r="N326">
        <v>0</v>
      </c>
      <c r="O326">
        <v>-7.0000000000000007E-2</v>
      </c>
      <c r="P326">
        <v>7.0000000000000007E-2</v>
      </c>
      <c r="Q326">
        <f t="shared" si="44"/>
        <v>-6.3047999999999993E-2</v>
      </c>
      <c r="R326">
        <f>IF(Table1[[#This Row],[IN lift corrected]]=0, 0,N326-Q326)</f>
        <v>0</v>
      </c>
      <c r="S326">
        <v>0</v>
      </c>
      <c r="AM326">
        <f>(Table1[[#This Row],[Column11]]-S325)/(Table1[[#This Row],[crankshaft degrees]]-B325)</f>
        <v>0</v>
      </c>
      <c r="AN326">
        <f>(AM326-AM325)/(Table1[[#This Row],[crankshaft degrees]]-B325)</f>
        <v>0</v>
      </c>
      <c r="AO326">
        <f>AM326*(((data!E$12/2)*6)/1000)</f>
        <v>0</v>
      </c>
      <c r="AP326">
        <f>AN326*(((data!E$12/2)*6)^2/1000)</f>
        <v>0</v>
      </c>
      <c r="AQ326">
        <f>AN326*(((data!E$12/2)*6/1000^3))</f>
        <v>0</v>
      </c>
      <c r="AT326">
        <f>(Table1[[#This Row],[Column8]]-H325)/(Table1[[#This Row],[crankshaft degrees]]-B325)</f>
        <v>0</v>
      </c>
      <c r="AU326">
        <f>(AT326-AT325)/(Table1[[#This Row],[crankshaft degrees]]-I325)</f>
        <v>0</v>
      </c>
      <c r="AV326">
        <f>AT326*(((data!E$12/2)*6)/1000)</f>
        <v>0</v>
      </c>
      <c r="AW326">
        <f t="shared" ref="AW326:AW364" si="47">ABS(AV326)</f>
        <v>0</v>
      </c>
      <c r="AX326">
        <f>AU326*(((data!E$12/2)*6)^2/1000)</f>
        <v>0</v>
      </c>
      <c r="AY326">
        <f>AU326*(((data!E$12/2)*6)^3/1000)</f>
        <v>0</v>
      </c>
    </row>
    <row r="327" spans="1:51" x14ac:dyDescent="0.35">
      <c r="A327">
        <f t="shared" si="45"/>
        <v>288</v>
      </c>
      <c r="B327">
        <f t="shared" si="46"/>
        <v>646</v>
      </c>
      <c r="C327">
        <v>0</v>
      </c>
      <c r="F327">
        <f t="shared" si="43"/>
        <v>6.9212000000000051E-2</v>
      </c>
      <c r="G327">
        <f t="shared" si="41"/>
        <v>0</v>
      </c>
      <c r="H327">
        <v>0</v>
      </c>
      <c r="N327">
        <v>0</v>
      </c>
      <c r="Q327">
        <f t="shared" si="44"/>
        <v>-6.0917999999999972E-2</v>
      </c>
      <c r="R327">
        <f>IF(Table1[[#This Row],[IN lift corrected]]=0, 0,N327-Q327)</f>
        <v>0</v>
      </c>
      <c r="S327">
        <v>0</v>
      </c>
      <c r="AM327">
        <f>(Table1[[#This Row],[Column11]]-S326)/(Table1[[#This Row],[crankshaft degrees]]-B326)</f>
        <v>0</v>
      </c>
      <c r="AN327">
        <f>(AM327-AM326)/(Table1[[#This Row],[crankshaft degrees]]-B326)</f>
        <v>0</v>
      </c>
      <c r="AO327">
        <f>AM327*(((data!E$12/2)*6)/1000)</f>
        <v>0</v>
      </c>
      <c r="AP327">
        <f>AN327*(((data!E$12/2)*6)^2/1000)</f>
        <v>0</v>
      </c>
      <c r="AQ327">
        <f>AN327*(((data!E$12/2)*6/1000^3))</f>
        <v>0</v>
      </c>
      <c r="AT327">
        <f>(Table1[[#This Row],[Column8]]-H326)/(Table1[[#This Row],[crankshaft degrees]]-B326)</f>
        <v>0</v>
      </c>
      <c r="AU327">
        <f>(AT327-AT326)/(Table1[[#This Row],[crankshaft degrees]]-I326)</f>
        <v>0</v>
      </c>
      <c r="AV327">
        <f>AT327*(((data!E$12/2)*6)/1000)</f>
        <v>0</v>
      </c>
      <c r="AW327">
        <f t="shared" si="47"/>
        <v>0</v>
      </c>
      <c r="AX327">
        <f>AU327*(((data!E$12/2)*6)^2/1000)</f>
        <v>0</v>
      </c>
      <c r="AY327">
        <f>AU327*(((data!E$12/2)*6)^3/1000)</f>
        <v>0</v>
      </c>
    </row>
    <row r="328" spans="1:51" x14ac:dyDescent="0.35">
      <c r="A328">
        <f t="shared" si="45"/>
        <v>290</v>
      </c>
      <c r="B328">
        <f t="shared" si="46"/>
        <v>648</v>
      </c>
      <c r="C328">
        <v>0</v>
      </c>
      <c r="F328">
        <f t="shared" si="43"/>
        <v>6.7968000000000028E-2</v>
      </c>
      <c r="G328">
        <f t="shared" si="41"/>
        <v>0</v>
      </c>
      <c r="H328">
        <v>0</v>
      </c>
      <c r="N328">
        <v>0</v>
      </c>
      <c r="Q328">
        <f t="shared" si="44"/>
        <v>-5.8751999999999971E-2</v>
      </c>
      <c r="R328">
        <f>IF(Table1[[#This Row],[IN lift corrected]]=0, 0,N328-Q328)</f>
        <v>0</v>
      </c>
      <c r="S328">
        <v>0</v>
      </c>
      <c r="AM328">
        <f>(Table1[[#This Row],[Column11]]-S327)/(Table1[[#This Row],[crankshaft degrees]]-B327)</f>
        <v>0</v>
      </c>
      <c r="AN328">
        <f>(AM328-AM327)/(Table1[[#This Row],[crankshaft degrees]]-B327)</f>
        <v>0</v>
      </c>
      <c r="AO328">
        <f>AM328*(((data!E$12/2)*6)/1000)</f>
        <v>0</v>
      </c>
      <c r="AP328">
        <f>AN328*(((data!E$12/2)*6)^2/1000)</f>
        <v>0</v>
      </c>
      <c r="AQ328">
        <f>AN328*(((data!E$12/2)*6/1000^3))</f>
        <v>0</v>
      </c>
      <c r="AT328">
        <f>(Table1[[#This Row],[Column8]]-H327)/(Table1[[#This Row],[crankshaft degrees]]-B327)</f>
        <v>0</v>
      </c>
      <c r="AU328">
        <f>(AT328-AT327)/(Table1[[#This Row],[crankshaft degrees]]-I327)</f>
        <v>0</v>
      </c>
      <c r="AV328">
        <f>AT328*(((data!E$12/2)*6)/1000)</f>
        <v>0</v>
      </c>
      <c r="AW328">
        <f t="shared" si="47"/>
        <v>0</v>
      </c>
      <c r="AX328">
        <f>AU328*(((data!E$12/2)*6)^2/1000)</f>
        <v>0</v>
      </c>
      <c r="AY328">
        <f>AU328*(((data!E$12/2)*6)^3/1000)</f>
        <v>0</v>
      </c>
    </row>
    <row r="329" spans="1:51" x14ac:dyDescent="0.35">
      <c r="A329">
        <f t="shared" si="45"/>
        <v>292</v>
      </c>
      <c r="B329">
        <f t="shared" si="46"/>
        <v>650</v>
      </c>
      <c r="C329">
        <v>0</v>
      </c>
      <c r="F329">
        <f t="shared" si="43"/>
        <v>6.6699999999999982E-2</v>
      </c>
      <c r="G329">
        <f t="shared" si="41"/>
        <v>0</v>
      </c>
      <c r="H329">
        <v>0</v>
      </c>
      <c r="N329">
        <v>0</v>
      </c>
      <c r="Q329">
        <f t="shared" si="44"/>
        <v>-5.6549999999999989E-2</v>
      </c>
      <c r="R329">
        <f>IF(Table1[[#This Row],[IN lift corrected]]=0, 0,N329-Q329)</f>
        <v>0</v>
      </c>
      <c r="S329">
        <v>0</v>
      </c>
      <c r="AM329">
        <f>(Table1[[#This Row],[Column11]]-S328)/(Table1[[#This Row],[crankshaft degrees]]-B328)</f>
        <v>0</v>
      </c>
      <c r="AN329">
        <f>(AM329-AM328)/(Table1[[#This Row],[crankshaft degrees]]-B328)</f>
        <v>0</v>
      </c>
      <c r="AO329">
        <f>AM329*(((data!E$12/2)*6)/1000)</f>
        <v>0</v>
      </c>
      <c r="AP329">
        <f>AN329*(((data!E$12/2)*6)^2/1000)</f>
        <v>0</v>
      </c>
      <c r="AQ329">
        <f>AN329*(((data!E$12/2)*6/1000^3))</f>
        <v>0</v>
      </c>
      <c r="AT329">
        <f>(Table1[[#This Row],[Column8]]-H328)/(Table1[[#This Row],[crankshaft degrees]]-B328)</f>
        <v>0</v>
      </c>
      <c r="AU329">
        <f>(AT329-AT328)/(Table1[[#This Row],[crankshaft degrees]]-I328)</f>
        <v>0</v>
      </c>
      <c r="AV329">
        <f>AT329*(((data!E$12/2)*6)/1000)</f>
        <v>0</v>
      </c>
      <c r="AW329">
        <f t="shared" si="47"/>
        <v>0</v>
      </c>
      <c r="AX329">
        <f>AU329*(((data!E$12/2)*6)^2/1000)</f>
        <v>0</v>
      </c>
      <c r="AY329">
        <f>AU329*(((data!E$12/2)*6)^3/1000)</f>
        <v>0</v>
      </c>
    </row>
    <row r="330" spans="1:51" x14ac:dyDescent="0.35">
      <c r="A330">
        <f t="shared" si="45"/>
        <v>294</v>
      </c>
      <c r="B330">
        <f t="shared" si="46"/>
        <v>652</v>
      </c>
      <c r="C330">
        <v>0</v>
      </c>
      <c r="F330">
        <f t="shared" si="43"/>
        <v>6.5408000000000022E-2</v>
      </c>
      <c r="G330">
        <f t="shared" si="41"/>
        <v>0</v>
      </c>
      <c r="H330">
        <v>0</v>
      </c>
      <c r="N330">
        <v>0</v>
      </c>
      <c r="Q330">
        <f t="shared" si="44"/>
        <v>-5.4311999999999971E-2</v>
      </c>
      <c r="R330">
        <f>IF(Table1[[#This Row],[IN lift corrected]]=0, 0,N330-Q330)</f>
        <v>0</v>
      </c>
      <c r="S330">
        <v>0</v>
      </c>
      <c r="AM330">
        <f>(Table1[[#This Row],[Column11]]-S329)/(Table1[[#This Row],[crankshaft degrees]]-B329)</f>
        <v>0</v>
      </c>
      <c r="AN330">
        <f>(AM330-AM329)/(Table1[[#This Row],[crankshaft degrees]]-B329)</f>
        <v>0</v>
      </c>
      <c r="AO330">
        <f>AM330*(((data!E$12/2)*6)/1000)</f>
        <v>0</v>
      </c>
      <c r="AP330">
        <f>AN330*(((data!E$12/2)*6)^2/1000)</f>
        <v>0</v>
      </c>
      <c r="AQ330">
        <f>AN330*(((data!E$12/2)*6/1000^3))</f>
        <v>0</v>
      </c>
      <c r="AT330">
        <f>(Table1[[#This Row],[Column8]]-H329)/(Table1[[#This Row],[crankshaft degrees]]-B329)</f>
        <v>0</v>
      </c>
      <c r="AU330">
        <f>(AT330-AT329)/(Table1[[#This Row],[crankshaft degrees]]-I329)</f>
        <v>0</v>
      </c>
      <c r="AV330">
        <f>AT330*(((data!E$12/2)*6)/1000)</f>
        <v>0</v>
      </c>
      <c r="AW330">
        <f t="shared" si="47"/>
        <v>0</v>
      </c>
      <c r="AX330">
        <f>AU330*(((data!E$12/2)*6)^2/1000)</f>
        <v>0</v>
      </c>
      <c r="AY330">
        <f>AU330*(((data!E$12/2)*6)^3/1000)</f>
        <v>0</v>
      </c>
    </row>
    <row r="331" spans="1:51" x14ac:dyDescent="0.35">
      <c r="A331">
        <f t="shared" si="45"/>
        <v>296</v>
      </c>
      <c r="B331">
        <f t="shared" si="46"/>
        <v>654</v>
      </c>
      <c r="C331">
        <v>0</v>
      </c>
      <c r="F331">
        <f t="shared" si="43"/>
        <v>6.4092000000000038E-2</v>
      </c>
      <c r="G331">
        <f t="shared" si="41"/>
        <v>0</v>
      </c>
      <c r="H331">
        <v>0</v>
      </c>
      <c r="N331">
        <v>0</v>
      </c>
      <c r="Q331">
        <f t="shared" si="44"/>
        <v>-5.2037999999999973E-2</v>
      </c>
      <c r="R331">
        <f>IF(Table1[[#This Row],[IN lift corrected]]=0, 0,N331-Q331)</f>
        <v>0</v>
      </c>
      <c r="S331">
        <v>0</v>
      </c>
      <c r="AM331">
        <f>(Table1[[#This Row],[Column11]]-S330)/(Table1[[#This Row],[crankshaft degrees]]-B330)</f>
        <v>0</v>
      </c>
      <c r="AN331">
        <f>(AM331-AM330)/(Table1[[#This Row],[crankshaft degrees]]-B330)</f>
        <v>0</v>
      </c>
      <c r="AO331">
        <f>AM331*(((data!E$12/2)*6)/1000)</f>
        <v>0</v>
      </c>
      <c r="AP331">
        <f>AN331*(((data!E$12/2)*6)^2/1000)</f>
        <v>0</v>
      </c>
      <c r="AQ331">
        <f>AN331*(((data!E$12/2)*6/1000^3))</f>
        <v>0</v>
      </c>
      <c r="AT331">
        <f>(Table1[[#This Row],[Column8]]-H330)/(Table1[[#This Row],[crankshaft degrees]]-B330)</f>
        <v>0</v>
      </c>
      <c r="AU331">
        <f>(AT331-AT330)/(Table1[[#This Row],[crankshaft degrees]]-I330)</f>
        <v>0</v>
      </c>
      <c r="AV331">
        <f>AT331*(((data!E$12/2)*6)/1000)</f>
        <v>0</v>
      </c>
      <c r="AW331">
        <f t="shared" si="47"/>
        <v>0</v>
      </c>
      <c r="AX331">
        <f>AU331*(((data!E$12/2)*6)^2/1000)</f>
        <v>0</v>
      </c>
      <c r="AY331">
        <f>AU331*(((data!E$12/2)*6)^3/1000)</f>
        <v>0</v>
      </c>
    </row>
    <row r="332" spans="1:51" x14ac:dyDescent="0.35">
      <c r="A332">
        <f t="shared" si="45"/>
        <v>298</v>
      </c>
      <c r="B332">
        <f t="shared" si="46"/>
        <v>656</v>
      </c>
      <c r="C332">
        <v>0</v>
      </c>
      <c r="F332">
        <f t="shared" si="43"/>
        <v>6.2751999999999974E-2</v>
      </c>
      <c r="G332">
        <f t="shared" si="41"/>
        <v>0</v>
      </c>
      <c r="H332">
        <v>0</v>
      </c>
      <c r="N332">
        <v>0</v>
      </c>
      <c r="Q332">
        <f t="shared" si="44"/>
        <v>-4.9727999999999994E-2</v>
      </c>
      <c r="R332">
        <f>IF(Table1[[#This Row],[IN lift corrected]]=0, 0,N332-Q332)</f>
        <v>0</v>
      </c>
      <c r="S332">
        <v>0</v>
      </c>
      <c r="AM332">
        <f>(Table1[[#This Row],[Column11]]-S331)/(Table1[[#This Row],[crankshaft degrees]]-B331)</f>
        <v>0</v>
      </c>
      <c r="AN332">
        <f>(AM332-AM331)/(Table1[[#This Row],[crankshaft degrees]]-B331)</f>
        <v>0</v>
      </c>
      <c r="AO332">
        <f>AM332*(((data!E$12/2)*6)/1000)</f>
        <v>0</v>
      </c>
      <c r="AP332">
        <f>AN332*(((data!E$12/2)*6)^2/1000)</f>
        <v>0</v>
      </c>
      <c r="AQ332">
        <f>AN332*(((data!E$12/2)*6/1000^3))</f>
        <v>0</v>
      </c>
      <c r="AT332">
        <f>(Table1[[#This Row],[Column8]]-H331)/(Table1[[#This Row],[crankshaft degrees]]-B331)</f>
        <v>0</v>
      </c>
      <c r="AU332">
        <f>(AT332-AT331)/(Table1[[#This Row],[crankshaft degrees]]-I331)</f>
        <v>0</v>
      </c>
      <c r="AV332">
        <f>AT332*(((data!E$12/2)*6)/1000)</f>
        <v>0</v>
      </c>
      <c r="AW332">
        <f t="shared" si="47"/>
        <v>0</v>
      </c>
      <c r="AX332">
        <f>AU332*(((data!E$12/2)*6)^2/1000)</f>
        <v>0</v>
      </c>
      <c r="AY332">
        <f>AU332*(((data!E$12/2)*6)^3/1000)</f>
        <v>0</v>
      </c>
    </row>
    <row r="333" spans="1:51" x14ac:dyDescent="0.35">
      <c r="A333">
        <f t="shared" si="45"/>
        <v>300</v>
      </c>
      <c r="B333">
        <f t="shared" si="46"/>
        <v>658</v>
      </c>
      <c r="C333">
        <v>0</v>
      </c>
      <c r="F333">
        <f t="shared" si="43"/>
        <v>6.1388000000000054E-2</v>
      </c>
      <c r="G333">
        <f t="shared" si="41"/>
        <v>0</v>
      </c>
      <c r="H333">
        <v>0</v>
      </c>
      <c r="N333">
        <v>0</v>
      </c>
      <c r="Q333">
        <f t="shared" si="44"/>
        <v>-4.738199999999998E-2</v>
      </c>
      <c r="R333">
        <f>IF(Table1[[#This Row],[IN lift corrected]]=0, 0,N333-Q333)</f>
        <v>0</v>
      </c>
      <c r="S333">
        <v>0</v>
      </c>
      <c r="AM333">
        <f>(Table1[[#This Row],[Column11]]-S332)/(Table1[[#This Row],[crankshaft degrees]]-B332)</f>
        <v>0</v>
      </c>
      <c r="AN333">
        <f>(AM333-AM332)/(Table1[[#This Row],[crankshaft degrees]]-B332)</f>
        <v>0</v>
      </c>
      <c r="AO333">
        <f>AM333*(((data!E$12/2)*6)/1000)</f>
        <v>0</v>
      </c>
      <c r="AP333">
        <f>AN333*(((data!E$12/2)*6)^2/1000)</f>
        <v>0</v>
      </c>
      <c r="AQ333">
        <f>AN333*(((data!E$12/2)*6/1000^3))</f>
        <v>0</v>
      </c>
      <c r="AT333">
        <f>(Table1[[#This Row],[Column8]]-H332)/(Table1[[#This Row],[crankshaft degrees]]-B332)</f>
        <v>0</v>
      </c>
      <c r="AU333">
        <f>(AT333-AT332)/(Table1[[#This Row],[crankshaft degrees]]-I332)</f>
        <v>0</v>
      </c>
      <c r="AV333">
        <f>AT333*(((data!E$12/2)*6)/1000)</f>
        <v>0</v>
      </c>
      <c r="AW333">
        <f t="shared" si="47"/>
        <v>0</v>
      </c>
      <c r="AX333">
        <f>AU333*(((data!E$12/2)*6)^2/1000)</f>
        <v>0</v>
      </c>
      <c r="AY333">
        <f>AU333*(((data!E$12/2)*6)^3/1000)</f>
        <v>0</v>
      </c>
    </row>
    <row r="334" spans="1:51" x14ac:dyDescent="0.35">
      <c r="A334">
        <f t="shared" si="45"/>
        <v>302</v>
      </c>
      <c r="B334">
        <f t="shared" si="46"/>
        <v>660</v>
      </c>
      <c r="C334">
        <v>0</v>
      </c>
      <c r="D334">
        <v>0.05</v>
      </c>
      <c r="F334">
        <f t="shared" si="43"/>
        <v>0.06</v>
      </c>
      <c r="G334">
        <f t="shared" si="41"/>
        <v>0</v>
      </c>
      <c r="H334">
        <v>0</v>
      </c>
      <c r="N334">
        <v>0</v>
      </c>
      <c r="Q334">
        <f t="shared" si="44"/>
        <v>-4.4999999999999984E-2</v>
      </c>
      <c r="R334">
        <f>IF(Table1[[#This Row],[IN lift corrected]]=0, 0,N334-Q334)</f>
        <v>0</v>
      </c>
      <c r="S334">
        <v>0</v>
      </c>
      <c r="AM334">
        <f>(Table1[[#This Row],[Column11]]-S333)/(Table1[[#This Row],[crankshaft degrees]]-B333)</f>
        <v>0</v>
      </c>
      <c r="AN334">
        <f>(AM334-AM333)/(Table1[[#This Row],[crankshaft degrees]]-B333)</f>
        <v>0</v>
      </c>
      <c r="AO334">
        <f>AM334*(((data!E$12/2)*6)/1000)</f>
        <v>0</v>
      </c>
      <c r="AP334">
        <f>AN334*(((data!E$12/2)*6)^2/1000)</f>
        <v>0</v>
      </c>
      <c r="AQ334">
        <f>AN334*(((data!E$12/2)*6/1000^3))</f>
        <v>0</v>
      </c>
      <c r="AT334">
        <f>(Table1[[#This Row],[Column8]]-H333)/(Table1[[#This Row],[crankshaft degrees]]-B333)</f>
        <v>0</v>
      </c>
      <c r="AU334">
        <f>(AT334-AT333)/(Table1[[#This Row],[crankshaft degrees]]-I333)</f>
        <v>0</v>
      </c>
      <c r="AV334">
        <f>AT334*(((data!E$12/2)*6)/1000)</f>
        <v>0</v>
      </c>
      <c r="AW334">
        <f t="shared" si="47"/>
        <v>0</v>
      </c>
      <c r="AX334">
        <f>AU334*(((data!E$12/2)*6)^2/1000)</f>
        <v>0</v>
      </c>
      <c r="AY334">
        <f>AU334*(((data!E$12/2)*6)^3/1000)</f>
        <v>0</v>
      </c>
    </row>
    <row r="335" spans="1:51" x14ac:dyDescent="0.35">
      <c r="A335">
        <f t="shared" si="45"/>
        <v>304</v>
      </c>
      <c r="B335">
        <f t="shared" si="46"/>
        <v>662</v>
      </c>
      <c r="C335">
        <v>0</v>
      </c>
      <c r="F335">
        <f t="shared" si="43"/>
        <v>5.8587999999999973E-2</v>
      </c>
      <c r="G335">
        <f t="shared" si="41"/>
        <v>0</v>
      </c>
      <c r="H335">
        <v>0</v>
      </c>
      <c r="N335">
        <v>0</v>
      </c>
      <c r="Q335">
        <f t="shared" si="44"/>
        <v>-4.2582000000000009E-2</v>
      </c>
      <c r="R335">
        <f>IF(Table1[[#This Row],[IN lift corrected]]=0, 0,N335-Q335)</f>
        <v>0</v>
      </c>
      <c r="S335">
        <v>0</v>
      </c>
      <c r="AM335">
        <f>(Table1[[#This Row],[Column11]]-S334)/(Table1[[#This Row],[crankshaft degrees]]-B334)</f>
        <v>0</v>
      </c>
      <c r="AN335">
        <f>(AM335-AM334)/(Table1[[#This Row],[crankshaft degrees]]-B334)</f>
        <v>0</v>
      </c>
      <c r="AO335">
        <f>AM335*(((data!E$12/2)*6)/1000)</f>
        <v>0</v>
      </c>
      <c r="AP335">
        <f>AN335*(((data!E$12/2)*6)^2/1000)</f>
        <v>0</v>
      </c>
      <c r="AQ335">
        <f>AN335*(((data!E$12/2)*6/1000^3))</f>
        <v>0</v>
      </c>
      <c r="AT335">
        <f>(Table1[[#This Row],[Column8]]-H334)/(Table1[[#This Row],[crankshaft degrees]]-B334)</f>
        <v>0</v>
      </c>
      <c r="AU335">
        <f>(AT335-AT334)/(Table1[[#This Row],[crankshaft degrees]]-I334)</f>
        <v>0</v>
      </c>
      <c r="AV335">
        <f>AT335*(((data!E$12/2)*6)/1000)</f>
        <v>0</v>
      </c>
      <c r="AW335">
        <f t="shared" si="47"/>
        <v>0</v>
      </c>
      <c r="AX335">
        <f>AU335*(((data!E$12/2)*6)^2/1000)</f>
        <v>0</v>
      </c>
      <c r="AY335">
        <f>AU335*(((data!E$12/2)*6)^3/1000)</f>
        <v>0</v>
      </c>
    </row>
    <row r="336" spans="1:51" x14ac:dyDescent="0.35">
      <c r="A336">
        <f t="shared" si="45"/>
        <v>306</v>
      </c>
      <c r="B336">
        <f t="shared" si="46"/>
        <v>664</v>
      </c>
      <c r="C336">
        <v>0</v>
      </c>
      <c r="F336">
        <f t="shared" si="43"/>
        <v>5.7152000000000036E-2</v>
      </c>
      <c r="G336">
        <f t="shared" si="41"/>
        <v>0</v>
      </c>
      <c r="H336">
        <v>0</v>
      </c>
      <c r="N336">
        <v>0</v>
      </c>
      <c r="O336">
        <v>-0.05</v>
      </c>
      <c r="P336">
        <v>0.05</v>
      </c>
      <c r="Q336">
        <f t="shared" si="44"/>
        <v>-4.0127999999999997E-2</v>
      </c>
      <c r="R336">
        <f>IF(Table1[[#This Row],[IN lift corrected]]=0, 0,N336-Q336)</f>
        <v>0</v>
      </c>
      <c r="S336">
        <v>0</v>
      </c>
      <c r="AM336">
        <f>(Table1[[#This Row],[Column11]]-S335)/(Table1[[#This Row],[crankshaft degrees]]-B335)</f>
        <v>0</v>
      </c>
      <c r="AN336">
        <f>(AM336-AM335)/(Table1[[#This Row],[crankshaft degrees]]-B335)</f>
        <v>0</v>
      </c>
      <c r="AO336">
        <f>AM336*(((data!E$12/2)*6)/1000)</f>
        <v>0</v>
      </c>
      <c r="AP336">
        <f>AN336*(((data!E$12/2)*6)^2/1000)</f>
        <v>0</v>
      </c>
      <c r="AQ336">
        <f>AN336*(((data!E$12/2)*6/1000^3))</f>
        <v>0</v>
      </c>
      <c r="AT336">
        <f>(Table1[[#This Row],[Column8]]-H335)/(Table1[[#This Row],[crankshaft degrees]]-B335)</f>
        <v>0</v>
      </c>
      <c r="AU336">
        <f>(AT336-AT335)/(Table1[[#This Row],[crankshaft degrees]]-I335)</f>
        <v>0</v>
      </c>
      <c r="AV336">
        <f>AT336*(((data!E$12/2)*6)/1000)</f>
        <v>0</v>
      </c>
      <c r="AW336">
        <f t="shared" si="47"/>
        <v>0</v>
      </c>
      <c r="AX336">
        <f>AU336*(((data!E$12/2)*6)^2/1000)</f>
        <v>0</v>
      </c>
      <c r="AY336">
        <f>AU336*(((data!E$12/2)*6)^3/1000)</f>
        <v>0</v>
      </c>
    </row>
    <row r="337" spans="1:51" x14ac:dyDescent="0.35">
      <c r="A337">
        <f t="shared" si="45"/>
        <v>308</v>
      </c>
      <c r="B337">
        <f t="shared" si="46"/>
        <v>666</v>
      </c>
      <c r="C337">
        <v>0</v>
      </c>
      <c r="F337">
        <f t="shared" si="43"/>
        <v>5.5692000000000019E-2</v>
      </c>
      <c r="G337">
        <f t="shared" si="41"/>
        <v>0</v>
      </c>
      <c r="H337">
        <v>0</v>
      </c>
      <c r="N337">
        <v>0</v>
      </c>
      <c r="Q337">
        <f t="shared" si="44"/>
        <v>-3.7638000000000005E-2</v>
      </c>
      <c r="R337">
        <f>IF(Table1[[#This Row],[IN lift corrected]]=0, 0,N337-Q337)</f>
        <v>0</v>
      </c>
      <c r="S337">
        <v>0</v>
      </c>
      <c r="AM337">
        <f>(Table1[[#This Row],[Column11]]-S336)/(Table1[[#This Row],[crankshaft degrees]]-B336)</f>
        <v>0</v>
      </c>
      <c r="AN337">
        <f>(AM337-AM336)/(Table1[[#This Row],[crankshaft degrees]]-B336)</f>
        <v>0</v>
      </c>
      <c r="AO337">
        <f>AM337*(((data!E$12/2)*6)/1000)</f>
        <v>0</v>
      </c>
      <c r="AP337">
        <f>AN337*(((data!E$12/2)*6)^2/1000)</f>
        <v>0</v>
      </c>
      <c r="AQ337">
        <f>AN337*(((data!E$12/2)*6/1000^3))</f>
        <v>0</v>
      </c>
      <c r="AT337">
        <f>(Table1[[#This Row],[Column8]]-H336)/(Table1[[#This Row],[crankshaft degrees]]-B336)</f>
        <v>0</v>
      </c>
      <c r="AU337">
        <f>(AT337-AT336)/(Table1[[#This Row],[crankshaft degrees]]-I336)</f>
        <v>0</v>
      </c>
      <c r="AV337">
        <f>AT337*(((data!E$12/2)*6)/1000)</f>
        <v>0</v>
      </c>
      <c r="AW337">
        <f t="shared" si="47"/>
        <v>0</v>
      </c>
      <c r="AX337">
        <f>AU337*(((data!E$12/2)*6)^2/1000)</f>
        <v>0</v>
      </c>
      <c r="AY337">
        <f>AU337*(((data!E$12/2)*6)^3/1000)</f>
        <v>0</v>
      </c>
    </row>
    <row r="338" spans="1:51" x14ac:dyDescent="0.35">
      <c r="A338">
        <f t="shared" si="45"/>
        <v>310</v>
      </c>
      <c r="B338">
        <f t="shared" si="46"/>
        <v>668</v>
      </c>
      <c r="C338">
        <v>0</v>
      </c>
      <c r="F338">
        <f t="shared" si="43"/>
        <v>5.4208000000000034E-2</v>
      </c>
      <c r="G338">
        <f t="shared" si="41"/>
        <v>0</v>
      </c>
      <c r="H338">
        <v>0</v>
      </c>
      <c r="N338">
        <v>0</v>
      </c>
      <c r="Q338">
        <f t="shared" si="44"/>
        <v>-3.5112000000000032E-2</v>
      </c>
      <c r="R338">
        <f>IF(Table1[[#This Row],[IN lift corrected]]=0, 0,N338-Q338)</f>
        <v>0</v>
      </c>
      <c r="S338">
        <v>0</v>
      </c>
      <c r="AM338">
        <f>(Table1[[#This Row],[Column11]]-S337)/(Table1[[#This Row],[crankshaft degrees]]-B337)</f>
        <v>0</v>
      </c>
      <c r="AN338">
        <f>(AM338-AM337)/(Table1[[#This Row],[crankshaft degrees]]-B337)</f>
        <v>0</v>
      </c>
      <c r="AO338">
        <f>AM338*(((data!E$12/2)*6)/1000)</f>
        <v>0</v>
      </c>
      <c r="AP338">
        <f>AN338*(((data!E$12/2)*6)^2/1000)</f>
        <v>0</v>
      </c>
      <c r="AQ338">
        <f>AN338*(((data!E$12/2)*6/1000^3))</f>
        <v>0</v>
      </c>
      <c r="AT338">
        <f>(Table1[[#This Row],[Column8]]-H337)/(Table1[[#This Row],[crankshaft degrees]]-B337)</f>
        <v>0</v>
      </c>
      <c r="AU338">
        <f>(AT338-AT337)/(Table1[[#This Row],[crankshaft degrees]]-I337)</f>
        <v>0</v>
      </c>
      <c r="AV338">
        <f>AT338*(((data!E$12/2)*6)/1000)</f>
        <v>0</v>
      </c>
      <c r="AW338">
        <f t="shared" si="47"/>
        <v>0</v>
      </c>
      <c r="AX338">
        <f>AU338*(((data!E$12/2)*6)^2/1000)</f>
        <v>0</v>
      </c>
      <c r="AY338">
        <f>AU338*(((data!E$12/2)*6)^3/1000)</f>
        <v>0</v>
      </c>
    </row>
    <row r="339" spans="1:51" x14ac:dyDescent="0.35">
      <c r="A339">
        <f t="shared" si="45"/>
        <v>312</v>
      </c>
      <c r="B339">
        <f t="shared" si="46"/>
        <v>670</v>
      </c>
      <c r="C339">
        <v>0</v>
      </c>
      <c r="F339">
        <f t="shared" si="43"/>
        <v>5.2700000000000025E-2</v>
      </c>
      <c r="G339">
        <f t="shared" si="41"/>
        <v>0</v>
      </c>
      <c r="H339">
        <v>0</v>
      </c>
      <c r="N339">
        <v>0</v>
      </c>
      <c r="Q339">
        <f t="shared" si="44"/>
        <v>-3.2550000000000023E-2</v>
      </c>
      <c r="R339">
        <f>IF(Table1[[#This Row],[IN lift corrected]]=0, 0,N339-Q339)</f>
        <v>0</v>
      </c>
      <c r="S339">
        <v>0</v>
      </c>
      <c r="AM339">
        <f>(Table1[[#This Row],[Column11]]-S338)/(Table1[[#This Row],[crankshaft degrees]]-B338)</f>
        <v>0</v>
      </c>
      <c r="AN339">
        <f>(AM339-AM338)/(Table1[[#This Row],[crankshaft degrees]]-B338)</f>
        <v>0</v>
      </c>
      <c r="AO339">
        <f>AM339*(((data!E$12/2)*6)/1000)</f>
        <v>0</v>
      </c>
      <c r="AP339">
        <f>AN339*(((data!E$12/2)*6)^2/1000)</f>
        <v>0</v>
      </c>
      <c r="AQ339">
        <f>AN339*(((data!E$12/2)*6/1000^3))</f>
        <v>0</v>
      </c>
      <c r="AT339">
        <f>(Table1[[#This Row],[Column8]]-H338)/(Table1[[#This Row],[crankshaft degrees]]-B338)</f>
        <v>0</v>
      </c>
      <c r="AU339">
        <f>(AT339-AT338)/(Table1[[#This Row],[crankshaft degrees]]-I338)</f>
        <v>0</v>
      </c>
      <c r="AV339">
        <f>AT339*(((data!E$12/2)*6)/1000)</f>
        <v>0</v>
      </c>
      <c r="AW339">
        <f t="shared" si="47"/>
        <v>0</v>
      </c>
      <c r="AX339">
        <f>AU339*(((data!E$12/2)*6)^2/1000)</f>
        <v>0</v>
      </c>
      <c r="AY339">
        <f>AU339*(((data!E$12/2)*6)^3/1000)</f>
        <v>0</v>
      </c>
    </row>
    <row r="340" spans="1:51" x14ac:dyDescent="0.35">
      <c r="A340">
        <f t="shared" si="45"/>
        <v>314</v>
      </c>
      <c r="B340">
        <f t="shared" si="46"/>
        <v>672</v>
      </c>
      <c r="C340">
        <v>0</v>
      </c>
      <c r="F340">
        <f t="shared" si="43"/>
        <v>5.1167999999999991E-2</v>
      </c>
      <c r="G340">
        <f t="shared" si="41"/>
        <v>0</v>
      </c>
      <c r="H340">
        <v>0</v>
      </c>
      <c r="N340">
        <v>0</v>
      </c>
      <c r="Q340">
        <f t="shared" si="44"/>
        <v>-2.9952000000000034E-2</v>
      </c>
      <c r="R340">
        <f>IF(Table1[[#This Row],[IN lift corrected]]=0, 0,N340-Q340)</f>
        <v>0</v>
      </c>
      <c r="S340">
        <v>0</v>
      </c>
      <c r="AM340">
        <f>(Table1[[#This Row],[Column11]]-S339)/(Table1[[#This Row],[crankshaft degrees]]-B339)</f>
        <v>0</v>
      </c>
      <c r="AN340">
        <f>(AM340-AM339)/(Table1[[#This Row],[crankshaft degrees]]-B339)</f>
        <v>0</v>
      </c>
      <c r="AO340">
        <f>AM340*(((data!E$12/2)*6)/1000)</f>
        <v>0</v>
      </c>
      <c r="AP340">
        <f>AN340*(((data!E$12/2)*6)^2/1000)</f>
        <v>0</v>
      </c>
      <c r="AQ340">
        <f>AN340*(((data!E$12/2)*6/1000^3))</f>
        <v>0</v>
      </c>
      <c r="AT340">
        <f>(Table1[[#This Row],[Column8]]-H339)/(Table1[[#This Row],[crankshaft degrees]]-B339)</f>
        <v>0</v>
      </c>
      <c r="AU340">
        <f>(AT340-AT339)/(Table1[[#This Row],[crankshaft degrees]]-I339)</f>
        <v>0</v>
      </c>
      <c r="AV340">
        <f>AT340*(((data!E$12/2)*6)/1000)</f>
        <v>0</v>
      </c>
      <c r="AW340">
        <f t="shared" si="47"/>
        <v>0</v>
      </c>
      <c r="AX340">
        <f>AU340*(((data!E$12/2)*6)^2/1000)</f>
        <v>0</v>
      </c>
      <c r="AY340">
        <f>AU340*(((data!E$12/2)*6)^3/1000)</f>
        <v>0</v>
      </c>
    </row>
    <row r="341" spans="1:51" x14ac:dyDescent="0.35">
      <c r="A341">
        <f t="shared" si="45"/>
        <v>316</v>
      </c>
      <c r="B341">
        <f t="shared" si="46"/>
        <v>674</v>
      </c>
      <c r="C341">
        <v>0</v>
      </c>
      <c r="F341">
        <f t="shared" si="43"/>
        <v>4.9612000000000045E-2</v>
      </c>
      <c r="G341">
        <f t="shared" si="41"/>
        <v>0</v>
      </c>
      <c r="H341">
        <v>0</v>
      </c>
      <c r="N341">
        <v>0</v>
      </c>
      <c r="Q341">
        <f t="shared" si="44"/>
        <v>-2.7318000000000009E-2</v>
      </c>
      <c r="R341">
        <f>IF(Table1[[#This Row],[IN lift corrected]]=0, 0,N341-Q341)</f>
        <v>0</v>
      </c>
      <c r="S341">
        <v>0</v>
      </c>
      <c r="AM341">
        <f>(Table1[[#This Row],[Column11]]-S340)/(Table1[[#This Row],[crankshaft degrees]]-B340)</f>
        <v>0</v>
      </c>
      <c r="AN341">
        <f>(AM341-AM340)/(Table1[[#This Row],[crankshaft degrees]]-B340)</f>
        <v>0</v>
      </c>
      <c r="AO341">
        <f>AM341*(((data!E$12/2)*6)/1000)</f>
        <v>0</v>
      </c>
      <c r="AP341">
        <f>AN341*(((data!E$12/2)*6)^2/1000)</f>
        <v>0</v>
      </c>
      <c r="AQ341">
        <f>AN341*(((data!E$12/2)*6/1000^3))</f>
        <v>0</v>
      </c>
      <c r="AT341">
        <f>(Table1[[#This Row],[Column8]]-H340)/(Table1[[#This Row],[crankshaft degrees]]-B340)</f>
        <v>0</v>
      </c>
      <c r="AU341">
        <f>(AT341-AT340)/(Table1[[#This Row],[crankshaft degrees]]-I340)</f>
        <v>0</v>
      </c>
      <c r="AV341">
        <f>AT341*(((data!E$12/2)*6)/1000)</f>
        <v>0</v>
      </c>
      <c r="AW341">
        <f t="shared" si="47"/>
        <v>0</v>
      </c>
      <c r="AX341">
        <f>AU341*(((data!E$12/2)*6)^2/1000)</f>
        <v>0</v>
      </c>
      <c r="AY341">
        <f>AU341*(((data!E$12/2)*6)^3/1000)</f>
        <v>0</v>
      </c>
    </row>
    <row r="342" spans="1:51" x14ac:dyDescent="0.35">
      <c r="A342">
        <f t="shared" si="45"/>
        <v>318</v>
      </c>
      <c r="B342">
        <f t="shared" si="46"/>
        <v>676</v>
      </c>
      <c r="C342">
        <v>0</v>
      </c>
      <c r="F342">
        <f t="shared" si="43"/>
        <v>4.8032000000000019E-2</v>
      </c>
      <c r="G342">
        <f t="shared" si="41"/>
        <v>0</v>
      </c>
      <c r="H342">
        <v>0</v>
      </c>
      <c r="N342">
        <v>0</v>
      </c>
      <c r="Q342">
        <f t="shared" si="44"/>
        <v>-2.4648000000000003E-2</v>
      </c>
      <c r="R342">
        <f>IF(Table1[[#This Row],[IN lift corrected]]=0, 0,N342-Q342)</f>
        <v>0</v>
      </c>
      <c r="S342">
        <v>0</v>
      </c>
      <c r="AM342">
        <f>(Table1[[#This Row],[Column11]]-S341)/(Table1[[#This Row],[crankshaft degrees]]-B341)</f>
        <v>0</v>
      </c>
      <c r="AN342">
        <f>(AM342-AM341)/(Table1[[#This Row],[crankshaft degrees]]-B341)</f>
        <v>0</v>
      </c>
      <c r="AO342">
        <f>AM342*(((data!E$12/2)*6)/1000)</f>
        <v>0</v>
      </c>
      <c r="AP342">
        <f>AN342*(((data!E$12/2)*6)^2/1000)</f>
        <v>0</v>
      </c>
      <c r="AQ342">
        <f>AN342*(((data!E$12/2)*6/1000^3))</f>
        <v>0</v>
      </c>
      <c r="AT342">
        <f>(Table1[[#This Row],[Column8]]-H341)/(Table1[[#This Row],[crankshaft degrees]]-B341)</f>
        <v>0</v>
      </c>
      <c r="AU342">
        <f>(AT342-AT341)/(Table1[[#This Row],[crankshaft degrees]]-I341)</f>
        <v>0</v>
      </c>
      <c r="AV342">
        <f>AT342*(((data!E$12/2)*6)/1000)</f>
        <v>0</v>
      </c>
      <c r="AW342">
        <f t="shared" si="47"/>
        <v>0</v>
      </c>
      <c r="AX342">
        <f>AU342*(((data!E$12/2)*6)^2/1000)</f>
        <v>0</v>
      </c>
      <c r="AY342">
        <f>AU342*(((data!E$12/2)*6)^3/1000)</f>
        <v>0</v>
      </c>
    </row>
    <row r="343" spans="1:51" x14ac:dyDescent="0.35">
      <c r="A343">
        <f t="shared" si="45"/>
        <v>320</v>
      </c>
      <c r="B343">
        <f t="shared" si="46"/>
        <v>678</v>
      </c>
      <c r="C343">
        <v>0</v>
      </c>
      <c r="F343">
        <f t="shared" si="43"/>
        <v>4.6427999999999969E-2</v>
      </c>
      <c r="G343">
        <f t="shared" si="41"/>
        <v>0</v>
      </c>
      <c r="H343">
        <v>0</v>
      </c>
      <c r="N343">
        <v>0</v>
      </c>
      <c r="Q343">
        <f t="shared" si="44"/>
        <v>-2.1942000000000017E-2</v>
      </c>
      <c r="R343">
        <f>IF(Table1[[#This Row],[IN lift corrected]]=0, 0,N343-Q343)</f>
        <v>0</v>
      </c>
      <c r="S343">
        <v>0</v>
      </c>
      <c r="AM343">
        <f>(Table1[[#This Row],[Column11]]-S342)/(Table1[[#This Row],[crankshaft degrees]]-B342)</f>
        <v>0</v>
      </c>
      <c r="AN343">
        <f>(AM343-AM342)/(Table1[[#This Row],[crankshaft degrees]]-B342)</f>
        <v>0</v>
      </c>
      <c r="AO343">
        <f>AM343*(((data!E$12/2)*6)/1000)</f>
        <v>0</v>
      </c>
      <c r="AP343">
        <f>AN343*(((data!E$12/2)*6)^2/1000)</f>
        <v>0</v>
      </c>
      <c r="AQ343">
        <f>AN343*(((data!E$12/2)*6/1000^3))</f>
        <v>0</v>
      </c>
      <c r="AT343">
        <f>(Table1[[#This Row],[Column8]]-H342)/(Table1[[#This Row],[crankshaft degrees]]-B342)</f>
        <v>0</v>
      </c>
      <c r="AU343">
        <f>(AT343-AT342)/(Table1[[#This Row],[crankshaft degrees]]-I342)</f>
        <v>0</v>
      </c>
      <c r="AV343">
        <f>AT343*(((data!E$12/2)*6)/1000)</f>
        <v>0</v>
      </c>
      <c r="AW343">
        <f t="shared" si="47"/>
        <v>0</v>
      </c>
      <c r="AX343">
        <f>AU343*(((data!E$12/2)*6)^2/1000)</f>
        <v>0</v>
      </c>
      <c r="AY343">
        <f>AU343*(((data!E$12/2)*6)^3/1000)</f>
        <v>0</v>
      </c>
    </row>
    <row r="344" spans="1:51" x14ac:dyDescent="0.35">
      <c r="A344">
        <f t="shared" si="45"/>
        <v>322</v>
      </c>
      <c r="B344">
        <f t="shared" si="46"/>
        <v>680</v>
      </c>
      <c r="C344">
        <v>0</v>
      </c>
      <c r="D344">
        <v>0.04</v>
      </c>
      <c r="F344">
        <f t="shared" ref="F344:F364" si="48">(-0.000003*A343^2+0.0011*A343)</f>
        <v>4.4800000000000006E-2</v>
      </c>
      <c r="G344">
        <f t="shared" ref="G344:G364" si="49">IF(C344=0, 0, C344-F344)</f>
        <v>0</v>
      </c>
      <c r="H344">
        <v>0</v>
      </c>
      <c r="N344">
        <v>0</v>
      </c>
      <c r="Q344">
        <f t="shared" ref="Q344:Q364" si="50">(-0.0000045*A343^2+0.0015*A343)-(-0.0000045*A343^2+0.0015*A343)*2</f>
        <v>-1.9199999999999995E-2</v>
      </c>
      <c r="R344">
        <f>IF(Table1[[#This Row],[IN lift corrected]]=0, 0,N344-Q344)</f>
        <v>0</v>
      </c>
      <c r="S344">
        <v>0</v>
      </c>
      <c r="AM344">
        <f>(Table1[[#This Row],[Column11]]-S343)/(Table1[[#This Row],[crankshaft degrees]]-B343)</f>
        <v>0</v>
      </c>
      <c r="AN344">
        <f>(AM344-AM343)/(Table1[[#This Row],[crankshaft degrees]]-B343)</f>
        <v>0</v>
      </c>
      <c r="AO344">
        <f>AM344*(((data!E$12/2)*6)/1000)</f>
        <v>0</v>
      </c>
      <c r="AP344">
        <f>AN344*(((data!E$12/2)*6)^2/1000)</f>
        <v>0</v>
      </c>
      <c r="AQ344">
        <f>AN344*(((data!E$12/2)*6/1000^3))</f>
        <v>0</v>
      </c>
      <c r="AT344">
        <f>(Table1[[#This Row],[Column8]]-H343)/(Table1[[#This Row],[crankshaft degrees]]-B343)</f>
        <v>0</v>
      </c>
      <c r="AU344">
        <f>(AT344-AT343)/(Table1[[#This Row],[crankshaft degrees]]-I343)</f>
        <v>0</v>
      </c>
      <c r="AV344">
        <f>AT344*(((data!E$12/2)*6)/1000)</f>
        <v>0</v>
      </c>
      <c r="AW344">
        <f t="shared" si="47"/>
        <v>0</v>
      </c>
      <c r="AX344">
        <f>AU344*(((data!E$12/2)*6)^2/1000)</f>
        <v>0</v>
      </c>
      <c r="AY344">
        <f>AU344*(((data!E$12/2)*6)^3/1000)</f>
        <v>0</v>
      </c>
    </row>
    <row r="345" spans="1:51" x14ac:dyDescent="0.35">
      <c r="A345">
        <f t="shared" si="45"/>
        <v>324</v>
      </c>
      <c r="B345">
        <f t="shared" si="46"/>
        <v>682</v>
      </c>
      <c r="C345">
        <v>0</v>
      </c>
      <c r="F345">
        <f t="shared" si="48"/>
        <v>4.314800000000002E-2</v>
      </c>
      <c r="G345">
        <f t="shared" si="49"/>
        <v>0</v>
      </c>
      <c r="H345">
        <v>0</v>
      </c>
      <c r="N345">
        <v>0</v>
      </c>
      <c r="Q345">
        <f t="shared" si="50"/>
        <v>-1.6421999999999992E-2</v>
      </c>
      <c r="R345">
        <f>IF(Table1[[#This Row],[IN lift corrected]]=0, 0,N345-Q345)</f>
        <v>0</v>
      </c>
      <c r="S345">
        <v>0</v>
      </c>
      <c r="AM345">
        <f>(Table1[[#This Row],[Column11]]-S344)/(Table1[[#This Row],[crankshaft degrees]]-B344)</f>
        <v>0</v>
      </c>
      <c r="AN345">
        <f>(AM345-AM344)/(Table1[[#This Row],[crankshaft degrees]]-B344)</f>
        <v>0</v>
      </c>
      <c r="AO345">
        <f>AM345*(((data!E$12/2)*6)/1000)</f>
        <v>0</v>
      </c>
      <c r="AP345">
        <f>AN345*(((data!E$12/2)*6)^2/1000)</f>
        <v>0</v>
      </c>
      <c r="AQ345">
        <f>AN345*(((data!E$12/2)*6/1000^3))</f>
        <v>0</v>
      </c>
      <c r="AT345">
        <f>(Table1[[#This Row],[Column8]]-H344)/(Table1[[#This Row],[crankshaft degrees]]-B344)</f>
        <v>0</v>
      </c>
      <c r="AU345">
        <f>(AT345-AT344)/(Table1[[#This Row],[crankshaft degrees]]-I344)</f>
        <v>0</v>
      </c>
      <c r="AV345">
        <f>AT345*(((data!E$12/2)*6)/1000)</f>
        <v>0</v>
      </c>
      <c r="AW345">
        <f t="shared" si="47"/>
        <v>0</v>
      </c>
      <c r="AX345">
        <f>AU345*(((data!E$12/2)*6)^2/1000)</f>
        <v>0</v>
      </c>
      <c r="AY345">
        <f>AU345*(((data!E$12/2)*6)^3/1000)</f>
        <v>0</v>
      </c>
    </row>
    <row r="346" spans="1:51" x14ac:dyDescent="0.35">
      <c r="A346">
        <f t="shared" si="45"/>
        <v>326</v>
      </c>
      <c r="B346">
        <f t="shared" si="46"/>
        <v>684</v>
      </c>
      <c r="C346">
        <v>0</v>
      </c>
      <c r="F346">
        <f t="shared" si="48"/>
        <v>4.1472000000000009E-2</v>
      </c>
      <c r="G346">
        <f t="shared" si="49"/>
        <v>0</v>
      </c>
      <c r="H346">
        <v>0</v>
      </c>
      <c r="N346">
        <v>0</v>
      </c>
      <c r="O346">
        <v>-0.03</v>
      </c>
      <c r="P346">
        <v>0.03</v>
      </c>
      <c r="Q346">
        <f t="shared" si="50"/>
        <v>-1.3607999999999953E-2</v>
      </c>
      <c r="R346">
        <f>IF(Table1[[#This Row],[IN lift corrected]]=0, 0,N346-Q346)</f>
        <v>0</v>
      </c>
      <c r="S346">
        <v>0</v>
      </c>
      <c r="AM346">
        <f>(Table1[[#This Row],[Column11]]-S345)/(Table1[[#This Row],[crankshaft degrees]]-B345)</f>
        <v>0</v>
      </c>
      <c r="AN346">
        <f>(AM346-AM345)/(Table1[[#This Row],[crankshaft degrees]]-B345)</f>
        <v>0</v>
      </c>
      <c r="AO346">
        <f>AM346*(((data!E$12/2)*6)/1000)</f>
        <v>0</v>
      </c>
      <c r="AP346">
        <f>AN346*(((data!E$12/2)*6)^2/1000)</f>
        <v>0</v>
      </c>
      <c r="AQ346">
        <f>AN346*(((data!E$12/2)*6/1000^3))</f>
        <v>0</v>
      </c>
      <c r="AT346">
        <f>(Table1[[#This Row],[Column8]]-H345)/(Table1[[#This Row],[crankshaft degrees]]-B345)</f>
        <v>0</v>
      </c>
      <c r="AU346">
        <f>(AT346-AT345)/(Table1[[#This Row],[crankshaft degrees]]-I345)</f>
        <v>0</v>
      </c>
      <c r="AV346">
        <f>AT346*(((data!E$12/2)*6)/1000)</f>
        <v>0</v>
      </c>
      <c r="AW346">
        <f t="shared" si="47"/>
        <v>0</v>
      </c>
      <c r="AX346">
        <f>AU346*(((data!E$12/2)*6)^2/1000)</f>
        <v>0</v>
      </c>
      <c r="AY346">
        <f>AU346*(((data!E$12/2)*6)^3/1000)</f>
        <v>0</v>
      </c>
    </row>
    <row r="347" spans="1:51" x14ac:dyDescent="0.35">
      <c r="A347">
        <f t="shared" si="45"/>
        <v>328</v>
      </c>
      <c r="B347">
        <f t="shared" si="46"/>
        <v>686</v>
      </c>
      <c r="C347">
        <v>0</v>
      </c>
      <c r="F347">
        <f t="shared" si="48"/>
        <v>3.977200000000003E-2</v>
      </c>
      <c r="G347">
        <f t="shared" si="49"/>
        <v>0</v>
      </c>
      <c r="H347">
        <v>0</v>
      </c>
      <c r="N347">
        <v>0</v>
      </c>
      <c r="Q347">
        <f t="shared" si="50"/>
        <v>-1.075799999999999E-2</v>
      </c>
      <c r="R347">
        <f>IF(Table1[[#This Row],[IN lift corrected]]=0, 0,N347-Q347)</f>
        <v>0</v>
      </c>
      <c r="S347">
        <v>0</v>
      </c>
      <c r="AM347">
        <f>(Table1[[#This Row],[Column11]]-S346)/(Table1[[#This Row],[crankshaft degrees]]-B346)</f>
        <v>0</v>
      </c>
      <c r="AN347">
        <f>(AM347-AM346)/(Table1[[#This Row],[crankshaft degrees]]-B346)</f>
        <v>0</v>
      </c>
      <c r="AO347">
        <f>AM347*(((data!E$12/2)*6)/1000)</f>
        <v>0</v>
      </c>
      <c r="AP347">
        <f>AN347*(((data!E$12/2)*6)^2/1000)</f>
        <v>0</v>
      </c>
      <c r="AQ347">
        <f>AN347*(((data!E$12/2)*6/1000^3))</f>
        <v>0</v>
      </c>
      <c r="AT347">
        <f>(Table1[[#This Row],[Column8]]-H346)/(Table1[[#This Row],[crankshaft degrees]]-B346)</f>
        <v>0</v>
      </c>
      <c r="AU347">
        <f>(AT347-AT346)/(Table1[[#This Row],[crankshaft degrees]]-I346)</f>
        <v>0</v>
      </c>
      <c r="AV347">
        <f>AT347*(((data!E$12/2)*6)/1000)</f>
        <v>0</v>
      </c>
      <c r="AW347">
        <f t="shared" si="47"/>
        <v>0</v>
      </c>
      <c r="AX347">
        <f>AU347*(((data!E$12/2)*6)^2/1000)</f>
        <v>0</v>
      </c>
      <c r="AY347">
        <f>AU347*(((data!E$12/2)*6)^3/1000)</f>
        <v>0</v>
      </c>
    </row>
    <row r="348" spans="1:51" x14ac:dyDescent="0.35">
      <c r="A348">
        <f t="shared" si="45"/>
        <v>330</v>
      </c>
      <c r="B348">
        <f t="shared" si="46"/>
        <v>688</v>
      </c>
      <c r="C348">
        <v>0</v>
      </c>
      <c r="F348">
        <f t="shared" si="48"/>
        <v>3.8048000000000026E-2</v>
      </c>
      <c r="G348">
        <f t="shared" si="49"/>
        <v>0</v>
      </c>
      <c r="H348">
        <v>0</v>
      </c>
      <c r="N348">
        <v>0</v>
      </c>
      <c r="Q348">
        <f t="shared" si="50"/>
        <v>-7.8719999999999901E-3</v>
      </c>
      <c r="R348">
        <f>IF(Table1[[#This Row],[IN lift corrected]]=0, 0,N348-Q348)</f>
        <v>0</v>
      </c>
      <c r="S348">
        <v>0</v>
      </c>
      <c r="AM348">
        <f>(Table1[[#This Row],[Column11]]-S347)/(Table1[[#This Row],[crankshaft degrees]]-B347)</f>
        <v>0</v>
      </c>
      <c r="AN348">
        <f>(AM348-AM347)/(Table1[[#This Row],[crankshaft degrees]]-B347)</f>
        <v>0</v>
      </c>
      <c r="AO348">
        <f>AM348*(((data!E$12/2)*6)/1000)</f>
        <v>0</v>
      </c>
      <c r="AP348">
        <f>AN348*(((data!E$12/2)*6)^2/1000)</f>
        <v>0</v>
      </c>
      <c r="AQ348">
        <f>AN348*(((data!E$12/2)*6/1000^3))</f>
        <v>0</v>
      </c>
      <c r="AT348">
        <f>(Table1[[#This Row],[Column8]]-H347)/(Table1[[#This Row],[crankshaft degrees]]-B347)</f>
        <v>0</v>
      </c>
      <c r="AU348">
        <f>(AT348-AT347)/(Table1[[#This Row],[crankshaft degrees]]-I347)</f>
        <v>0</v>
      </c>
      <c r="AV348">
        <f>AT348*(((data!E$12/2)*6)/1000)</f>
        <v>0</v>
      </c>
      <c r="AW348">
        <f t="shared" si="47"/>
        <v>0</v>
      </c>
      <c r="AX348">
        <f>AU348*(((data!E$12/2)*6)^2/1000)</f>
        <v>0</v>
      </c>
      <c r="AY348">
        <f>AU348*(((data!E$12/2)*6)^3/1000)</f>
        <v>0</v>
      </c>
    </row>
    <row r="349" spans="1:51" x14ac:dyDescent="0.35">
      <c r="A349">
        <f t="shared" si="45"/>
        <v>332</v>
      </c>
      <c r="B349">
        <f t="shared" si="46"/>
        <v>690</v>
      </c>
      <c r="C349">
        <v>0</v>
      </c>
      <c r="F349">
        <f t="shared" si="48"/>
        <v>3.6300000000000054E-2</v>
      </c>
      <c r="G349">
        <f t="shared" si="49"/>
        <v>0</v>
      </c>
      <c r="H349">
        <v>0</v>
      </c>
      <c r="N349">
        <v>0</v>
      </c>
      <c r="Q349">
        <f t="shared" si="50"/>
        <v>-4.9500000000000099E-3</v>
      </c>
      <c r="R349">
        <f>IF(Table1[[#This Row],[IN lift corrected]]=0, 0,N349-Q349)</f>
        <v>0</v>
      </c>
      <c r="S349">
        <v>0</v>
      </c>
      <c r="AM349">
        <f>(Table1[[#This Row],[Column11]]-S348)/(Table1[[#This Row],[crankshaft degrees]]-B348)</f>
        <v>0</v>
      </c>
      <c r="AN349">
        <f>(AM349-AM348)/(Table1[[#This Row],[crankshaft degrees]]-B348)</f>
        <v>0</v>
      </c>
      <c r="AO349">
        <f>AM349*(((data!E$12/2)*6)/1000)</f>
        <v>0</v>
      </c>
      <c r="AP349">
        <f>AN349*(((data!E$12/2)*6)^2/1000)</f>
        <v>0</v>
      </c>
      <c r="AQ349">
        <f>AN349*(((data!E$12/2)*6/1000^3))</f>
        <v>0</v>
      </c>
      <c r="AT349">
        <f>(Table1[[#This Row],[Column8]]-H348)/(Table1[[#This Row],[crankshaft degrees]]-B348)</f>
        <v>0</v>
      </c>
      <c r="AU349">
        <f>(AT349-AT348)/(Table1[[#This Row],[crankshaft degrees]]-I348)</f>
        <v>0</v>
      </c>
      <c r="AV349">
        <f>AT349*(((data!E$12/2)*6)/1000)</f>
        <v>0</v>
      </c>
      <c r="AW349">
        <f t="shared" si="47"/>
        <v>0</v>
      </c>
      <c r="AX349">
        <f>AU349*(((data!E$12/2)*6)^2/1000)</f>
        <v>0</v>
      </c>
      <c r="AY349">
        <f>AU349*(((data!E$12/2)*6)^3/1000)</f>
        <v>0</v>
      </c>
    </row>
    <row r="350" spans="1:51" x14ac:dyDescent="0.35">
      <c r="A350">
        <f t="shared" si="45"/>
        <v>334</v>
      </c>
      <c r="B350">
        <f t="shared" si="46"/>
        <v>692</v>
      </c>
      <c r="C350">
        <v>0</v>
      </c>
      <c r="F350">
        <f t="shared" si="48"/>
        <v>3.4528000000000003E-2</v>
      </c>
      <c r="G350">
        <f t="shared" si="49"/>
        <v>0</v>
      </c>
      <c r="H350">
        <v>0</v>
      </c>
      <c r="N350">
        <v>0</v>
      </c>
      <c r="Q350">
        <f t="shared" si="50"/>
        <v>-1.9919999999999938E-3</v>
      </c>
      <c r="R350">
        <f>IF(Table1[[#This Row],[IN lift corrected]]=0, 0,N350-Q350)</f>
        <v>0</v>
      </c>
      <c r="S350">
        <v>0</v>
      </c>
      <c r="AM350">
        <f>(Table1[[#This Row],[Column11]]-S349)/(Table1[[#This Row],[crankshaft degrees]]-B349)</f>
        <v>0</v>
      </c>
      <c r="AN350">
        <f>(AM350-AM349)/(Table1[[#This Row],[crankshaft degrees]]-B349)</f>
        <v>0</v>
      </c>
      <c r="AO350">
        <f>AM350*(((data!E$12/2)*6)/1000)</f>
        <v>0</v>
      </c>
      <c r="AP350">
        <f>AN350*(((data!E$12/2)*6)^2/1000)</f>
        <v>0</v>
      </c>
      <c r="AQ350">
        <f>AN350*(((data!E$12/2)*6/1000^3))</f>
        <v>0</v>
      </c>
      <c r="AT350">
        <f>(Table1[[#This Row],[Column8]]-H349)/(Table1[[#This Row],[crankshaft degrees]]-B349)</f>
        <v>0</v>
      </c>
      <c r="AU350">
        <f>(AT350-AT349)/(Table1[[#This Row],[crankshaft degrees]]-I349)</f>
        <v>0</v>
      </c>
      <c r="AV350">
        <f>AT350*(((data!E$12/2)*6)/1000)</f>
        <v>0</v>
      </c>
      <c r="AW350">
        <f t="shared" si="47"/>
        <v>0</v>
      </c>
      <c r="AX350">
        <f>AU350*(((data!E$12/2)*6)^2/1000)</f>
        <v>0</v>
      </c>
      <c r="AY350">
        <f>AU350*(((data!E$12/2)*6)^3/1000)</f>
        <v>0</v>
      </c>
    </row>
    <row r="351" spans="1:51" x14ac:dyDescent="0.35">
      <c r="A351">
        <f t="shared" si="45"/>
        <v>336</v>
      </c>
      <c r="B351">
        <f t="shared" si="46"/>
        <v>694</v>
      </c>
      <c r="C351">
        <v>0</v>
      </c>
      <c r="F351">
        <f t="shared" si="48"/>
        <v>3.2731999999999983E-2</v>
      </c>
      <c r="G351">
        <f t="shared" si="49"/>
        <v>0</v>
      </c>
      <c r="H351">
        <v>0</v>
      </c>
      <c r="N351">
        <v>0</v>
      </c>
      <c r="Q351">
        <f t="shared" si="50"/>
        <v>1.0020000000000584E-3</v>
      </c>
      <c r="R351">
        <f>IF(Table1[[#This Row],[IN lift corrected]]=0, 0,N351-Q351)</f>
        <v>0</v>
      </c>
      <c r="S351">
        <v>0</v>
      </c>
      <c r="AM351">
        <f>(Table1[[#This Row],[Column11]]-S350)/(Table1[[#This Row],[crankshaft degrees]]-B350)</f>
        <v>0</v>
      </c>
      <c r="AN351">
        <f>(AM351-AM350)/(Table1[[#This Row],[crankshaft degrees]]-B350)</f>
        <v>0</v>
      </c>
      <c r="AO351">
        <f>AM351*(((data!E$12/2)*6)/1000)</f>
        <v>0</v>
      </c>
      <c r="AP351">
        <f>AN351*(((data!E$12/2)*6)^2/1000)</f>
        <v>0</v>
      </c>
      <c r="AQ351">
        <f>AN351*(((data!E$12/2)*6/1000^3))</f>
        <v>0</v>
      </c>
      <c r="AT351">
        <f>(Table1[[#This Row],[Column8]]-H350)/(Table1[[#This Row],[crankshaft degrees]]-B350)</f>
        <v>0</v>
      </c>
      <c r="AU351">
        <f>(AT351-AT350)/(Table1[[#This Row],[crankshaft degrees]]-I350)</f>
        <v>0</v>
      </c>
      <c r="AV351">
        <f>AT351*(((data!E$12/2)*6)/1000)</f>
        <v>0</v>
      </c>
      <c r="AW351">
        <f t="shared" si="47"/>
        <v>0</v>
      </c>
      <c r="AX351">
        <f>AU351*(((data!E$12/2)*6)^2/1000)</f>
        <v>0</v>
      </c>
      <c r="AY351">
        <f>AU351*(((data!E$12/2)*6)^3/1000)</f>
        <v>0</v>
      </c>
    </row>
    <row r="352" spans="1:51" x14ac:dyDescent="0.35">
      <c r="A352">
        <f t="shared" si="45"/>
        <v>338</v>
      </c>
      <c r="B352">
        <f t="shared" si="46"/>
        <v>696</v>
      </c>
      <c r="C352">
        <v>0</v>
      </c>
      <c r="F352">
        <f t="shared" si="48"/>
        <v>3.0912000000000051E-2</v>
      </c>
      <c r="G352">
        <f t="shared" si="49"/>
        <v>0</v>
      </c>
      <c r="H352">
        <v>0</v>
      </c>
      <c r="N352">
        <v>0</v>
      </c>
      <c r="Q352">
        <f t="shared" si="50"/>
        <v>4.0320000000000356E-3</v>
      </c>
      <c r="R352">
        <f>IF(Table1[[#This Row],[IN lift corrected]]=0, 0,N352-Q352)</f>
        <v>0</v>
      </c>
      <c r="S352">
        <v>0</v>
      </c>
      <c r="AM352">
        <f>(Table1[[#This Row],[Column11]]-S351)/(Table1[[#This Row],[crankshaft degrees]]-B351)</f>
        <v>0</v>
      </c>
      <c r="AN352">
        <f>(AM352-AM351)/(Table1[[#This Row],[crankshaft degrees]]-B351)</f>
        <v>0</v>
      </c>
      <c r="AO352">
        <f>AM352*(((data!E$12/2)*6)/1000)</f>
        <v>0</v>
      </c>
      <c r="AP352">
        <f>AN352*(((data!E$12/2)*6)^2/1000)</f>
        <v>0</v>
      </c>
      <c r="AQ352">
        <f>AN352*(((data!E$12/2)*6/1000^3))</f>
        <v>0</v>
      </c>
      <c r="AT352">
        <f>(Table1[[#This Row],[Column8]]-H351)/(Table1[[#This Row],[crankshaft degrees]]-B351)</f>
        <v>0</v>
      </c>
      <c r="AU352">
        <f>(AT352-AT351)/(Table1[[#This Row],[crankshaft degrees]]-I351)</f>
        <v>0</v>
      </c>
      <c r="AV352">
        <f>AT352*(((data!E$12/2)*6)/1000)</f>
        <v>0</v>
      </c>
      <c r="AW352">
        <f t="shared" si="47"/>
        <v>0</v>
      </c>
      <c r="AX352">
        <f>AU352*(((data!E$12/2)*6)^2/1000)</f>
        <v>0</v>
      </c>
      <c r="AY352">
        <f>AU352*(((data!E$12/2)*6)^3/1000)</f>
        <v>0</v>
      </c>
    </row>
    <row r="353" spans="1:51" x14ac:dyDescent="0.35">
      <c r="A353">
        <f t="shared" si="45"/>
        <v>340</v>
      </c>
      <c r="B353">
        <f t="shared" si="46"/>
        <v>698</v>
      </c>
      <c r="C353">
        <v>0</v>
      </c>
      <c r="F353">
        <f t="shared" si="48"/>
        <v>2.9068000000000038E-2</v>
      </c>
      <c r="G353">
        <f t="shared" si="49"/>
        <v>0</v>
      </c>
      <c r="H353">
        <v>0</v>
      </c>
      <c r="N353">
        <v>0</v>
      </c>
      <c r="Q353">
        <f t="shared" si="50"/>
        <v>7.0980000000000487E-3</v>
      </c>
      <c r="R353">
        <f>IF(Table1[[#This Row],[IN lift corrected]]=0, 0,N353-Q353)</f>
        <v>0</v>
      </c>
      <c r="S353">
        <v>0</v>
      </c>
      <c r="AM353">
        <f>(Table1[[#This Row],[Column11]]-S352)/(Table1[[#This Row],[crankshaft degrees]]-B352)</f>
        <v>0</v>
      </c>
      <c r="AN353">
        <f>(AM353-AM352)/(Table1[[#This Row],[crankshaft degrees]]-B352)</f>
        <v>0</v>
      </c>
      <c r="AO353">
        <f>AM353*(((data!E$12/2)*6)/1000)</f>
        <v>0</v>
      </c>
      <c r="AP353">
        <f>AN353*(((data!E$12/2)*6)^2/1000)</f>
        <v>0</v>
      </c>
      <c r="AQ353">
        <f>AN353*(((data!E$12/2)*6/1000^3))</f>
        <v>0</v>
      </c>
      <c r="AT353">
        <f>(Table1[[#This Row],[Column8]]-H352)/(Table1[[#This Row],[crankshaft degrees]]-B352)</f>
        <v>0</v>
      </c>
      <c r="AU353">
        <f>(AT353-AT352)/(Table1[[#This Row],[crankshaft degrees]]-I352)</f>
        <v>0</v>
      </c>
      <c r="AV353">
        <f>AT353*(((data!E$12/2)*6)/1000)</f>
        <v>0</v>
      </c>
      <c r="AW353">
        <f t="shared" si="47"/>
        <v>0</v>
      </c>
      <c r="AX353">
        <f>AU353*(((data!E$12/2)*6)^2/1000)</f>
        <v>0</v>
      </c>
      <c r="AY353">
        <f>AU353*(((data!E$12/2)*6)^3/1000)</f>
        <v>0</v>
      </c>
    </row>
    <row r="354" spans="1:51" x14ac:dyDescent="0.35">
      <c r="A354">
        <f t="shared" si="45"/>
        <v>342</v>
      </c>
      <c r="B354">
        <f t="shared" si="46"/>
        <v>700</v>
      </c>
      <c r="C354">
        <v>0</v>
      </c>
      <c r="D354">
        <v>0.02</v>
      </c>
      <c r="F354">
        <f t="shared" si="48"/>
        <v>2.7200000000000002E-2</v>
      </c>
      <c r="G354">
        <f t="shared" si="49"/>
        <v>0</v>
      </c>
      <c r="H354">
        <v>0</v>
      </c>
      <c r="N354">
        <v>0</v>
      </c>
      <c r="Q354">
        <f t="shared" si="50"/>
        <v>1.0199999999999987E-2</v>
      </c>
      <c r="R354">
        <f>IF(Table1[[#This Row],[IN lift corrected]]=0, 0,N354-Q354)</f>
        <v>0</v>
      </c>
      <c r="S354">
        <v>0</v>
      </c>
      <c r="AM354">
        <f>(Table1[[#This Row],[Column11]]-S353)/(Table1[[#This Row],[crankshaft degrees]]-B353)</f>
        <v>0</v>
      </c>
      <c r="AN354">
        <f>(AM354-AM353)/(Table1[[#This Row],[crankshaft degrees]]-B353)</f>
        <v>0</v>
      </c>
      <c r="AO354">
        <f>AM354*(((data!E$12/2)*6)/1000)</f>
        <v>0</v>
      </c>
      <c r="AP354">
        <f>AN354*(((data!E$12/2)*6)^2/1000)</f>
        <v>0</v>
      </c>
      <c r="AQ354">
        <f>AN354*(((data!E$12/2)*6/1000^3))</f>
        <v>0</v>
      </c>
      <c r="AT354">
        <f>(Table1[[#This Row],[Column8]]-H353)/(Table1[[#This Row],[crankshaft degrees]]-B353)</f>
        <v>0</v>
      </c>
      <c r="AU354">
        <f>(AT354-AT353)/(Table1[[#This Row],[crankshaft degrees]]-I353)</f>
        <v>0</v>
      </c>
      <c r="AV354">
        <f>AT354*(((data!E$12/2)*6)/1000)</f>
        <v>0</v>
      </c>
      <c r="AW354">
        <f t="shared" si="47"/>
        <v>0</v>
      </c>
      <c r="AX354">
        <f>AU354*(((data!E$12/2)*6)^2/1000)</f>
        <v>0</v>
      </c>
      <c r="AY354">
        <f>AU354*(((data!E$12/2)*6)^3/1000)</f>
        <v>0</v>
      </c>
    </row>
    <row r="355" spans="1:51" x14ac:dyDescent="0.35">
      <c r="A355">
        <f t="shared" si="45"/>
        <v>344</v>
      </c>
      <c r="B355">
        <f t="shared" si="46"/>
        <v>702</v>
      </c>
      <c r="C355">
        <v>0</v>
      </c>
      <c r="F355">
        <f t="shared" si="48"/>
        <v>2.5308000000000053E-2</v>
      </c>
      <c r="G355">
        <f t="shared" si="49"/>
        <v>0</v>
      </c>
      <c r="H355">
        <v>0</v>
      </c>
      <c r="N355">
        <v>0</v>
      </c>
      <c r="Q355">
        <f t="shared" si="50"/>
        <v>1.3337999999999961E-2</v>
      </c>
      <c r="R355">
        <f>IF(Table1[[#This Row],[IN lift corrected]]=0, 0,N355-Q355)</f>
        <v>0</v>
      </c>
      <c r="S355">
        <v>0</v>
      </c>
      <c r="AM355">
        <f>(Table1[[#This Row],[Column11]]-S354)/(Table1[[#This Row],[crankshaft degrees]]-B354)</f>
        <v>0</v>
      </c>
      <c r="AN355">
        <f>(AM355-AM354)/(Table1[[#This Row],[crankshaft degrees]]-B354)</f>
        <v>0</v>
      </c>
      <c r="AO355">
        <f>AM355*(((data!E$12/2)*6)/1000)</f>
        <v>0</v>
      </c>
      <c r="AP355">
        <f>AN355*(((data!E$12/2)*6)^2/1000)</f>
        <v>0</v>
      </c>
      <c r="AQ355">
        <f>AN355*(((data!E$12/2)*6/1000^3))</f>
        <v>0</v>
      </c>
      <c r="AT355">
        <f>(Table1[[#This Row],[Column8]]-H354)/(Table1[[#This Row],[crankshaft degrees]]-B354)</f>
        <v>0</v>
      </c>
      <c r="AU355">
        <f>(AT355-AT354)/(Table1[[#This Row],[crankshaft degrees]]-I354)</f>
        <v>0</v>
      </c>
      <c r="AV355">
        <f>AT355*(((data!E$12/2)*6)/1000)</f>
        <v>0</v>
      </c>
      <c r="AW355">
        <f t="shared" si="47"/>
        <v>0</v>
      </c>
      <c r="AX355">
        <f>AU355*(((data!E$12/2)*6)^2/1000)</f>
        <v>0</v>
      </c>
      <c r="AY355">
        <f>AU355*(((data!E$12/2)*6)^3/1000)</f>
        <v>0</v>
      </c>
    </row>
    <row r="356" spans="1:51" x14ac:dyDescent="0.35">
      <c r="A356">
        <f t="shared" si="45"/>
        <v>346</v>
      </c>
      <c r="B356">
        <f t="shared" si="46"/>
        <v>704</v>
      </c>
      <c r="C356">
        <v>0</v>
      </c>
      <c r="F356">
        <f t="shared" si="48"/>
        <v>2.3392000000000024E-2</v>
      </c>
      <c r="G356">
        <f t="shared" si="49"/>
        <v>0</v>
      </c>
      <c r="H356">
        <v>0</v>
      </c>
      <c r="N356">
        <v>0</v>
      </c>
      <c r="O356">
        <v>-0.01</v>
      </c>
      <c r="P356">
        <v>0.01</v>
      </c>
      <c r="Q356">
        <f t="shared" si="50"/>
        <v>1.6511999999999971E-2</v>
      </c>
      <c r="R356">
        <f>IF(Table1[[#This Row],[IN lift corrected]]=0, 0,N356-Q356)</f>
        <v>0</v>
      </c>
      <c r="S356">
        <v>0</v>
      </c>
      <c r="AM356">
        <f>(Table1[[#This Row],[Column11]]-S355)/(Table1[[#This Row],[crankshaft degrees]]-B355)</f>
        <v>0</v>
      </c>
      <c r="AN356">
        <f>(AM356-AM355)/(Table1[[#This Row],[crankshaft degrees]]-B355)</f>
        <v>0</v>
      </c>
      <c r="AO356">
        <f>AM356*(((data!E$12/2)*6)/1000)</f>
        <v>0</v>
      </c>
      <c r="AP356">
        <f>AN356*(((data!E$12/2)*6)^2/1000)</f>
        <v>0</v>
      </c>
      <c r="AQ356">
        <f>AN356*(((data!E$12/2)*6/1000^3))</f>
        <v>0</v>
      </c>
      <c r="AT356">
        <f>(Table1[[#This Row],[Column8]]-H355)/(Table1[[#This Row],[crankshaft degrees]]-B355)</f>
        <v>0</v>
      </c>
      <c r="AU356">
        <f>(AT356-AT355)/(Table1[[#This Row],[crankshaft degrees]]-I355)</f>
        <v>0</v>
      </c>
      <c r="AV356">
        <f>AT356*(((data!E$12/2)*6)/1000)</f>
        <v>0</v>
      </c>
      <c r="AW356">
        <f t="shared" si="47"/>
        <v>0</v>
      </c>
      <c r="AX356">
        <f>AU356*(((data!E$12/2)*6)^2/1000)</f>
        <v>0</v>
      </c>
      <c r="AY356">
        <f>AU356*(((data!E$12/2)*6)^3/1000)</f>
        <v>0</v>
      </c>
    </row>
    <row r="357" spans="1:51" x14ac:dyDescent="0.35">
      <c r="A357">
        <f t="shared" si="45"/>
        <v>348</v>
      </c>
      <c r="B357">
        <f t="shared" si="46"/>
        <v>706</v>
      </c>
      <c r="C357">
        <v>0</v>
      </c>
      <c r="F357">
        <f t="shared" si="48"/>
        <v>2.1452000000000027E-2</v>
      </c>
      <c r="G357">
        <f t="shared" si="49"/>
        <v>0</v>
      </c>
      <c r="H357">
        <v>0</v>
      </c>
      <c r="N357">
        <v>0</v>
      </c>
      <c r="Q357">
        <f t="shared" si="50"/>
        <v>1.9722000000000017E-2</v>
      </c>
      <c r="R357">
        <f>IF(Table1[[#This Row],[IN lift corrected]]=0, 0,N357-Q357)</f>
        <v>0</v>
      </c>
      <c r="S357">
        <v>0</v>
      </c>
      <c r="AM357">
        <f>(Table1[[#This Row],[Column11]]-S356)/(Table1[[#This Row],[crankshaft degrees]]-B356)</f>
        <v>0</v>
      </c>
      <c r="AN357">
        <f>(AM357-AM356)/(Table1[[#This Row],[crankshaft degrees]]-B356)</f>
        <v>0</v>
      </c>
      <c r="AO357">
        <f>AM357*(((data!E$12/2)*6)/1000)</f>
        <v>0</v>
      </c>
      <c r="AP357">
        <f>AN357*(((data!E$12/2)*6)^2/1000)</f>
        <v>0</v>
      </c>
      <c r="AQ357">
        <f>AN357*(((data!E$12/2)*6/1000^3))</f>
        <v>0</v>
      </c>
      <c r="AT357">
        <f>(Table1[[#This Row],[Column8]]-H356)/(Table1[[#This Row],[crankshaft degrees]]-B356)</f>
        <v>0</v>
      </c>
      <c r="AU357">
        <f>(AT357-AT356)/(Table1[[#This Row],[crankshaft degrees]]-I356)</f>
        <v>0</v>
      </c>
      <c r="AV357">
        <f>AT357*(((data!E$12/2)*6)/1000)</f>
        <v>0</v>
      </c>
      <c r="AW357">
        <f t="shared" si="47"/>
        <v>0</v>
      </c>
      <c r="AX357">
        <f>AU357*(((data!E$12/2)*6)^2/1000)</f>
        <v>0</v>
      </c>
      <c r="AY357">
        <f>AU357*(((data!E$12/2)*6)^3/1000)</f>
        <v>0</v>
      </c>
    </row>
    <row r="358" spans="1:51" x14ac:dyDescent="0.35">
      <c r="A358">
        <f t="shared" si="45"/>
        <v>350</v>
      </c>
      <c r="B358">
        <f t="shared" si="46"/>
        <v>708</v>
      </c>
      <c r="C358">
        <v>0</v>
      </c>
      <c r="F358">
        <f t="shared" si="48"/>
        <v>1.9488000000000005E-2</v>
      </c>
      <c r="G358">
        <f t="shared" si="49"/>
        <v>0</v>
      </c>
      <c r="H358">
        <v>0</v>
      </c>
      <c r="N358">
        <v>0</v>
      </c>
      <c r="Q358">
        <f t="shared" si="50"/>
        <v>2.2967999999999988E-2</v>
      </c>
      <c r="R358">
        <f>IF(Table1[[#This Row],[IN lift corrected]]=0, 0,N358-Q358)</f>
        <v>0</v>
      </c>
      <c r="S358">
        <v>0</v>
      </c>
      <c r="AM358">
        <f>(Table1[[#This Row],[Column11]]-S357)/(Table1[[#This Row],[crankshaft degrees]]-B357)</f>
        <v>0</v>
      </c>
      <c r="AN358">
        <f>(AM358-AM357)/(Table1[[#This Row],[crankshaft degrees]]-B357)</f>
        <v>0</v>
      </c>
      <c r="AO358">
        <f>AM358*(((data!E$12/2)*6)/1000)</f>
        <v>0</v>
      </c>
      <c r="AP358">
        <f>AN358*(((data!E$12/2)*6)^2/1000)</f>
        <v>0</v>
      </c>
      <c r="AQ358">
        <f>AN358*(((data!E$12/2)*6/1000^3))</f>
        <v>0</v>
      </c>
      <c r="AT358">
        <f>(Table1[[#This Row],[Column8]]-H357)/(Table1[[#This Row],[crankshaft degrees]]-B357)</f>
        <v>0</v>
      </c>
      <c r="AU358">
        <f>(AT358-AT357)/(Table1[[#This Row],[crankshaft degrees]]-I357)</f>
        <v>0</v>
      </c>
      <c r="AV358">
        <f>AT358*(((data!E$12/2)*6)/1000)</f>
        <v>0</v>
      </c>
      <c r="AW358">
        <f t="shared" si="47"/>
        <v>0</v>
      </c>
      <c r="AX358">
        <f>AU358*(((data!E$12/2)*6)^2/1000)</f>
        <v>0</v>
      </c>
      <c r="AY358">
        <f>AU358*(((data!E$12/2)*6)^3/1000)</f>
        <v>0</v>
      </c>
    </row>
    <row r="359" spans="1:51" x14ac:dyDescent="0.35">
      <c r="A359">
        <f t="shared" si="45"/>
        <v>352</v>
      </c>
      <c r="B359">
        <f t="shared" si="46"/>
        <v>710</v>
      </c>
      <c r="C359">
        <v>0</v>
      </c>
      <c r="F359">
        <f t="shared" si="48"/>
        <v>1.7500000000000016E-2</v>
      </c>
      <c r="G359">
        <f t="shared" si="49"/>
        <v>0</v>
      </c>
      <c r="H359">
        <v>0</v>
      </c>
      <c r="N359">
        <v>0</v>
      </c>
      <c r="Q359">
        <f t="shared" si="50"/>
        <v>2.6249999999999996E-2</v>
      </c>
      <c r="R359">
        <f>IF(Table1[[#This Row],[IN lift corrected]]=0, 0,N359-Q359)</f>
        <v>0</v>
      </c>
      <c r="S359">
        <v>0</v>
      </c>
      <c r="AM359">
        <f>(Table1[[#This Row],[Column11]]-S358)/(Table1[[#This Row],[crankshaft degrees]]-B358)</f>
        <v>0</v>
      </c>
      <c r="AN359">
        <f>(AM359-AM358)/(Table1[[#This Row],[crankshaft degrees]]-B358)</f>
        <v>0</v>
      </c>
      <c r="AO359">
        <f>AM359*(((data!E$12/2)*6)/1000)</f>
        <v>0</v>
      </c>
      <c r="AP359">
        <f>AN359*(((data!E$12/2)*6)^2/1000)</f>
        <v>0</v>
      </c>
      <c r="AQ359">
        <f>AN359*(((data!E$12/2)*6/1000^3))</f>
        <v>0</v>
      </c>
      <c r="AT359">
        <f>(Table1[[#This Row],[Column8]]-H358)/(Table1[[#This Row],[crankshaft degrees]]-B358)</f>
        <v>0</v>
      </c>
      <c r="AU359">
        <f>(AT359-AT358)/(Table1[[#This Row],[crankshaft degrees]]-I358)</f>
        <v>0</v>
      </c>
      <c r="AV359">
        <f>AT359*(((data!E$12/2)*6)/1000)</f>
        <v>0</v>
      </c>
      <c r="AW359">
        <f t="shared" si="47"/>
        <v>0</v>
      </c>
      <c r="AX359">
        <f>AU359*(((data!E$12/2)*6)^2/1000)</f>
        <v>0</v>
      </c>
      <c r="AY359">
        <f>AU359*(((data!E$12/2)*6)^3/1000)</f>
        <v>0</v>
      </c>
    </row>
    <row r="360" spans="1:51" x14ac:dyDescent="0.35">
      <c r="A360">
        <f t="shared" si="45"/>
        <v>354</v>
      </c>
      <c r="B360">
        <f t="shared" si="46"/>
        <v>712</v>
      </c>
      <c r="C360">
        <v>0</v>
      </c>
      <c r="F360">
        <f t="shared" si="48"/>
        <v>1.5488000000000057E-2</v>
      </c>
      <c r="G360">
        <f t="shared" si="49"/>
        <v>0</v>
      </c>
      <c r="H360">
        <v>0</v>
      </c>
      <c r="N360">
        <v>0</v>
      </c>
      <c r="Q360">
        <f t="shared" si="50"/>
        <v>2.9568000000000039E-2</v>
      </c>
      <c r="R360">
        <f>IF(Table1[[#This Row],[IN lift corrected]]=0, 0,N360-Q360)</f>
        <v>0</v>
      </c>
      <c r="S360">
        <v>0</v>
      </c>
      <c r="AM360">
        <f>(Table1[[#This Row],[Column11]]-S359)/(Table1[[#This Row],[crankshaft degrees]]-B359)</f>
        <v>0</v>
      </c>
      <c r="AN360">
        <f>(AM360-AM359)/(Table1[[#This Row],[crankshaft degrees]]-B359)</f>
        <v>0</v>
      </c>
      <c r="AO360">
        <f>AM360*(((data!E$12/2)*6)/1000)</f>
        <v>0</v>
      </c>
      <c r="AP360">
        <f>AN360*(((data!E$12/2)*6)^2/1000)</f>
        <v>0</v>
      </c>
      <c r="AQ360">
        <f>AN360*(((data!E$12/2)*6/1000^3))</f>
        <v>0</v>
      </c>
      <c r="AT360">
        <f>(Table1[[#This Row],[Column8]]-H359)/(Table1[[#This Row],[crankshaft degrees]]-B359)</f>
        <v>0</v>
      </c>
      <c r="AU360">
        <f>(AT360-AT359)/(Table1[[#This Row],[crankshaft degrees]]-I359)</f>
        <v>0</v>
      </c>
      <c r="AV360">
        <f>AT360*(((data!E$12/2)*6)/1000)</f>
        <v>0</v>
      </c>
      <c r="AW360">
        <f t="shared" si="47"/>
        <v>0</v>
      </c>
      <c r="AX360">
        <f>AU360*(((data!E$12/2)*6)^2/1000)</f>
        <v>0</v>
      </c>
      <c r="AY360">
        <f>AU360*(((data!E$12/2)*6)^3/1000)</f>
        <v>0</v>
      </c>
    </row>
    <row r="361" spans="1:51" x14ac:dyDescent="0.35">
      <c r="A361">
        <f t="shared" si="45"/>
        <v>356</v>
      </c>
      <c r="B361">
        <f t="shared" si="46"/>
        <v>714</v>
      </c>
      <c r="C361">
        <v>0</v>
      </c>
      <c r="F361">
        <f t="shared" si="48"/>
        <v>1.3452000000000019E-2</v>
      </c>
      <c r="G361">
        <f t="shared" si="49"/>
        <v>0</v>
      </c>
      <c r="H361">
        <v>0</v>
      </c>
      <c r="N361">
        <v>0</v>
      </c>
      <c r="Q361">
        <f t="shared" si="50"/>
        <v>3.2922000000000007E-2</v>
      </c>
      <c r="R361">
        <f>IF(Table1[[#This Row],[IN lift corrected]]=0, 0,N361-Q361)</f>
        <v>0</v>
      </c>
      <c r="S361">
        <v>0</v>
      </c>
      <c r="AM361">
        <f>(Table1[[#This Row],[Column11]]-S360)/(Table1[[#This Row],[crankshaft degrees]]-B360)</f>
        <v>0</v>
      </c>
      <c r="AN361">
        <f>(AM361-AM360)/(Table1[[#This Row],[crankshaft degrees]]-B360)</f>
        <v>0</v>
      </c>
      <c r="AO361">
        <f>AM361*(((data!E$12/2)*6)/1000)</f>
        <v>0</v>
      </c>
      <c r="AP361">
        <f>AN361*(((data!E$12/2)*6)^2/1000)</f>
        <v>0</v>
      </c>
      <c r="AQ361">
        <f>AN361*(((data!E$12/2)*6/1000^3))</f>
        <v>0</v>
      </c>
      <c r="AT361">
        <f>(Table1[[#This Row],[Column8]]-H360)/(Table1[[#This Row],[crankshaft degrees]]-B360)</f>
        <v>0</v>
      </c>
      <c r="AU361">
        <f>(AT361-AT360)/(Table1[[#This Row],[crankshaft degrees]]-I360)</f>
        <v>0</v>
      </c>
      <c r="AV361">
        <f>AT361*(((data!E$12/2)*6)/1000)</f>
        <v>0</v>
      </c>
      <c r="AW361">
        <f t="shared" si="47"/>
        <v>0</v>
      </c>
      <c r="AX361">
        <f>AU361*(((data!E$12/2)*6)^2/1000)</f>
        <v>0</v>
      </c>
      <c r="AY361">
        <f>AU361*(((data!E$12/2)*6)^3/1000)</f>
        <v>0</v>
      </c>
    </row>
    <row r="362" spans="1:51" x14ac:dyDescent="0.35">
      <c r="A362">
        <f t="shared" si="45"/>
        <v>358</v>
      </c>
      <c r="B362">
        <f t="shared" si="46"/>
        <v>716</v>
      </c>
      <c r="C362">
        <v>0</v>
      </c>
      <c r="F362">
        <f t="shared" si="48"/>
        <v>1.1392000000000013E-2</v>
      </c>
      <c r="G362">
        <f t="shared" si="49"/>
        <v>0</v>
      </c>
      <c r="H362">
        <v>0</v>
      </c>
      <c r="N362">
        <v>0</v>
      </c>
      <c r="Q362">
        <f t="shared" si="50"/>
        <v>3.6312000000000011E-2</v>
      </c>
      <c r="R362">
        <f>IF(Table1[[#This Row],[IN lift corrected]]=0, 0,N362-Q362)</f>
        <v>0</v>
      </c>
      <c r="S362">
        <v>0</v>
      </c>
      <c r="AM362">
        <f>(Table1[[#This Row],[Column11]]-S361)/(Table1[[#This Row],[crankshaft degrees]]-B361)</f>
        <v>0</v>
      </c>
      <c r="AN362">
        <f>(AM362-AM361)/(Table1[[#This Row],[crankshaft degrees]]-B361)</f>
        <v>0</v>
      </c>
      <c r="AO362">
        <f>AM362*(((data!E$12/2)*6)/1000)</f>
        <v>0</v>
      </c>
      <c r="AP362">
        <f>AN362*(((data!E$12/2)*6)^2/1000)</f>
        <v>0</v>
      </c>
      <c r="AQ362">
        <f>AN362*(((data!E$12/2)*6/1000^3))</f>
        <v>0</v>
      </c>
      <c r="AT362">
        <f>(Table1[[#This Row],[Column8]]-H361)/(Table1[[#This Row],[crankshaft degrees]]-B361)</f>
        <v>0</v>
      </c>
      <c r="AU362">
        <f>(AT362-AT361)/(Table1[[#This Row],[crankshaft degrees]]-I361)</f>
        <v>0</v>
      </c>
      <c r="AV362">
        <f>AT362*(((data!E$12/2)*6)/1000)</f>
        <v>0</v>
      </c>
      <c r="AW362">
        <f t="shared" si="47"/>
        <v>0</v>
      </c>
      <c r="AX362">
        <f>AU362*(((data!E$12/2)*6)^2/1000)</f>
        <v>0</v>
      </c>
      <c r="AY362">
        <f>AU362*(((data!E$12/2)*6)^3/1000)</f>
        <v>0</v>
      </c>
    </row>
    <row r="363" spans="1:51" x14ac:dyDescent="0.35">
      <c r="A363">
        <f t="shared" si="45"/>
        <v>360</v>
      </c>
      <c r="B363">
        <f t="shared" si="46"/>
        <v>718</v>
      </c>
      <c r="C363">
        <v>0</v>
      </c>
      <c r="F363">
        <f t="shared" si="48"/>
        <v>9.3080000000000385E-3</v>
      </c>
      <c r="G363">
        <f t="shared" si="49"/>
        <v>0</v>
      </c>
      <c r="H363">
        <v>0</v>
      </c>
      <c r="N363">
        <v>0</v>
      </c>
      <c r="Q363">
        <f t="shared" si="50"/>
        <v>3.973799999999994E-2</v>
      </c>
      <c r="R363">
        <f>IF(Table1[[#This Row],[IN lift corrected]]=0, 0,N363-Q363)</f>
        <v>0</v>
      </c>
      <c r="S363">
        <v>0</v>
      </c>
      <c r="AM363">
        <f>(Table1[[#This Row],[Column11]]-S362)/(Table1[[#This Row],[crankshaft degrees]]-B362)</f>
        <v>0</v>
      </c>
      <c r="AN363">
        <f>(AM363-AM362)/(Table1[[#This Row],[crankshaft degrees]]-B362)</f>
        <v>0</v>
      </c>
      <c r="AO363">
        <f>AM363*(((data!E$12/2)*6)/1000)</f>
        <v>0</v>
      </c>
      <c r="AP363">
        <f>AN363*(((data!E$12/2)*6)^2/1000)</f>
        <v>0</v>
      </c>
      <c r="AQ363">
        <f>AN363*(((data!E$12/2)*6/1000^3))</f>
        <v>0</v>
      </c>
      <c r="AT363">
        <f>(Table1[[#This Row],[Column8]]-H362)/(Table1[[#This Row],[crankshaft degrees]]-B362)</f>
        <v>0</v>
      </c>
      <c r="AU363">
        <f>(AT363-AT362)/(Table1[[#This Row],[crankshaft degrees]]-I362)</f>
        <v>0</v>
      </c>
      <c r="AV363">
        <f>AT363*(((data!E$12/2)*6)/1000)</f>
        <v>0</v>
      </c>
      <c r="AW363">
        <f t="shared" si="47"/>
        <v>0</v>
      </c>
      <c r="AX363">
        <f>AU363*(((data!E$12/2)*6)^2/1000)</f>
        <v>0</v>
      </c>
      <c r="AY363">
        <f>AU363*(((data!E$12/2)*6)^3/1000)</f>
        <v>0</v>
      </c>
    </row>
    <row r="364" spans="1:51" x14ac:dyDescent="0.35">
      <c r="B364">
        <f t="shared" si="46"/>
        <v>720</v>
      </c>
      <c r="C364">
        <v>0</v>
      </c>
      <c r="D364">
        <v>0</v>
      </c>
      <c r="F364">
        <f t="shared" si="48"/>
        <v>7.1999999999999842E-3</v>
      </c>
      <c r="G364">
        <f t="shared" si="49"/>
        <v>0</v>
      </c>
      <c r="H364">
        <v>0</v>
      </c>
      <c r="N364">
        <v>0</v>
      </c>
      <c r="Q364">
        <f t="shared" si="50"/>
        <v>4.3200000000000016E-2</v>
      </c>
      <c r="R364">
        <f>IF(Table1[[#This Row],[IN lift corrected]]=0, 0,N364-Q364)</f>
        <v>0</v>
      </c>
      <c r="S364">
        <v>0</v>
      </c>
      <c r="AM364">
        <f>(Table1[[#This Row],[Column11]]-S363)/(Table1[[#This Row],[crankshaft degrees]]-B363)</f>
        <v>0</v>
      </c>
      <c r="AN364">
        <f>(AM364-AM363)/(Table1[[#This Row],[crankshaft degrees]]-B363)</f>
        <v>0</v>
      </c>
      <c r="AO364">
        <f>AM364*(((data!E$12/2)*6)/1000)</f>
        <v>0</v>
      </c>
      <c r="AP364">
        <f>AN364*(((data!E$12/2)*6)^2/1000)</f>
        <v>0</v>
      </c>
      <c r="AQ364">
        <f>AN364*(((data!E$12/2)*6/1000^3))</f>
        <v>0</v>
      </c>
      <c r="AT364">
        <f>(Table1[[#This Row],[Column8]]-H363)/(Table1[[#This Row],[crankshaft degrees]]-B363)</f>
        <v>0</v>
      </c>
      <c r="AU364">
        <f>(AT364-AT363)/(Table1[[#This Row],[crankshaft degrees]]-I363)</f>
        <v>0</v>
      </c>
      <c r="AV364">
        <f>AT364*(((data!E$12/2)*6)/1000)</f>
        <v>0</v>
      </c>
      <c r="AW364">
        <f t="shared" si="47"/>
        <v>0</v>
      </c>
      <c r="AX364">
        <f>AU364*(((data!E$12/2)*6)^2/1000)</f>
        <v>0</v>
      </c>
      <c r="AY364">
        <f>AU364*(((data!E$12/2)*6)^3/1000)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7C155-B112-410C-90FF-5F576D1CD29E}">
  <dimension ref="B2:Z365"/>
  <sheetViews>
    <sheetView tabSelected="1" topLeftCell="O30" workbookViewId="0">
      <selection activeCell="F24" sqref="F24"/>
    </sheetView>
  </sheetViews>
  <sheetFormatPr defaultRowHeight="14.5" x14ac:dyDescent="0.35"/>
  <cols>
    <col min="3" max="4" width="12.1796875" customWidth="1"/>
    <col min="7" max="7" width="9.6328125" customWidth="1"/>
    <col min="15" max="15" width="13.453125" customWidth="1"/>
  </cols>
  <sheetData>
    <row r="2" spans="2:26" x14ac:dyDescent="0.35">
      <c r="G2" t="s">
        <v>79</v>
      </c>
      <c r="H2">
        <v>1500</v>
      </c>
      <c r="I2">
        <v>2000</v>
      </c>
      <c r="J2">
        <v>2500</v>
      </c>
      <c r="K2">
        <v>3000</v>
      </c>
      <c r="L2">
        <v>3500</v>
      </c>
      <c r="M2">
        <v>4000</v>
      </c>
      <c r="N2">
        <v>4500</v>
      </c>
      <c r="O2">
        <v>5000</v>
      </c>
      <c r="P2">
        <v>5500</v>
      </c>
      <c r="Q2">
        <v>6000</v>
      </c>
      <c r="R2">
        <v>6500</v>
      </c>
      <c r="S2">
        <v>7000</v>
      </c>
      <c r="T2">
        <v>7500</v>
      </c>
      <c r="U2">
        <v>8000</v>
      </c>
      <c r="V2">
        <v>8500</v>
      </c>
    </row>
    <row r="3" spans="2:26" ht="58" x14ac:dyDescent="0.35">
      <c r="G3" s="85" t="s">
        <v>89</v>
      </c>
      <c r="H3">
        <f t="shared" ref="H3:V3" si="0">($B6-$B5)/(H2*6)</f>
        <v>2.2222222222222223E-4</v>
      </c>
      <c r="I3">
        <f t="shared" si="0"/>
        <v>1.6666666666666666E-4</v>
      </c>
      <c r="J3">
        <f t="shared" si="0"/>
        <v>1.3333333333333334E-4</v>
      </c>
      <c r="K3">
        <f t="shared" si="0"/>
        <v>1.1111111111111112E-4</v>
      </c>
      <c r="L3">
        <f t="shared" si="0"/>
        <v>9.5238095238095241E-5</v>
      </c>
      <c r="M3">
        <f t="shared" si="0"/>
        <v>8.3333333333333331E-5</v>
      </c>
      <c r="N3">
        <f t="shared" si="0"/>
        <v>7.4074074074074073E-5</v>
      </c>
      <c r="O3">
        <f t="shared" si="0"/>
        <v>6.666666666666667E-5</v>
      </c>
      <c r="P3">
        <f t="shared" si="0"/>
        <v>6.0606060606060605E-5</v>
      </c>
      <c r="Q3">
        <f t="shared" si="0"/>
        <v>5.5555555555555558E-5</v>
      </c>
      <c r="R3">
        <f t="shared" si="0"/>
        <v>5.1282051282051279E-5</v>
      </c>
      <c r="S3">
        <f t="shared" si="0"/>
        <v>4.761904761904762E-5</v>
      </c>
      <c r="T3">
        <f t="shared" si="0"/>
        <v>4.4444444444444447E-5</v>
      </c>
      <c r="U3">
        <f t="shared" si="0"/>
        <v>4.1666666666666665E-5</v>
      </c>
      <c r="V3">
        <f t="shared" si="0"/>
        <v>3.9215686274509805E-5</v>
      </c>
    </row>
    <row r="4" spans="2:26" ht="58" x14ac:dyDescent="0.35">
      <c r="B4" s="85" t="s">
        <v>67</v>
      </c>
      <c r="C4" t="s">
        <v>88</v>
      </c>
      <c r="D4" t="s">
        <v>86</v>
      </c>
      <c r="E4" s="85" t="s">
        <v>98</v>
      </c>
      <c r="F4" s="85" t="s">
        <v>126</v>
      </c>
      <c r="O4" t="s">
        <v>120</v>
      </c>
      <c r="X4" s="94"/>
    </row>
    <row r="5" spans="2:26" x14ac:dyDescent="0.35">
      <c r="B5">
        <v>0</v>
      </c>
      <c r="C5" s="93">
        <f>valves!S4</f>
        <v>0</v>
      </c>
      <c r="D5" s="93">
        <f>(-0.5992*C5^2)+(15.995*C5)</f>
        <v>0</v>
      </c>
      <c r="G5" t="s">
        <v>121</v>
      </c>
      <c r="H5" s="93">
        <f>SUM(H6:H365)</f>
        <v>1.747943192338947</v>
      </c>
      <c r="I5" s="93">
        <f>SUM(I6:I365)</f>
        <v>1.3109573942542097</v>
      </c>
      <c r="J5" s="93">
        <f t="shared" ref="J5:V5" si="1">SUM(J6:J365)</f>
        <v>1.0487659154033671</v>
      </c>
      <c r="K5" s="93">
        <f t="shared" si="1"/>
        <v>0.87397159616947351</v>
      </c>
      <c r="L5" s="93">
        <f t="shared" si="1"/>
        <v>0.74911851100240501</v>
      </c>
      <c r="M5" s="93">
        <f t="shared" si="1"/>
        <v>0.65547869712710483</v>
      </c>
      <c r="N5" s="93">
        <f t="shared" si="1"/>
        <v>0.58264773077964882</v>
      </c>
      <c r="O5" s="93">
        <f t="shared" si="1"/>
        <v>0.52438295770168353</v>
      </c>
      <c r="P5" s="93">
        <f t="shared" si="1"/>
        <v>0.47671177972880341</v>
      </c>
      <c r="Q5" s="93">
        <f t="shared" si="1"/>
        <v>0.43698579808473675</v>
      </c>
      <c r="R5" s="93">
        <f t="shared" si="1"/>
        <v>0.40337150592437193</v>
      </c>
      <c r="S5" s="93">
        <f t="shared" si="1"/>
        <v>0.3745592555012025</v>
      </c>
      <c r="T5" s="93">
        <f t="shared" si="1"/>
        <v>0.34958863846778915</v>
      </c>
      <c r="U5" s="93">
        <f t="shared" si="1"/>
        <v>0.32773934856355241</v>
      </c>
      <c r="V5" s="93">
        <f t="shared" si="1"/>
        <v>0.30846056335393163</v>
      </c>
      <c r="Z5" s="85"/>
    </row>
    <row r="6" spans="2:26" x14ac:dyDescent="0.35">
      <c r="B6">
        <f>B5+2</f>
        <v>2</v>
      </c>
      <c r="C6" s="93">
        <f>valves!S5</f>
        <v>0</v>
      </c>
      <c r="D6" s="93">
        <f t="shared" ref="D6:D69" si="2">(-0.5992*C6^2)+(15.995*C6)</f>
        <v>0</v>
      </c>
      <c r="E6" s="93">
        <f>((C6-C5)/2)+C5</f>
        <v>0</v>
      </c>
      <c r="F6" s="93">
        <f>(-0.5992*E6^2)+(15.995*E6)</f>
        <v>0</v>
      </c>
      <c r="H6" s="93">
        <f>$F6*H$3</f>
        <v>0</v>
      </c>
      <c r="I6" s="93">
        <f>$F6*I$3</f>
        <v>0</v>
      </c>
      <c r="J6" s="93">
        <f t="shared" ref="J6:V21" si="3">$F6*J$3</f>
        <v>0</v>
      </c>
      <c r="K6" s="93">
        <f t="shared" si="3"/>
        <v>0</v>
      </c>
      <c r="L6" s="93">
        <f t="shared" si="3"/>
        <v>0</v>
      </c>
      <c r="M6" s="93">
        <f t="shared" si="3"/>
        <v>0</v>
      </c>
      <c r="N6" s="93">
        <f t="shared" si="3"/>
        <v>0</v>
      </c>
      <c r="O6" s="93">
        <f t="shared" si="3"/>
        <v>0</v>
      </c>
      <c r="P6" s="93">
        <f t="shared" si="3"/>
        <v>0</v>
      </c>
      <c r="Q6" s="93">
        <f t="shared" si="3"/>
        <v>0</v>
      </c>
      <c r="R6" s="93">
        <f t="shared" si="3"/>
        <v>0</v>
      </c>
      <c r="S6" s="93">
        <f t="shared" si="3"/>
        <v>0</v>
      </c>
      <c r="T6" s="93">
        <f t="shared" si="3"/>
        <v>0</v>
      </c>
      <c r="U6" s="93">
        <f t="shared" si="3"/>
        <v>0</v>
      </c>
      <c r="V6" s="93">
        <f t="shared" si="3"/>
        <v>0</v>
      </c>
    </row>
    <row r="7" spans="2:26" x14ac:dyDescent="0.35">
      <c r="B7">
        <f t="shared" ref="B7:B70" si="4">B6+2</f>
        <v>4</v>
      </c>
      <c r="C7" s="93">
        <f>valves!S6</f>
        <v>0</v>
      </c>
      <c r="D7" s="93">
        <f t="shared" si="2"/>
        <v>0</v>
      </c>
      <c r="E7" s="93">
        <f t="shared" ref="E7:E70" si="5">((C7-C6)/2)+C6</f>
        <v>0</v>
      </c>
      <c r="F7" s="93">
        <f t="shared" ref="F7:F70" si="6">(-0.5992*E7^2)+(15.995*E7)</f>
        <v>0</v>
      </c>
      <c r="H7" s="93">
        <f t="shared" ref="H7:V70" si="7">$F7*H$3</f>
        <v>0</v>
      </c>
      <c r="I7" s="93">
        <f t="shared" si="7"/>
        <v>0</v>
      </c>
      <c r="J7" s="93">
        <f t="shared" si="3"/>
        <v>0</v>
      </c>
      <c r="K7" s="93">
        <f t="shared" si="3"/>
        <v>0</v>
      </c>
      <c r="L7" s="93">
        <f t="shared" si="3"/>
        <v>0</v>
      </c>
      <c r="M7" s="93">
        <f t="shared" si="3"/>
        <v>0</v>
      </c>
      <c r="N7" s="93">
        <f t="shared" si="3"/>
        <v>0</v>
      </c>
      <c r="O7" s="93">
        <f t="shared" si="3"/>
        <v>0</v>
      </c>
      <c r="P7" s="93">
        <f t="shared" si="3"/>
        <v>0</v>
      </c>
      <c r="Q7" s="93">
        <f t="shared" si="3"/>
        <v>0</v>
      </c>
      <c r="R7" s="93">
        <f t="shared" si="3"/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</row>
    <row r="8" spans="2:26" x14ac:dyDescent="0.35">
      <c r="B8">
        <f t="shared" si="4"/>
        <v>6</v>
      </c>
      <c r="C8" s="93">
        <f>valves!S7</f>
        <v>0</v>
      </c>
      <c r="D8" s="93">
        <f t="shared" si="2"/>
        <v>0</v>
      </c>
      <c r="E8" s="93">
        <f t="shared" si="5"/>
        <v>0</v>
      </c>
      <c r="F8" s="93">
        <f t="shared" si="6"/>
        <v>0</v>
      </c>
      <c r="H8" s="93">
        <f t="shared" si="7"/>
        <v>0</v>
      </c>
      <c r="I8" s="93">
        <f t="shared" si="7"/>
        <v>0</v>
      </c>
      <c r="J8" s="93">
        <f t="shared" si="3"/>
        <v>0</v>
      </c>
      <c r="K8" s="93">
        <f t="shared" si="3"/>
        <v>0</v>
      </c>
      <c r="L8" s="93">
        <f t="shared" si="3"/>
        <v>0</v>
      </c>
      <c r="M8" s="93">
        <f t="shared" si="3"/>
        <v>0</v>
      </c>
      <c r="N8" s="93">
        <f t="shared" si="3"/>
        <v>0</v>
      </c>
      <c r="O8" s="93">
        <f t="shared" si="3"/>
        <v>0</v>
      </c>
      <c r="P8" s="93">
        <f t="shared" si="3"/>
        <v>0</v>
      </c>
      <c r="Q8" s="93">
        <f t="shared" si="3"/>
        <v>0</v>
      </c>
      <c r="R8" s="93">
        <f t="shared" si="3"/>
        <v>0</v>
      </c>
      <c r="S8" s="93">
        <f t="shared" si="3"/>
        <v>0</v>
      </c>
      <c r="T8" s="93">
        <f t="shared" si="3"/>
        <v>0</v>
      </c>
      <c r="U8" s="93">
        <f t="shared" si="3"/>
        <v>0</v>
      </c>
      <c r="V8" s="93">
        <f t="shared" si="3"/>
        <v>0</v>
      </c>
      <c r="X8" s="87"/>
    </row>
    <row r="9" spans="2:26" x14ac:dyDescent="0.35">
      <c r="B9">
        <f t="shared" si="4"/>
        <v>8</v>
      </c>
      <c r="C9" s="93">
        <f>valves!S8</f>
        <v>0</v>
      </c>
      <c r="D9" s="93">
        <f t="shared" si="2"/>
        <v>0</v>
      </c>
      <c r="E9" s="93">
        <f t="shared" si="5"/>
        <v>0</v>
      </c>
      <c r="F9" s="93">
        <f t="shared" si="6"/>
        <v>0</v>
      </c>
      <c r="H9" s="93">
        <f t="shared" si="7"/>
        <v>0</v>
      </c>
      <c r="I9" s="93">
        <f t="shared" si="7"/>
        <v>0</v>
      </c>
      <c r="J9" s="93">
        <f t="shared" si="3"/>
        <v>0</v>
      </c>
      <c r="K9" s="93">
        <f t="shared" si="3"/>
        <v>0</v>
      </c>
      <c r="L9" s="93">
        <f t="shared" si="3"/>
        <v>0</v>
      </c>
      <c r="M9" s="93">
        <f t="shared" si="3"/>
        <v>0</v>
      </c>
      <c r="N9" s="93">
        <f t="shared" si="3"/>
        <v>0</v>
      </c>
      <c r="O9" s="93">
        <f t="shared" si="3"/>
        <v>0</v>
      </c>
      <c r="P9" s="93">
        <f t="shared" si="3"/>
        <v>0</v>
      </c>
      <c r="Q9" s="93">
        <f t="shared" si="3"/>
        <v>0</v>
      </c>
      <c r="R9" s="93">
        <f t="shared" si="3"/>
        <v>0</v>
      </c>
      <c r="S9" s="93">
        <f t="shared" si="3"/>
        <v>0</v>
      </c>
      <c r="T9" s="93">
        <f t="shared" si="3"/>
        <v>0</v>
      </c>
      <c r="U9" s="93">
        <f t="shared" si="3"/>
        <v>0</v>
      </c>
      <c r="V9" s="93">
        <f t="shared" si="3"/>
        <v>0</v>
      </c>
    </row>
    <row r="10" spans="2:26" x14ac:dyDescent="0.35">
      <c r="B10">
        <f t="shared" si="4"/>
        <v>10</v>
      </c>
      <c r="C10" s="93">
        <f>valves!S9</f>
        <v>0</v>
      </c>
      <c r="D10" s="93">
        <f t="shared" si="2"/>
        <v>0</v>
      </c>
      <c r="E10" s="93">
        <f t="shared" si="5"/>
        <v>0</v>
      </c>
      <c r="F10" s="93">
        <f t="shared" si="6"/>
        <v>0</v>
      </c>
      <c r="H10" s="93">
        <f t="shared" si="7"/>
        <v>0</v>
      </c>
      <c r="I10" s="93">
        <f t="shared" si="7"/>
        <v>0</v>
      </c>
      <c r="J10" s="93">
        <f t="shared" si="3"/>
        <v>0</v>
      </c>
      <c r="K10" s="93">
        <f t="shared" si="3"/>
        <v>0</v>
      </c>
      <c r="L10" s="93">
        <f t="shared" si="3"/>
        <v>0</v>
      </c>
      <c r="M10" s="93">
        <f t="shared" si="3"/>
        <v>0</v>
      </c>
      <c r="N10" s="93">
        <f t="shared" si="3"/>
        <v>0</v>
      </c>
      <c r="O10" s="93">
        <f t="shared" si="3"/>
        <v>0</v>
      </c>
      <c r="P10" s="93">
        <f t="shared" si="3"/>
        <v>0</v>
      </c>
      <c r="Q10" s="93">
        <f t="shared" si="3"/>
        <v>0</v>
      </c>
      <c r="R10" s="93">
        <f t="shared" si="3"/>
        <v>0</v>
      </c>
      <c r="S10" s="93">
        <f t="shared" si="3"/>
        <v>0</v>
      </c>
      <c r="T10" s="93">
        <f t="shared" si="3"/>
        <v>0</v>
      </c>
      <c r="U10" s="93">
        <f t="shared" si="3"/>
        <v>0</v>
      </c>
      <c r="V10" s="93">
        <f t="shared" si="3"/>
        <v>0</v>
      </c>
      <c r="X10" t="s">
        <v>91</v>
      </c>
    </row>
    <row r="11" spans="2:26" x14ac:dyDescent="0.35">
      <c r="B11">
        <f t="shared" si="4"/>
        <v>12</v>
      </c>
      <c r="C11" s="93">
        <f>valves!S10</f>
        <v>0</v>
      </c>
      <c r="D11" s="93">
        <f t="shared" si="2"/>
        <v>0</v>
      </c>
      <c r="E11" s="93">
        <f t="shared" si="5"/>
        <v>0</v>
      </c>
      <c r="F11" s="93">
        <f t="shared" si="6"/>
        <v>0</v>
      </c>
      <c r="H11" s="93">
        <f t="shared" si="7"/>
        <v>0</v>
      </c>
      <c r="I11" s="93">
        <f t="shared" si="7"/>
        <v>0</v>
      </c>
      <c r="J11" s="93">
        <f t="shared" si="3"/>
        <v>0</v>
      </c>
      <c r="K11" s="93">
        <f t="shared" si="3"/>
        <v>0</v>
      </c>
      <c r="L11" s="93">
        <f t="shared" si="3"/>
        <v>0</v>
      </c>
      <c r="M11" s="93">
        <f t="shared" si="3"/>
        <v>0</v>
      </c>
      <c r="N11" s="93">
        <f t="shared" si="3"/>
        <v>0</v>
      </c>
      <c r="O11" s="93">
        <f t="shared" si="3"/>
        <v>0</v>
      </c>
      <c r="P11" s="93">
        <f t="shared" si="3"/>
        <v>0</v>
      </c>
      <c r="Q11" s="93">
        <f t="shared" si="3"/>
        <v>0</v>
      </c>
      <c r="R11" s="93">
        <f t="shared" si="3"/>
        <v>0</v>
      </c>
      <c r="S11" s="93">
        <f t="shared" si="3"/>
        <v>0</v>
      </c>
      <c r="T11" s="93">
        <f t="shared" si="3"/>
        <v>0</v>
      </c>
      <c r="U11" s="93">
        <f t="shared" si="3"/>
        <v>0</v>
      </c>
      <c r="V11" s="93">
        <f t="shared" si="3"/>
        <v>0</v>
      </c>
    </row>
    <row r="12" spans="2:26" x14ac:dyDescent="0.35">
      <c r="B12">
        <f t="shared" si="4"/>
        <v>14</v>
      </c>
      <c r="C12" s="93">
        <f>valves!S11</f>
        <v>0</v>
      </c>
      <c r="D12" s="93">
        <f t="shared" si="2"/>
        <v>0</v>
      </c>
      <c r="E12" s="93">
        <f t="shared" si="5"/>
        <v>0</v>
      </c>
      <c r="F12" s="93">
        <f t="shared" si="6"/>
        <v>0</v>
      </c>
      <c r="H12" s="93">
        <f t="shared" si="7"/>
        <v>0</v>
      </c>
      <c r="I12" s="93">
        <f t="shared" si="7"/>
        <v>0</v>
      </c>
      <c r="J12" s="93">
        <f t="shared" si="3"/>
        <v>0</v>
      </c>
      <c r="K12" s="93">
        <f t="shared" si="3"/>
        <v>0</v>
      </c>
      <c r="L12" s="93">
        <f t="shared" si="3"/>
        <v>0</v>
      </c>
      <c r="M12" s="93">
        <f t="shared" si="3"/>
        <v>0</v>
      </c>
      <c r="N12" s="93">
        <f t="shared" si="3"/>
        <v>0</v>
      </c>
      <c r="O12" s="93">
        <f t="shared" si="3"/>
        <v>0</v>
      </c>
      <c r="P12" s="93">
        <f t="shared" si="3"/>
        <v>0</v>
      </c>
      <c r="Q12" s="93">
        <f t="shared" si="3"/>
        <v>0</v>
      </c>
      <c r="R12" s="93">
        <f t="shared" si="3"/>
        <v>0</v>
      </c>
      <c r="S12" s="93">
        <f t="shared" si="3"/>
        <v>0</v>
      </c>
      <c r="T12" s="93">
        <f t="shared" si="3"/>
        <v>0</v>
      </c>
      <c r="U12" s="93">
        <f t="shared" si="3"/>
        <v>0</v>
      </c>
      <c r="V12" s="93">
        <f t="shared" si="3"/>
        <v>0</v>
      </c>
    </row>
    <row r="13" spans="2:26" x14ac:dyDescent="0.35">
      <c r="B13">
        <f t="shared" si="4"/>
        <v>16</v>
      </c>
      <c r="C13" s="93">
        <f>valves!S12</f>
        <v>0</v>
      </c>
      <c r="D13" s="93">
        <f t="shared" si="2"/>
        <v>0</v>
      </c>
      <c r="E13" s="93">
        <f t="shared" si="5"/>
        <v>0</v>
      </c>
      <c r="F13" s="93">
        <f t="shared" si="6"/>
        <v>0</v>
      </c>
      <c r="H13" s="93">
        <f t="shared" si="7"/>
        <v>0</v>
      </c>
      <c r="I13" s="93">
        <f t="shared" si="7"/>
        <v>0</v>
      </c>
      <c r="J13" s="93">
        <f t="shared" si="3"/>
        <v>0</v>
      </c>
      <c r="K13" s="93">
        <f t="shared" si="3"/>
        <v>0</v>
      </c>
      <c r="L13" s="93">
        <f t="shared" si="3"/>
        <v>0</v>
      </c>
      <c r="M13" s="93">
        <f t="shared" si="3"/>
        <v>0</v>
      </c>
      <c r="N13" s="93">
        <f t="shared" si="3"/>
        <v>0</v>
      </c>
      <c r="O13" s="93">
        <f t="shared" si="3"/>
        <v>0</v>
      </c>
      <c r="P13" s="93">
        <f t="shared" si="3"/>
        <v>0</v>
      </c>
      <c r="Q13" s="93">
        <f t="shared" si="3"/>
        <v>0</v>
      </c>
      <c r="R13" s="93">
        <f t="shared" si="3"/>
        <v>0</v>
      </c>
      <c r="S13" s="93">
        <f t="shared" si="3"/>
        <v>0</v>
      </c>
      <c r="T13" s="93">
        <f t="shared" si="3"/>
        <v>0</v>
      </c>
      <c r="U13" s="93">
        <f t="shared" si="3"/>
        <v>0</v>
      </c>
      <c r="V13" s="93">
        <f t="shared" si="3"/>
        <v>0</v>
      </c>
    </row>
    <row r="14" spans="2:26" x14ac:dyDescent="0.35">
      <c r="B14">
        <f t="shared" si="4"/>
        <v>18</v>
      </c>
      <c r="C14" s="93">
        <f>valves!S13</f>
        <v>0</v>
      </c>
      <c r="D14" s="93">
        <f t="shared" si="2"/>
        <v>0</v>
      </c>
      <c r="E14" s="93">
        <f t="shared" si="5"/>
        <v>0</v>
      </c>
      <c r="F14" s="93">
        <f t="shared" si="6"/>
        <v>0</v>
      </c>
      <c r="H14" s="93">
        <f t="shared" si="7"/>
        <v>0</v>
      </c>
      <c r="I14" s="93">
        <f t="shared" si="7"/>
        <v>0</v>
      </c>
      <c r="J14" s="93">
        <f t="shared" si="3"/>
        <v>0</v>
      </c>
      <c r="K14" s="93">
        <f t="shared" si="3"/>
        <v>0</v>
      </c>
      <c r="L14" s="93">
        <f t="shared" si="3"/>
        <v>0</v>
      </c>
      <c r="M14" s="93">
        <f t="shared" si="3"/>
        <v>0</v>
      </c>
      <c r="N14" s="93">
        <f t="shared" si="3"/>
        <v>0</v>
      </c>
      <c r="O14" s="93">
        <f t="shared" si="3"/>
        <v>0</v>
      </c>
      <c r="P14" s="93">
        <f t="shared" si="3"/>
        <v>0</v>
      </c>
      <c r="Q14" s="93">
        <f t="shared" si="3"/>
        <v>0</v>
      </c>
      <c r="R14" s="93">
        <f t="shared" si="3"/>
        <v>0</v>
      </c>
      <c r="S14" s="93">
        <f t="shared" si="3"/>
        <v>0</v>
      </c>
      <c r="T14" s="93">
        <f t="shared" si="3"/>
        <v>0</v>
      </c>
      <c r="U14" s="93">
        <f t="shared" si="3"/>
        <v>0</v>
      </c>
      <c r="V14" s="93">
        <f t="shared" si="3"/>
        <v>0</v>
      </c>
    </row>
    <row r="15" spans="2:26" x14ac:dyDescent="0.35">
      <c r="B15">
        <f t="shared" si="4"/>
        <v>20</v>
      </c>
      <c r="C15" s="93">
        <f>valves!S14</f>
        <v>0</v>
      </c>
      <c r="D15" s="93">
        <f t="shared" si="2"/>
        <v>0</v>
      </c>
      <c r="E15" s="93">
        <f t="shared" si="5"/>
        <v>0</v>
      </c>
      <c r="F15" s="93">
        <f t="shared" si="6"/>
        <v>0</v>
      </c>
      <c r="H15" s="93">
        <f t="shared" si="7"/>
        <v>0</v>
      </c>
      <c r="I15" s="93">
        <f t="shared" si="7"/>
        <v>0</v>
      </c>
      <c r="J15" s="93">
        <f t="shared" si="3"/>
        <v>0</v>
      </c>
      <c r="K15" s="93">
        <f t="shared" si="3"/>
        <v>0</v>
      </c>
      <c r="L15" s="93">
        <f t="shared" si="3"/>
        <v>0</v>
      </c>
      <c r="M15" s="93">
        <f t="shared" si="3"/>
        <v>0</v>
      </c>
      <c r="N15" s="93">
        <f t="shared" si="3"/>
        <v>0</v>
      </c>
      <c r="O15" s="93">
        <f t="shared" si="3"/>
        <v>0</v>
      </c>
      <c r="P15" s="93">
        <f t="shared" si="3"/>
        <v>0</v>
      </c>
      <c r="Q15" s="93">
        <f t="shared" si="3"/>
        <v>0</v>
      </c>
      <c r="R15" s="93">
        <f t="shared" si="3"/>
        <v>0</v>
      </c>
      <c r="S15" s="93">
        <f t="shared" si="3"/>
        <v>0</v>
      </c>
      <c r="T15" s="93">
        <f t="shared" si="3"/>
        <v>0</v>
      </c>
      <c r="U15" s="93">
        <f t="shared" si="3"/>
        <v>0</v>
      </c>
      <c r="V15" s="93">
        <f t="shared" si="3"/>
        <v>0</v>
      </c>
    </row>
    <row r="16" spans="2:26" x14ac:dyDescent="0.35">
      <c r="B16">
        <f t="shared" si="4"/>
        <v>22</v>
      </c>
      <c r="C16" s="93">
        <f>valves!S15</f>
        <v>0</v>
      </c>
      <c r="D16" s="93">
        <f t="shared" si="2"/>
        <v>0</v>
      </c>
      <c r="E16" s="93">
        <f t="shared" si="5"/>
        <v>0</v>
      </c>
      <c r="F16" s="93">
        <f t="shared" si="6"/>
        <v>0</v>
      </c>
      <c r="H16" s="93">
        <f t="shared" si="7"/>
        <v>0</v>
      </c>
      <c r="I16" s="93">
        <f t="shared" si="7"/>
        <v>0</v>
      </c>
      <c r="J16" s="93">
        <f t="shared" si="3"/>
        <v>0</v>
      </c>
      <c r="K16" s="93">
        <f t="shared" si="3"/>
        <v>0</v>
      </c>
      <c r="L16" s="93">
        <f t="shared" si="3"/>
        <v>0</v>
      </c>
      <c r="M16" s="93">
        <f t="shared" si="3"/>
        <v>0</v>
      </c>
      <c r="N16" s="93">
        <f t="shared" si="3"/>
        <v>0</v>
      </c>
      <c r="O16" s="93">
        <f t="shared" si="3"/>
        <v>0</v>
      </c>
      <c r="P16" s="93">
        <f t="shared" si="3"/>
        <v>0</v>
      </c>
      <c r="Q16" s="93">
        <f t="shared" si="3"/>
        <v>0</v>
      </c>
      <c r="R16" s="93">
        <f t="shared" si="3"/>
        <v>0</v>
      </c>
      <c r="S16" s="93">
        <f t="shared" si="3"/>
        <v>0</v>
      </c>
      <c r="T16" s="93">
        <f t="shared" si="3"/>
        <v>0</v>
      </c>
      <c r="U16" s="93">
        <f t="shared" si="3"/>
        <v>0</v>
      </c>
      <c r="V16" s="93">
        <f t="shared" si="3"/>
        <v>0</v>
      </c>
    </row>
    <row r="17" spans="2:22" x14ac:dyDescent="0.35">
      <c r="B17">
        <f t="shared" si="4"/>
        <v>24</v>
      </c>
      <c r="C17" s="93">
        <f>valves!S16</f>
        <v>0</v>
      </c>
      <c r="D17" s="93">
        <f t="shared" si="2"/>
        <v>0</v>
      </c>
      <c r="E17" s="93">
        <f t="shared" si="5"/>
        <v>0</v>
      </c>
      <c r="F17" s="93">
        <f t="shared" si="6"/>
        <v>0</v>
      </c>
      <c r="H17" s="93">
        <f t="shared" si="7"/>
        <v>0</v>
      </c>
      <c r="I17" s="93">
        <f t="shared" si="7"/>
        <v>0</v>
      </c>
      <c r="J17" s="93">
        <f t="shared" si="3"/>
        <v>0</v>
      </c>
      <c r="K17" s="93">
        <f t="shared" si="3"/>
        <v>0</v>
      </c>
      <c r="L17" s="93">
        <f t="shared" si="3"/>
        <v>0</v>
      </c>
      <c r="M17" s="93">
        <f t="shared" si="3"/>
        <v>0</v>
      </c>
      <c r="N17" s="93">
        <f t="shared" si="3"/>
        <v>0</v>
      </c>
      <c r="O17" s="93">
        <f t="shared" si="3"/>
        <v>0</v>
      </c>
      <c r="P17" s="93">
        <f t="shared" si="3"/>
        <v>0</v>
      </c>
      <c r="Q17" s="93">
        <f t="shared" si="3"/>
        <v>0</v>
      </c>
      <c r="R17" s="93">
        <f t="shared" si="3"/>
        <v>0</v>
      </c>
      <c r="S17" s="93">
        <f t="shared" si="3"/>
        <v>0</v>
      </c>
      <c r="T17" s="93">
        <f t="shared" si="3"/>
        <v>0</v>
      </c>
      <c r="U17" s="93">
        <f t="shared" si="3"/>
        <v>0</v>
      </c>
      <c r="V17" s="93">
        <f t="shared" si="3"/>
        <v>0</v>
      </c>
    </row>
    <row r="18" spans="2:22" x14ac:dyDescent="0.35">
      <c r="B18">
        <f t="shared" si="4"/>
        <v>26</v>
      </c>
      <c r="C18" s="93">
        <f>valves!S17</f>
        <v>0</v>
      </c>
      <c r="D18" s="93">
        <f t="shared" si="2"/>
        <v>0</v>
      </c>
      <c r="E18" s="93">
        <f t="shared" si="5"/>
        <v>0</v>
      </c>
      <c r="F18" s="93">
        <f t="shared" si="6"/>
        <v>0</v>
      </c>
      <c r="H18" s="93">
        <f t="shared" si="7"/>
        <v>0</v>
      </c>
      <c r="I18" s="93">
        <f t="shared" si="7"/>
        <v>0</v>
      </c>
      <c r="J18" s="93">
        <f t="shared" si="3"/>
        <v>0</v>
      </c>
      <c r="K18" s="93">
        <f t="shared" si="3"/>
        <v>0</v>
      </c>
      <c r="L18" s="93">
        <f t="shared" si="3"/>
        <v>0</v>
      </c>
      <c r="M18" s="93">
        <f t="shared" si="3"/>
        <v>0</v>
      </c>
      <c r="N18" s="93">
        <f t="shared" si="3"/>
        <v>0</v>
      </c>
      <c r="O18" s="93">
        <f t="shared" si="3"/>
        <v>0</v>
      </c>
      <c r="P18" s="93">
        <f t="shared" si="3"/>
        <v>0</v>
      </c>
      <c r="Q18" s="93">
        <f t="shared" si="3"/>
        <v>0</v>
      </c>
      <c r="R18" s="93">
        <f t="shared" si="3"/>
        <v>0</v>
      </c>
      <c r="S18" s="93">
        <f t="shared" si="3"/>
        <v>0</v>
      </c>
      <c r="T18" s="93">
        <f t="shared" si="3"/>
        <v>0</v>
      </c>
      <c r="U18" s="93">
        <f t="shared" si="3"/>
        <v>0</v>
      </c>
      <c r="V18" s="93">
        <f t="shared" si="3"/>
        <v>0</v>
      </c>
    </row>
    <row r="19" spans="2:22" x14ac:dyDescent="0.35">
      <c r="B19">
        <f t="shared" si="4"/>
        <v>28</v>
      </c>
      <c r="C19" s="93">
        <f>valves!S18</f>
        <v>0</v>
      </c>
      <c r="D19" s="93">
        <f t="shared" si="2"/>
        <v>0</v>
      </c>
      <c r="E19" s="93">
        <f t="shared" si="5"/>
        <v>0</v>
      </c>
      <c r="F19" s="93">
        <f t="shared" si="6"/>
        <v>0</v>
      </c>
      <c r="H19" s="93">
        <f t="shared" si="7"/>
        <v>0</v>
      </c>
      <c r="I19" s="93">
        <f t="shared" si="7"/>
        <v>0</v>
      </c>
      <c r="J19" s="93">
        <f t="shared" si="3"/>
        <v>0</v>
      </c>
      <c r="K19" s="93">
        <f t="shared" si="3"/>
        <v>0</v>
      </c>
      <c r="L19" s="93">
        <f t="shared" si="3"/>
        <v>0</v>
      </c>
      <c r="M19" s="93">
        <f t="shared" si="3"/>
        <v>0</v>
      </c>
      <c r="N19" s="93">
        <f t="shared" si="3"/>
        <v>0</v>
      </c>
      <c r="O19" s="93">
        <f t="shared" si="3"/>
        <v>0</v>
      </c>
      <c r="P19" s="93">
        <f t="shared" si="3"/>
        <v>0</v>
      </c>
      <c r="Q19" s="93">
        <f t="shared" si="3"/>
        <v>0</v>
      </c>
      <c r="R19" s="93">
        <f t="shared" si="3"/>
        <v>0</v>
      </c>
      <c r="S19" s="93">
        <f t="shared" si="3"/>
        <v>0</v>
      </c>
      <c r="T19" s="93">
        <f t="shared" si="3"/>
        <v>0</v>
      </c>
      <c r="U19" s="93">
        <f t="shared" si="3"/>
        <v>0</v>
      </c>
      <c r="V19" s="93">
        <f t="shared" si="3"/>
        <v>0</v>
      </c>
    </row>
    <row r="20" spans="2:22" x14ac:dyDescent="0.35">
      <c r="B20">
        <f t="shared" si="4"/>
        <v>30</v>
      </c>
      <c r="C20" s="93">
        <f>valves!S19</f>
        <v>0</v>
      </c>
      <c r="D20" s="93">
        <f t="shared" si="2"/>
        <v>0</v>
      </c>
      <c r="E20" s="93">
        <f t="shared" si="5"/>
        <v>0</v>
      </c>
      <c r="F20" s="93">
        <f t="shared" si="6"/>
        <v>0</v>
      </c>
      <c r="H20" s="93">
        <f t="shared" si="7"/>
        <v>0</v>
      </c>
      <c r="I20" s="93">
        <f t="shared" si="7"/>
        <v>0</v>
      </c>
      <c r="J20" s="93">
        <f t="shared" si="3"/>
        <v>0</v>
      </c>
      <c r="K20" s="93">
        <f t="shared" si="3"/>
        <v>0</v>
      </c>
      <c r="L20" s="93">
        <f t="shared" si="3"/>
        <v>0</v>
      </c>
      <c r="M20" s="93">
        <f t="shared" si="3"/>
        <v>0</v>
      </c>
      <c r="N20" s="93">
        <f t="shared" si="3"/>
        <v>0</v>
      </c>
      <c r="O20" s="93">
        <f t="shared" si="3"/>
        <v>0</v>
      </c>
      <c r="P20" s="93">
        <f t="shared" si="3"/>
        <v>0</v>
      </c>
      <c r="Q20" s="93">
        <f t="shared" si="3"/>
        <v>0</v>
      </c>
      <c r="R20" s="93">
        <f t="shared" si="3"/>
        <v>0</v>
      </c>
      <c r="S20" s="93">
        <f t="shared" si="3"/>
        <v>0</v>
      </c>
      <c r="T20" s="93">
        <f t="shared" si="3"/>
        <v>0</v>
      </c>
      <c r="U20" s="93">
        <f t="shared" si="3"/>
        <v>0</v>
      </c>
      <c r="V20" s="93">
        <f t="shared" si="3"/>
        <v>0</v>
      </c>
    </row>
    <row r="21" spans="2:22" x14ac:dyDescent="0.35">
      <c r="B21">
        <f t="shared" si="4"/>
        <v>32</v>
      </c>
      <c r="C21" s="93">
        <f>valves!S20</f>
        <v>0</v>
      </c>
      <c r="D21" s="93">
        <f t="shared" si="2"/>
        <v>0</v>
      </c>
      <c r="E21" s="93">
        <f t="shared" si="5"/>
        <v>0</v>
      </c>
      <c r="F21" s="93">
        <f t="shared" si="6"/>
        <v>0</v>
      </c>
      <c r="H21" s="93">
        <f t="shared" si="7"/>
        <v>0</v>
      </c>
      <c r="I21" s="93">
        <f t="shared" si="7"/>
        <v>0</v>
      </c>
      <c r="J21" s="93">
        <f t="shared" si="3"/>
        <v>0</v>
      </c>
      <c r="K21" s="93">
        <f t="shared" si="3"/>
        <v>0</v>
      </c>
      <c r="L21" s="93">
        <f t="shared" si="3"/>
        <v>0</v>
      </c>
      <c r="M21" s="93">
        <f t="shared" si="3"/>
        <v>0</v>
      </c>
      <c r="N21" s="93">
        <f t="shared" si="3"/>
        <v>0</v>
      </c>
      <c r="O21" s="93">
        <f t="shared" si="3"/>
        <v>0</v>
      </c>
      <c r="P21" s="93">
        <f t="shared" si="3"/>
        <v>0</v>
      </c>
      <c r="Q21" s="93">
        <f t="shared" si="3"/>
        <v>0</v>
      </c>
      <c r="R21" s="93">
        <f t="shared" si="3"/>
        <v>0</v>
      </c>
      <c r="S21" s="93">
        <f t="shared" si="3"/>
        <v>0</v>
      </c>
      <c r="T21" s="93">
        <f t="shared" si="3"/>
        <v>0</v>
      </c>
      <c r="U21" s="93">
        <f t="shared" si="3"/>
        <v>0</v>
      </c>
      <c r="V21" s="93">
        <f t="shared" si="3"/>
        <v>0</v>
      </c>
    </row>
    <row r="22" spans="2:22" x14ac:dyDescent="0.35">
      <c r="B22">
        <f t="shared" si="4"/>
        <v>34</v>
      </c>
      <c r="C22" s="93">
        <f>valves!S21</f>
        <v>0</v>
      </c>
      <c r="D22" s="93">
        <f t="shared" si="2"/>
        <v>0</v>
      </c>
      <c r="E22" s="93">
        <f t="shared" si="5"/>
        <v>0</v>
      </c>
      <c r="F22" s="93">
        <f t="shared" si="6"/>
        <v>0</v>
      </c>
      <c r="H22" s="93">
        <f t="shared" si="7"/>
        <v>0</v>
      </c>
      <c r="I22" s="93">
        <f t="shared" si="7"/>
        <v>0</v>
      </c>
      <c r="J22" s="93">
        <f t="shared" si="7"/>
        <v>0</v>
      </c>
      <c r="K22" s="93">
        <f t="shared" si="7"/>
        <v>0</v>
      </c>
      <c r="L22" s="93">
        <f t="shared" si="7"/>
        <v>0</v>
      </c>
      <c r="M22" s="93">
        <f t="shared" si="7"/>
        <v>0</v>
      </c>
      <c r="N22" s="93">
        <f t="shared" si="7"/>
        <v>0</v>
      </c>
      <c r="O22" s="93">
        <f t="shared" si="7"/>
        <v>0</v>
      </c>
      <c r="P22" s="93">
        <f t="shared" si="7"/>
        <v>0</v>
      </c>
      <c r="Q22" s="93">
        <f t="shared" si="7"/>
        <v>0</v>
      </c>
      <c r="R22" s="93">
        <f t="shared" si="7"/>
        <v>0</v>
      </c>
      <c r="S22" s="93">
        <f t="shared" si="7"/>
        <v>0</v>
      </c>
      <c r="T22" s="93">
        <f t="shared" si="7"/>
        <v>0</v>
      </c>
      <c r="U22" s="93">
        <f t="shared" si="7"/>
        <v>0</v>
      </c>
      <c r="V22" s="93">
        <f t="shared" si="7"/>
        <v>0</v>
      </c>
    </row>
    <row r="23" spans="2:22" x14ac:dyDescent="0.35">
      <c r="B23">
        <f t="shared" si="4"/>
        <v>36</v>
      </c>
      <c r="C23" s="93">
        <f>valves!S22</f>
        <v>0</v>
      </c>
      <c r="D23" s="93">
        <f t="shared" si="2"/>
        <v>0</v>
      </c>
      <c r="E23" s="93">
        <f t="shared" si="5"/>
        <v>0</v>
      </c>
      <c r="F23" s="93">
        <f t="shared" si="6"/>
        <v>0</v>
      </c>
      <c r="H23" s="93">
        <f t="shared" si="7"/>
        <v>0</v>
      </c>
      <c r="I23" s="93">
        <f t="shared" si="7"/>
        <v>0</v>
      </c>
      <c r="J23" s="93">
        <f t="shared" si="7"/>
        <v>0</v>
      </c>
      <c r="K23" s="93">
        <f t="shared" si="7"/>
        <v>0</v>
      </c>
      <c r="L23" s="93">
        <f t="shared" si="7"/>
        <v>0</v>
      </c>
      <c r="M23" s="93">
        <f t="shared" si="7"/>
        <v>0</v>
      </c>
      <c r="N23" s="93">
        <f t="shared" si="7"/>
        <v>0</v>
      </c>
      <c r="O23" s="93">
        <f t="shared" si="7"/>
        <v>0</v>
      </c>
      <c r="P23" s="93">
        <f t="shared" si="7"/>
        <v>0</v>
      </c>
      <c r="Q23" s="93">
        <f t="shared" si="7"/>
        <v>0</v>
      </c>
      <c r="R23" s="93">
        <f t="shared" si="7"/>
        <v>0</v>
      </c>
      <c r="S23" s="93">
        <f t="shared" si="7"/>
        <v>0</v>
      </c>
      <c r="T23" s="93">
        <f t="shared" si="7"/>
        <v>0</v>
      </c>
      <c r="U23" s="93">
        <f t="shared" si="7"/>
        <v>0</v>
      </c>
      <c r="V23" s="93">
        <f t="shared" si="7"/>
        <v>0</v>
      </c>
    </row>
    <row r="24" spans="2:22" x14ac:dyDescent="0.35">
      <c r="B24">
        <f t="shared" si="4"/>
        <v>38</v>
      </c>
      <c r="C24" s="93">
        <f>valves!S23</f>
        <v>0</v>
      </c>
      <c r="D24" s="93">
        <f t="shared" si="2"/>
        <v>0</v>
      </c>
      <c r="E24" s="93">
        <f t="shared" si="5"/>
        <v>0</v>
      </c>
      <c r="F24" s="93">
        <f t="shared" si="6"/>
        <v>0</v>
      </c>
      <c r="H24" s="93">
        <f t="shared" si="7"/>
        <v>0</v>
      </c>
      <c r="I24" s="93">
        <f t="shared" si="7"/>
        <v>0</v>
      </c>
      <c r="J24" s="93">
        <f t="shared" si="7"/>
        <v>0</v>
      </c>
      <c r="K24" s="93">
        <f t="shared" si="7"/>
        <v>0</v>
      </c>
      <c r="L24" s="93">
        <f t="shared" si="7"/>
        <v>0</v>
      </c>
      <c r="M24" s="93">
        <f t="shared" si="7"/>
        <v>0</v>
      </c>
      <c r="N24" s="93">
        <f t="shared" si="7"/>
        <v>0</v>
      </c>
      <c r="O24" s="93">
        <f t="shared" si="7"/>
        <v>0</v>
      </c>
      <c r="P24" s="93">
        <f t="shared" si="7"/>
        <v>0</v>
      </c>
      <c r="Q24" s="93">
        <f t="shared" si="7"/>
        <v>0</v>
      </c>
      <c r="R24" s="93">
        <f t="shared" si="7"/>
        <v>0</v>
      </c>
      <c r="S24" s="93">
        <f t="shared" si="7"/>
        <v>0</v>
      </c>
      <c r="T24" s="93">
        <f t="shared" si="7"/>
        <v>0</v>
      </c>
      <c r="U24" s="93">
        <f t="shared" si="7"/>
        <v>0</v>
      </c>
      <c r="V24" s="93">
        <f t="shared" si="7"/>
        <v>0</v>
      </c>
    </row>
    <row r="25" spans="2:22" x14ac:dyDescent="0.35">
      <c r="B25">
        <f t="shared" si="4"/>
        <v>40</v>
      </c>
      <c r="C25" s="93">
        <f>valves!S154</f>
        <v>1.43E-2</v>
      </c>
      <c r="D25" s="93">
        <f t="shared" si="2"/>
        <v>0.228605969592</v>
      </c>
      <c r="E25" s="93">
        <f t="shared" si="5"/>
        <v>7.1500000000000001E-3</v>
      </c>
      <c r="F25" s="93">
        <f t="shared" si="6"/>
        <v>0.11433361739800001</v>
      </c>
      <c r="H25" s="93">
        <f t="shared" si="7"/>
        <v>2.5407470532888893E-5</v>
      </c>
      <c r="I25" s="93">
        <f t="shared" si="7"/>
        <v>1.9055602899666666E-5</v>
      </c>
      <c r="J25" s="93">
        <f t="shared" si="7"/>
        <v>1.5244482319733335E-5</v>
      </c>
      <c r="K25" s="93">
        <f t="shared" si="7"/>
        <v>1.2703735266444446E-5</v>
      </c>
      <c r="L25" s="93">
        <f t="shared" si="7"/>
        <v>1.0888915942666668E-5</v>
      </c>
      <c r="M25" s="93">
        <f t="shared" si="7"/>
        <v>9.5278014498333332E-6</v>
      </c>
      <c r="N25" s="93">
        <f t="shared" si="7"/>
        <v>8.4691568442962971E-6</v>
      </c>
      <c r="O25" s="93">
        <f t="shared" si="7"/>
        <v>7.6222411598666676E-6</v>
      </c>
      <c r="P25" s="93">
        <f t="shared" si="7"/>
        <v>6.9293101453333334E-6</v>
      </c>
      <c r="Q25" s="93">
        <f t="shared" si="7"/>
        <v>6.3518676332222232E-6</v>
      </c>
      <c r="R25" s="93">
        <f t="shared" si="7"/>
        <v>5.8632624306666663E-6</v>
      </c>
      <c r="S25" s="93">
        <f t="shared" si="7"/>
        <v>5.444457971333334E-6</v>
      </c>
      <c r="T25" s="93">
        <f t="shared" si="7"/>
        <v>5.0814941065777781E-6</v>
      </c>
      <c r="U25" s="93">
        <f t="shared" si="7"/>
        <v>4.7639007249166666E-6</v>
      </c>
      <c r="V25" s="93">
        <f t="shared" si="7"/>
        <v>4.4836712705098047E-6</v>
      </c>
    </row>
    <row r="26" spans="2:22" x14ac:dyDescent="0.35">
      <c r="B26">
        <f t="shared" si="4"/>
        <v>42</v>
      </c>
      <c r="C26" s="93">
        <f>valves!S155</f>
        <v>2.5700000000000001E-2</v>
      </c>
      <c r="D26" s="93">
        <f t="shared" si="2"/>
        <v>0.410675734392</v>
      </c>
      <c r="E26" s="93">
        <f t="shared" si="5"/>
        <v>0.02</v>
      </c>
      <c r="F26" s="93">
        <f t="shared" si="6"/>
        <v>0.31966032</v>
      </c>
      <c r="H26" s="93">
        <f t="shared" si="7"/>
        <v>7.1035626666666665E-5</v>
      </c>
      <c r="I26" s="93">
        <f t="shared" si="7"/>
        <v>5.3276719999999999E-5</v>
      </c>
      <c r="J26" s="93">
        <f t="shared" si="7"/>
        <v>4.2621375999999999E-5</v>
      </c>
      <c r="K26" s="93">
        <f t="shared" si="7"/>
        <v>3.5517813333333333E-5</v>
      </c>
      <c r="L26" s="93">
        <f t="shared" si="7"/>
        <v>3.0443840000000001E-5</v>
      </c>
      <c r="M26" s="93">
        <f t="shared" si="7"/>
        <v>2.663836E-5</v>
      </c>
      <c r="N26" s="93">
        <f t="shared" si="7"/>
        <v>2.3678542222222223E-5</v>
      </c>
      <c r="O26" s="93">
        <f t="shared" si="7"/>
        <v>2.1310688E-5</v>
      </c>
      <c r="P26" s="93">
        <f t="shared" si="7"/>
        <v>1.9373352727272726E-5</v>
      </c>
      <c r="Q26" s="93">
        <f t="shared" si="7"/>
        <v>1.7758906666666666E-5</v>
      </c>
      <c r="R26" s="93">
        <f t="shared" si="7"/>
        <v>1.6392836923076921E-5</v>
      </c>
      <c r="S26" s="93">
        <f t="shared" si="7"/>
        <v>1.522192E-5</v>
      </c>
      <c r="T26" s="93">
        <f t="shared" si="7"/>
        <v>1.4207125333333333E-5</v>
      </c>
      <c r="U26" s="93">
        <f t="shared" si="7"/>
        <v>1.331918E-5</v>
      </c>
      <c r="V26" s="93">
        <f t="shared" si="7"/>
        <v>1.2535698823529411E-5</v>
      </c>
    </row>
    <row r="27" spans="2:22" x14ac:dyDescent="0.35">
      <c r="B27">
        <f t="shared" si="4"/>
        <v>44</v>
      </c>
      <c r="C27" s="93">
        <f>valves!S156</f>
        <v>3.32E-2</v>
      </c>
      <c r="D27" s="93">
        <f t="shared" si="2"/>
        <v>0.53037353779200003</v>
      </c>
      <c r="E27" s="93">
        <f t="shared" si="5"/>
        <v>2.945E-2</v>
      </c>
      <c r="F27" s="93">
        <f t="shared" si="6"/>
        <v>0.47053306234199999</v>
      </c>
      <c r="H27" s="93">
        <f t="shared" si="7"/>
        <v>1.0456290274266666E-4</v>
      </c>
      <c r="I27" s="93">
        <f t="shared" si="7"/>
        <v>7.8422177056999991E-5</v>
      </c>
      <c r="J27" s="93">
        <f t="shared" si="7"/>
        <v>6.2737741645600001E-5</v>
      </c>
      <c r="K27" s="93">
        <f t="shared" si="7"/>
        <v>5.2281451371333332E-5</v>
      </c>
      <c r="L27" s="93">
        <f t="shared" si="7"/>
        <v>4.4812672604E-5</v>
      </c>
      <c r="M27" s="93">
        <f t="shared" si="7"/>
        <v>3.9211088528499996E-5</v>
      </c>
      <c r="N27" s="93">
        <f t="shared" si="7"/>
        <v>3.4854300914222219E-5</v>
      </c>
      <c r="O27" s="93">
        <f t="shared" si="7"/>
        <v>3.13688708228E-5</v>
      </c>
      <c r="P27" s="93">
        <f t="shared" si="7"/>
        <v>2.8517155293454543E-5</v>
      </c>
      <c r="Q27" s="93">
        <f t="shared" si="7"/>
        <v>2.6140725685666666E-5</v>
      </c>
      <c r="R27" s="93">
        <f t="shared" si="7"/>
        <v>2.4129900632923073E-5</v>
      </c>
      <c r="S27" s="93">
        <f t="shared" si="7"/>
        <v>2.2406336302E-5</v>
      </c>
      <c r="T27" s="93">
        <f t="shared" si="7"/>
        <v>2.0912580548533335E-5</v>
      </c>
      <c r="U27" s="93">
        <f t="shared" si="7"/>
        <v>1.9605544264249998E-5</v>
      </c>
      <c r="V27" s="93">
        <f t="shared" si="7"/>
        <v>1.8452276954588236E-5</v>
      </c>
    </row>
    <row r="28" spans="2:22" x14ac:dyDescent="0.35">
      <c r="B28">
        <f t="shared" si="4"/>
        <v>46</v>
      </c>
      <c r="C28" s="93">
        <f>valves!S157</f>
        <v>4.8300000000000003E-2</v>
      </c>
      <c r="D28" s="93">
        <f t="shared" si="2"/>
        <v>0.77116063231200005</v>
      </c>
      <c r="E28" s="93">
        <f t="shared" si="5"/>
        <v>4.0750000000000001E-2</v>
      </c>
      <c r="F28" s="93">
        <f t="shared" si="6"/>
        <v>0.65080124094999992</v>
      </c>
      <c r="H28" s="93">
        <f t="shared" si="7"/>
        <v>1.4462249798888888E-4</v>
      </c>
      <c r="I28" s="93">
        <f t="shared" si="7"/>
        <v>1.0846687349166665E-4</v>
      </c>
      <c r="J28" s="93">
        <f t="shared" si="7"/>
        <v>8.6773498793333328E-5</v>
      </c>
      <c r="K28" s="93">
        <f t="shared" si="7"/>
        <v>7.231124899444444E-5</v>
      </c>
      <c r="L28" s="93">
        <f t="shared" si="7"/>
        <v>6.1981070566666661E-5</v>
      </c>
      <c r="M28" s="93">
        <f t="shared" si="7"/>
        <v>5.4233436745833327E-5</v>
      </c>
      <c r="N28" s="93">
        <f t="shared" si="7"/>
        <v>4.820749932962962E-5</v>
      </c>
      <c r="O28" s="93">
        <f t="shared" si="7"/>
        <v>4.3386749396666664E-5</v>
      </c>
      <c r="P28" s="93">
        <f t="shared" si="7"/>
        <v>3.9442499451515145E-5</v>
      </c>
      <c r="Q28" s="93">
        <f t="shared" si="7"/>
        <v>3.615562449722222E-5</v>
      </c>
      <c r="R28" s="93">
        <f t="shared" si="7"/>
        <v>3.3374422612820508E-5</v>
      </c>
      <c r="S28" s="93">
        <f t="shared" si="7"/>
        <v>3.0990535283333331E-5</v>
      </c>
      <c r="T28" s="93">
        <f t="shared" si="7"/>
        <v>2.8924499597777776E-5</v>
      </c>
      <c r="U28" s="93">
        <f t="shared" si="7"/>
        <v>2.7116718372916663E-5</v>
      </c>
      <c r="V28" s="93">
        <f t="shared" si="7"/>
        <v>2.5521617292156859E-5</v>
      </c>
    </row>
    <row r="29" spans="2:22" x14ac:dyDescent="0.35">
      <c r="B29">
        <f t="shared" si="4"/>
        <v>48</v>
      </c>
      <c r="C29" s="93">
        <f>valves!S158</f>
        <v>6.5799999999999997E-2</v>
      </c>
      <c r="D29" s="93">
        <f t="shared" si="2"/>
        <v>1.0498766797119998</v>
      </c>
      <c r="E29" s="93">
        <f t="shared" si="5"/>
        <v>5.7050000000000003E-2</v>
      </c>
      <c r="F29" s="93">
        <f t="shared" si="6"/>
        <v>0.91056453226200007</v>
      </c>
      <c r="H29" s="93">
        <f t="shared" si="7"/>
        <v>2.0234767383600004E-4</v>
      </c>
      <c r="I29" s="93">
        <f t="shared" si="7"/>
        <v>1.5176075537700002E-4</v>
      </c>
      <c r="J29" s="93">
        <f t="shared" si="7"/>
        <v>1.2140860430160001E-4</v>
      </c>
      <c r="K29" s="93">
        <f t="shared" si="7"/>
        <v>1.0117383691800002E-4</v>
      </c>
      <c r="L29" s="93">
        <f t="shared" si="7"/>
        <v>8.6720431644000013E-5</v>
      </c>
      <c r="M29" s="93">
        <f t="shared" si="7"/>
        <v>7.5880377688500008E-5</v>
      </c>
      <c r="N29" s="93">
        <f t="shared" si="7"/>
        <v>6.7449224612000004E-5</v>
      </c>
      <c r="O29" s="93">
        <f t="shared" si="7"/>
        <v>6.0704302150800006E-5</v>
      </c>
      <c r="P29" s="93">
        <f t="shared" si="7"/>
        <v>5.5185729228000001E-5</v>
      </c>
      <c r="Q29" s="93">
        <f t="shared" si="7"/>
        <v>5.058691845900001E-5</v>
      </c>
      <c r="R29" s="93">
        <f t="shared" si="7"/>
        <v>4.6695617039076924E-5</v>
      </c>
      <c r="S29" s="93">
        <f t="shared" si="7"/>
        <v>4.3360215822000006E-5</v>
      </c>
      <c r="T29" s="93">
        <f t="shared" si="7"/>
        <v>4.0469534767200006E-5</v>
      </c>
      <c r="U29" s="93">
        <f t="shared" si="7"/>
        <v>3.7940188844250004E-5</v>
      </c>
      <c r="V29" s="93">
        <f t="shared" si="7"/>
        <v>3.5708413029882354E-5</v>
      </c>
    </row>
    <row r="30" spans="2:22" x14ac:dyDescent="0.35">
      <c r="B30">
        <f t="shared" si="4"/>
        <v>50</v>
      </c>
      <c r="C30" s="93">
        <f>valves!S159</f>
        <v>8.3400000000000002E-2</v>
      </c>
      <c r="D30" s="93">
        <f t="shared" si="2"/>
        <v>1.3298152284479998</v>
      </c>
      <c r="E30" s="93">
        <f t="shared" si="5"/>
        <v>7.46E-2</v>
      </c>
      <c r="F30" s="93">
        <f t="shared" si="6"/>
        <v>1.1898923561279999</v>
      </c>
      <c r="H30" s="93">
        <f t="shared" si="7"/>
        <v>2.6442052358400001E-4</v>
      </c>
      <c r="I30" s="93">
        <f t="shared" si="7"/>
        <v>1.9831539268799997E-4</v>
      </c>
      <c r="J30" s="93">
        <f t="shared" si="7"/>
        <v>1.5865231415039999E-4</v>
      </c>
      <c r="K30" s="93">
        <f t="shared" si="7"/>
        <v>1.3221026179200001E-4</v>
      </c>
      <c r="L30" s="93">
        <f t="shared" si="7"/>
        <v>1.13323081536E-4</v>
      </c>
      <c r="M30" s="93">
        <f t="shared" si="7"/>
        <v>9.9157696343999985E-5</v>
      </c>
      <c r="N30" s="93">
        <f t="shared" si="7"/>
        <v>8.8140174527999996E-5</v>
      </c>
      <c r="O30" s="93">
        <f t="shared" si="7"/>
        <v>7.9326157075199994E-5</v>
      </c>
      <c r="P30" s="93">
        <f t="shared" si="7"/>
        <v>7.2114688250181816E-5</v>
      </c>
      <c r="Q30" s="93">
        <f t="shared" si="7"/>
        <v>6.6105130896000004E-5</v>
      </c>
      <c r="R30" s="93">
        <f t="shared" si="7"/>
        <v>6.1020120827076916E-5</v>
      </c>
      <c r="S30" s="93">
        <f t="shared" si="7"/>
        <v>5.6661540767999998E-5</v>
      </c>
      <c r="T30" s="93">
        <f t="shared" si="7"/>
        <v>5.28841047168E-5</v>
      </c>
      <c r="U30" s="93">
        <f t="shared" si="7"/>
        <v>4.9578848171999993E-5</v>
      </c>
      <c r="V30" s="93">
        <f t="shared" si="7"/>
        <v>4.6662445338352941E-5</v>
      </c>
    </row>
    <row r="31" spans="2:22" x14ac:dyDescent="0.35">
      <c r="B31">
        <f t="shared" si="4"/>
        <v>52</v>
      </c>
      <c r="C31" s="93">
        <f>valves!S160</f>
        <v>0.1011</v>
      </c>
      <c r="D31" s="93">
        <f t="shared" si="2"/>
        <v>1.6109699509679998</v>
      </c>
      <c r="E31" s="93">
        <f t="shared" si="5"/>
        <v>9.2249999999999999E-2</v>
      </c>
      <c r="F31" s="93">
        <f t="shared" si="6"/>
        <v>1.4704395205499998</v>
      </c>
      <c r="H31" s="93">
        <f t="shared" si="7"/>
        <v>3.2676433789999998E-4</v>
      </c>
      <c r="I31" s="93">
        <f t="shared" si="7"/>
        <v>2.4507325342499996E-4</v>
      </c>
      <c r="J31" s="93">
        <f t="shared" si="7"/>
        <v>1.9605860273999999E-4</v>
      </c>
      <c r="K31" s="93">
        <f t="shared" si="7"/>
        <v>1.6338216894999999E-4</v>
      </c>
      <c r="L31" s="93">
        <f t="shared" si="7"/>
        <v>1.400418591E-4</v>
      </c>
      <c r="M31" s="93">
        <f t="shared" si="7"/>
        <v>1.2253662671249998E-4</v>
      </c>
      <c r="N31" s="93">
        <f t="shared" si="7"/>
        <v>1.0892144596666665E-4</v>
      </c>
      <c r="O31" s="93">
        <f t="shared" si="7"/>
        <v>9.8029301369999993E-5</v>
      </c>
      <c r="P31" s="93">
        <f t="shared" si="7"/>
        <v>8.9117546699999989E-5</v>
      </c>
      <c r="Q31" s="93">
        <f t="shared" si="7"/>
        <v>8.1691084474999994E-5</v>
      </c>
      <c r="R31" s="93">
        <f t="shared" si="7"/>
        <v>7.540715489999999E-5</v>
      </c>
      <c r="S31" s="93">
        <f t="shared" si="7"/>
        <v>7.0020929549999999E-5</v>
      </c>
      <c r="T31" s="93">
        <f t="shared" si="7"/>
        <v>6.5352867579999995E-5</v>
      </c>
      <c r="U31" s="93">
        <f t="shared" si="7"/>
        <v>6.1268313356249989E-5</v>
      </c>
      <c r="V31" s="93">
        <f t="shared" si="7"/>
        <v>5.7664294923529407E-5</v>
      </c>
    </row>
    <row r="32" spans="2:22" x14ac:dyDescent="0.35">
      <c r="B32">
        <f t="shared" si="4"/>
        <v>54</v>
      </c>
      <c r="C32" s="93">
        <f>valves!S161</f>
        <v>0.1188</v>
      </c>
      <c r="D32" s="93">
        <f t="shared" si="2"/>
        <v>1.891749226752</v>
      </c>
      <c r="E32" s="93">
        <f t="shared" si="5"/>
        <v>0.10994999999999999</v>
      </c>
      <c r="F32" s="93">
        <f t="shared" si="6"/>
        <v>1.7514065197019999</v>
      </c>
      <c r="H32" s="93">
        <f t="shared" si="7"/>
        <v>3.8920144882266668E-4</v>
      </c>
      <c r="I32" s="93">
        <f t="shared" si="7"/>
        <v>2.9190108661699999E-4</v>
      </c>
      <c r="J32" s="93">
        <f t="shared" si="7"/>
        <v>2.3352086929359999E-4</v>
      </c>
      <c r="K32" s="93">
        <f t="shared" si="7"/>
        <v>1.9460072441133334E-4</v>
      </c>
      <c r="L32" s="93">
        <f t="shared" si="7"/>
        <v>1.66800620924E-4</v>
      </c>
      <c r="M32" s="93">
        <f t="shared" si="7"/>
        <v>1.4595054330849999E-4</v>
      </c>
      <c r="N32" s="93">
        <f t="shared" si="7"/>
        <v>1.2973381627422222E-4</v>
      </c>
      <c r="O32" s="93">
        <f t="shared" si="7"/>
        <v>1.167604346468E-4</v>
      </c>
      <c r="P32" s="93">
        <f t="shared" si="7"/>
        <v>1.0614584967890908E-4</v>
      </c>
      <c r="Q32" s="93">
        <f t="shared" si="7"/>
        <v>9.7300362205666671E-5</v>
      </c>
      <c r="R32" s="93">
        <f t="shared" si="7"/>
        <v>8.9815718959076918E-5</v>
      </c>
      <c r="S32" s="93">
        <f t="shared" si="7"/>
        <v>8.3400310462000002E-5</v>
      </c>
      <c r="T32" s="93">
        <f t="shared" si="7"/>
        <v>7.7840289764533331E-5</v>
      </c>
      <c r="U32" s="93">
        <f t="shared" si="7"/>
        <v>7.2975271654249996E-5</v>
      </c>
      <c r="V32" s="93">
        <f t="shared" si="7"/>
        <v>6.868260861576471E-5</v>
      </c>
    </row>
    <row r="33" spans="2:22" x14ac:dyDescent="0.35">
      <c r="B33">
        <f t="shared" si="4"/>
        <v>56</v>
      </c>
      <c r="C33" s="93">
        <f>valves!S162</f>
        <v>0.13650000000000001</v>
      </c>
      <c r="D33" s="93">
        <f t="shared" si="2"/>
        <v>2.1721530558000004</v>
      </c>
      <c r="E33" s="93">
        <f t="shared" si="5"/>
        <v>0.12765000000000001</v>
      </c>
      <c r="F33" s="93">
        <f t="shared" si="6"/>
        <v>2.0319980721180002</v>
      </c>
      <c r="H33" s="93">
        <f t="shared" si="7"/>
        <v>4.515551271373334E-4</v>
      </c>
      <c r="I33" s="93">
        <f t="shared" si="7"/>
        <v>3.3866634535300005E-4</v>
      </c>
      <c r="J33" s="93">
        <f t="shared" si="7"/>
        <v>2.7093307628240005E-4</v>
      </c>
      <c r="K33" s="93">
        <f t="shared" si="7"/>
        <v>2.257775635686667E-4</v>
      </c>
      <c r="L33" s="93">
        <f t="shared" si="7"/>
        <v>1.9352362591600002E-4</v>
      </c>
      <c r="M33" s="93">
        <f t="shared" si="7"/>
        <v>1.6933317267650002E-4</v>
      </c>
      <c r="N33" s="93">
        <f t="shared" si="7"/>
        <v>1.5051837571244446E-4</v>
      </c>
      <c r="O33" s="93">
        <f t="shared" si="7"/>
        <v>1.3546653814120003E-4</v>
      </c>
      <c r="P33" s="93">
        <f t="shared" si="7"/>
        <v>1.2315139831018182E-4</v>
      </c>
      <c r="Q33" s="93">
        <f t="shared" si="7"/>
        <v>1.1288878178433335E-4</v>
      </c>
      <c r="R33" s="93">
        <f t="shared" si="7"/>
        <v>1.0420502933938462E-4</v>
      </c>
      <c r="S33" s="93">
        <f t="shared" si="7"/>
        <v>9.6761812958000008E-5</v>
      </c>
      <c r="T33" s="93">
        <f t="shared" si="7"/>
        <v>9.0311025427466674E-5</v>
      </c>
      <c r="U33" s="93">
        <f t="shared" si="7"/>
        <v>8.4666586338250012E-5</v>
      </c>
      <c r="V33" s="93">
        <f t="shared" si="7"/>
        <v>7.9686198906588244E-5</v>
      </c>
    </row>
    <row r="34" spans="2:22" x14ac:dyDescent="0.35">
      <c r="B34">
        <f t="shared" si="4"/>
        <v>58</v>
      </c>
      <c r="C34" s="93">
        <f>valves!S163</f>
        <v>0.1542</v>
      </c>
      <c r="D34" s="93">
        <f t="shared" si="2"/>
        <v>2.452181438112</v>
      </c>
      <c r="E34" s="93">
        <f t="shared" si="5"/>
        <v>0.14535000000000001</v>
      </c>
      <c r="F34" s="93">
        <f t="shared" si="6"/>
        <v>2.3122141777979999</v>
      </c>
      <c r="H34" s="93">
        <f t="shared" si="7"/>
        <v>5.1382537284400001E-4</v>
      </c>
      <c r="I34" s="93">
        <f t="shared" si="7"/>
        <v>3.8536902963299998E-4</v>
      </c>
      <c r="J34" s="93">
        <f t="shared" si="7"/>
        <v>3.0829522370640002E-4</v>
      </c>
      <c r="K34" s="93">
        <f t="shared" si="7"/>
        <v>2.5691268642200001E-4</v>
      </c>
      <c r="L34" s="93">
        <f t="shared" si="7"/>
        <v>2.2021087407599998E-4</v>
      </c>
      <c r="M34" s="93">
        <f t="shared" si="7"/>
        <v>1.9268451481649999E-4</v>
      </c>
      <c r="N34" s="93">
        <f t="shared" si="7"/>
        <v>1.7127512428133333E-4</v>
      </c>
      <c r="O34" s="93">
        <f t="shared" si="7"/>
        <v>1.5414761185320001E-4</v>
      </c>
      <c r="P34" s="93">
        <f t="shared" si="7"/>
        <v>1.4013419259381818E-4</v>
      </c>
      <c r="Q34" s="93">
        <f t="shared" ref="J34:V54" si="8">$F34*Q$3</f>
        <v>1.28456343211E-4</v>
      </c>
      <c r="R34" s="93">
        <f t="shared" si="8"/>
        <v>1.1857508604092307E-4</v>
      </c>
      <c r="S34" s="93">
        <f t="shared" si="8"/>
        <v>1.1010543703799999E-4</v>
      </c>
      <c r="T34" s="93">
        <f t="shared" si="8"/>
        <v>1.027650745688E-4</v>
      </c>
      <c r="U34" s="93">
        <f t="shared" si="8"/>
        <v>9.6342257408249995E-5</v>
      </c>
      <c r="V34" s="93">
        <f t="shared" si="8"/>
        <v>9.0675065795999991E-5</v>
      </c>
    </row>
    <row r="35" spans="2:22" x14ac:dyDescent="0.35">
      <c r="B35">
        <f t="shared" si="4"/>
        <v>60</v>
      </c>
      <c r="C35" s="93">
        <f>valves!S164</f>
        <v>0.17199999999999999</v>
      </c>
      <c r="D35" s="93">
        <f t="shared" si="2"/>
        <v>2.7334132671999996</v>
      </c>
      <c r="E35" s="93">
        <f t="shared" si="5"/>
        <v>0.16309999999999999</v>
      </c>
      <c r="F35" s="93">
        <f t="shared" si="6"/>
        <v>2.5928448152879997</v>
      </c>
      <c r="H35" s="93">
        <f t="shared" si="7"/>
        <v>5.7618773673066663E-4</v>
      </c>
      <c r="I35" s="93">
        <f t="shared" ref="I35:I98" si="9">$F35*I$3</f>
        <v>4.3214080254799992E-4</v>
      </c>
      <c r="J35" s="93">
        <f t="shared" si="8"/>
        <v>3.4571264203839996E-4</v>
      </c>
      <c r="K35" s="93">
        <f t="shared" si="8"/>
        <v>2.8809386836533332E-4</v>
      </c>
      <c r="L35" s="93">
        <f t="shared" si="8"/>
        <v>2.4693760145599999E-4</v>
      </c>
      <c r="M35" s="93">
        <f t="shared" si="8"/>
        <v>2.1607040127399996E-4</v>
      </c>
      <c r="N35" s="93">
        <f t="shared" si="8"/>
        <v>1.920625789102222E-4</v>
      </c>
      <c r="O35" s="93">
        <f t="shared" si="8"/>
        <v>1.7285632101919998E-4</v>
      </c>
      <c r="P35" s="93">
        <f t="shared" si="8"/>
        <v>1.5714211001745452E-4</v>
      </c>
      <c r="Q35" s="93">
        <f t="shared" si="8"/>
        <v>1.4404693418266666E-4</v>
      </c>
      <c r="R35" s="93">
        <f t="shared" si="8"/>
        <v>1.3296640078399997E-4</v>
      </c>
      <c r="S35" s="93">
        <f t="shared" si="8"/>
        <v>1.23468800728E-4</v>
      </c>
      <c r="T35" s="93">
        <f t="shared" si="8"/>
        <v>1.1523754734613332E-4</v>
      </c>
      <c r="U35" s="93">
        <f t="shared" si="8"/>
        <v>1.0803520063699998E-4</v>
      </c>
      <c r="V35" s="93">
        <f t="shared" si="8"/>
        <v>1.0168018883482353E-4</v>
      </c>
    </row>
    <row r="36" spans="2:22" x14ac:dyDescent="0.35">
      <c r="B36">
        <f t="shared" si="4"/>
        <v>62</v>
      </c>
      <c r="C36" s="93">
        <f>valves!S165</f>
        <v>0.18820000000000001</v>
      </c>
      <c r="D36" s="93">
        <f t="shared" si="2"/>
        <v>2.9890357913919998</v>
      </c>
      <c r="E36" s="93">
        <f t="shared" si="5"/>
        <v>0.18009999999999998</v>
      </c>
      <c r="F36" s="93">
        <f t="shared" si="6"/>
        <v>2.8612638428079995</v>
      </c>
      <c r="H36" s="93">
        <f t="shared" si="7"/>
        <v>6.3583640951288885E-4</v>
      </c>
      <c r="I36" s="93">
        <f t="shared" si="9"/>
        <v>4.7687730713466656E-4</v>
      </c>
      <c r="J36" s="93">
        <f t="shared" si="8"/>
        <v>3.815018457077333E-4</v>
      </c>
      <c r="K36" s="93">
        <f t="shared" si="8"/>
        <v>3.1791820475644443E-4</v>
      </c>
      <c r="L36" s="93">
        <f t="shared" si="8"/>
        <v>2.725013183626666E-4</v>
      </c>
      <c r="M36" s="93">
        <f t="shared" si="8"/>
        <v>2.3843865356733328E-4</v>
      </c>
      <c r="N36" s="93">
        <f t="shared" si="8"/>
        <v>2.1194546983762958E-4</v>
      </c>
      <c r="O36" s="93">
        <f t="shared" si="8"/>
        <v>1.9075092285386665E-4</v>
      </c>
      <c r="P36" s="93">
        <f t="shared" si="8"/>
        <v>1.7340992986715148E-4</v>
      </c>
      <c r="Q36" s="93">
        <f t="shared" si="8"/>
        <v>1.5895910237822221E-4</v>
      </c>
      <c r="R36" s="93">
        <f t="shared" si="8"/>
        <v>1.4673147911835893E-4</v>
      </c>
      <c r="S36" s="93">
        <f t="shared" si="8"/>
        <v>1.362506591813333E-4</v>
      </c>
      <c r="T36" s="93">
        <f t="shared" si="8"/>
        <v>1.2716728190257775E-4</v>
      </c>
      <c r="U36" s="93">
        <f t="shared" si="8"/>
        <v>1.1921932678366664E-4</v>
      </c>
      <c r="V36" s="93">
        <f t="shared" si="8"/>
        <v>1.1220642520815684E-4</v>
      </c>
    </row>
    <row r="37" spans="2:22" x14ac:dyDescent="0.35">
      <c r="B37">
        <f t="shared" si="4"/>
        <v>64</v>
      </c>
      <c r="C37" s="93">
        <f>valves!S166</f>
        <v>0.29670000000000002</v>
      </c>
      <c r="D37" s="93">
        <f t="shared" si="2"/>
        <v>4.6929683907120001</v>
      </c>
      <c r="E37" s="93">
        <f t="shared" si="5"/>
        <v>0.24245</v>
      </c>
      <c r="F37" s="93">
        <f t="shared" si="6"/>
        <v>3.8427655741020001</v>
      </c>
      <c r="H37" s="93">
        <f t="shared" si="7"/>
        <v>8.539479053560001E-4</v>
      </c>
      <c r="I37" s="93">
        <f t="shared" si="9"/>
        <v>6.4046092901699997E-4</v>
      </c>
      <c r="J37" s="93">
        <f t="shared" si="8"/>
        <v>5.1236874321360006E-4</v>
      </c>
      <c r="K37" s="93">
        <f t="shared" si="8"/>
        <v>4.2697395267800005E-4</v>
      </c>
      <c r="L37" s="93">
        <f t="shared" si="8"/>
        <v>3.6597767372400001E-4</v>
      </c>
      <c r="M37" s="93">
        <f t="shared" si="8"/>
        <v>3.2023046450849998E-4</v>
      </c>
      <c r="N37" s="93">
        <f t="shared" si="8"/>
        <v>2.8464930178533331E-4</v>
      </c>
      <c r="O37" s="93">
        <f t="shared" si="8"/>
        <v>2.5618437160680003E-4</v>
      </c>
      <c r="P37" s="93">
        <f t="shared" si="8"/>
        <v>2.3289488327890909E-4</v>
      </c>
      <c r="Q37" s="93">
        <f t="shared" si="8"/>
        <v>2.1348697633900003E-4</v>
      </c>
      <c r="R37" s="93">
        <f t="shared" si="8"/>
        <v>1.9706490123599999E-4</v>
      </c>
      <c r="S37" s="93">
        <f t="shared" si="8"/>
        <v>1.82988836862E-4</v>
      </c>
      <c r="T37" s="93">
        <f t="shared" si="8"/>
        <v>1.7078958107120002E-4</v>
      </c>
      <c r="U37" s="93">
        <f t="shared" si="8"/>
        <v>1.6011523225424999E-4</v>
      </c>
      <c r="V37" s="93">
        <f t="shared" si="8"/>
        <v>1.5069668918047061E-4</v>
      </c>
    </row>
    <row r="38" spans="2:22" x14ac:dyDescent="0.35">
      <c r="B38">
        <f t="shared" si="4"/>
        <v>66</v>
      </c>
      <c r="C38" s="93">
        <f>valves!S167</f>
        <v>0.49559999999999998</v>
      </c>
      <c r="D38" s="93">
        <f t="shared" si="2"/>
        <v>7.7799468794879996</v>
      </c>
      <c r="E38" s="93">
        <f t="shared" si="5"/>
        <v>0.39615</v>
      </c>
      <c r="F38" s="93">
        <f t="shared" si="6"/>
        <v>6.2423839043579994</v>
      </c>
      <c r="H38" s="93">
        <f t="shared" si="7"/>
        <v>1.3871964231906666E-3</v>
      </c>
      <c r="I38" s="93">
        <f t="shared" si="9"/>
        <v>1.0403973173929999E-3</v>
      </c>
      <c r="J38" s="93">
        <f t="shared" si="8"/>
        <v>8.3231785391439997E-4</v>
      </c>
      <c r="K38" s="93">
        <f t="shared" si="8"/>
        <v>6.9359821159533329E-4</v>
      </c>
      <c r="L38" s="93">
        <f t="shared" si="8"/>
        <v>5.9451275279599996E-4</v>
      </c>
      <c r="M38" s="93">
        <f t="shared" si="8"/>
        <v>5.2019865869649994E-4</v>
      </c>
      <c r="N38" s="93">
        <f t="shared" si="8"/>
        <v>4.6239880773022216E-4</v>
      </c>
      <c r="O38" s="93">
        <f t="shared" si="8"/>
        <v>4.1615892695719999E-4</v>
      </c>
      <c r="P38" s="93">
        <f t="shared" si="8"/>
        <v>3.7832629723381813E-4</v>
      </c>
      <c r="Q38" s="93">
        <f t="shared" si="8"/>
        <v>3.4679910579766665E-4</v>
      </c>
      <c r="R38" s="93">
        <f t="shared" si="8"/>
        <v>3.201222515055384E-4</v>
      </c>
      <c r="S38" s="93">
        <f t="shared" si="8"/>
        <v>2.9725637639799998E-4</v>
      </c>
      <c r="T38" s="93">
        <f t="shared" si="8"/>
        <v>2.7743928463813331E-4</v>
      </c>
      <c r="U38" s="93">
        <f t="shared" si="8"/>
        <v>2.6009932934824997E-4</v>
      </c>
      <c r="V38" s="93">
        <f t="shared" si="8"/>
        <v>2.4479936879835294E-4</v>
      </c>
    </row>
    <row r="39" spans="2:22" x14ac:dyDescent="0.35">
      <c r="B39">
        <f t="shared" si="4"/>
        <v>68</v>
      </c>
      <c r="C39" s="93">
        <f>valves!S168</f>
        <v>0.72070000000000001</v>
      </c>
      <c r="D39" s="93">
        <f t="shared" si="2"/>
        <v>11.216366932791999</v>
      </c>
      <c r="E39" s="93">
        <f t="shared" si="5"/>
        <v>0.60814999999999997</v>
      </c>
      <c r="F39" s="93">
        <f t="shared" si="6"/>
        <v>9.5057472736379989</v>
      </c>
      <c r="H39" s="93">
        <f t="shared" si="7"/>
        <v>2.1123882830306664E-3</v>
      </c>
      <c r="I39" s="93">
        <f t="shared" si="9"/>
        <v>1.5842912122729998E-3</v>
      </c>
      <c r="J39" s="93">
        <f t="shared" si="8"/>
        <v>1.2674329698183998E-3</v>
      </c>
      <c r="K39" s="93">
        <f t="shared" si="8"/>
        <v>1.0561941415153332E-3</v>
      </c>
      <c r="L39" s="93">
        <f t="shared" si="8"/>
        <v>9.0530926415599989E-4</v>
      </c>
      <c r="M39" s="93">
        <f t="shared" si="8"/>
        <v>7.9214560613649989E-4</v>
      </c>
      <c r="N39" s="93">
        <f t="shared" si="8"/>
        <v>7.0412942767688876E-4</v>
      </c>
      <c r="O39" s="93">
        <f t="shared" si="8"/>
        <v>6.3371648490919991E-4</v>
      </c>
      <c r="P39" s="93">
        <f t="shared" si="8"/>
        <v>5.7610589537199989E-4</v>
      </c>
      <c r="Q39" s="93">
        <f t="shared" si="8"/>
        <v>5.2809707075766659E-4</v>
      </c>
      <c r="R39" s="93">
        <f t="shared" si="8"/>
        <v>4.8747421916092297E-4</v>
      </c>
      <c r="S39" s="93">
        <f t="shared" si="8"/>
        <v>4.5265463207799995E-4</v>
      </c>
      <c r="T39" s="93">
        <f t="shared" si="8"/>
        <v>4.2247765660613333E-4</v>
      </c>
      <c r="U39" s="93">
        <f t="shared" si="8"/>
        <v>3.9607280306824995E-4</v>
      </c>
      <c r="V39" s="93">
        <f t="shared" si="8"/>
        <v>3.7277440288776469E-4</v>
      </c>
    </row>
    <row r="40" spans="2:22" x14ac:dyDescent="0.35">
      <c r="B40">
        <f t="shared" si="4"/>
        <v>70</v>
      </c>
      <c r="C40" s="93">
        <f>valves!S169</f>
        <v>0.95</v>
      </c>
      <c r="D40" s="93">
        <f t="shared" si="2"/>
        <v>14.654471999999998</v>
      </c>
      <c r="E40" s="93">
        <f t="shared" si="5"/>
        <v>0.83535000000000004</v>
      </c>
      <c r="F40" s="93">
        <f t="shared" si="6"/>
        <v>12.943295724198</v>
      </c>
      <c r="H40" s="93">
        <f t="shared" si="7"/>
        <v>2.8762879387106669E-3</v>
      </c>
      <c r="I40" s="93">
        <f t="shared" si="9"/>
        <v>2.1572159540329998E-3</v>
      </c>
      <c r="J40" s="93">
        <f t="shared" si="8"/>
        <v>1.7257727632264E-3</v>
      </c>
      <c r="K40" s="93">
        <f t="shared" si="8"/>
        <v>1.4381439693553334E-3</v>
      </c>
      <c r="L40" s="93">
        <f t="shared" si="8"/>
        <v>1.2326948308760001E-3</v>
      </c>
      <c r="M40" s="93">
        <f t="shared" si="8"/>
        <v>1.0786079770164999E-3</v>
      </c>
      <c r="N40" s="93">
        <f t="shared" si="8"/>
        <v>9.5876264623688892E-4</v>
      </c>
      <c r="O40" s="93">
        <f t="shared" si="8"/>
        <v>8.6288638161320002E-4</v>
      </c>
      <c r="P40" s="93">
        <f t="shared" si="8"/>
        <v>7.844421651029091E-4</v>
      </c>
      <c r="Q40" s="93">
        <f t="shared" si="8"/>
        <v>7.1907198467766672E-4</v>
      </c>
      <c r="R40" s="93">
        <f t="shared" si="8"/>
        <v>6.6375875508707693E-4</v>
      </c>
      <c r="S40" s="93">
        <f t="shared" si="8"/>
        <v>6.1634741543800003E-4</v>
      </c>
      <c r="T40" s="93">
        <f t="shared" si="8"/>
        <v>5.7525758774213342E-4</v>
      </c>
      <c r="U40" s="93">
        <f t="shared" si="8"/>
        <v>5.3930398850824996E-4</v>
      </c>
      <c r="V40" s="93">
        <f t="shared" si="8"/>
        <v>5.07580224478353E-4</v>
      </c>
    </row>
    <row r="41" spans="2:22" x14ac:dyDescent="0.35">
      <c r="B41">
        <f t="shared" si="4"/>
        <v>72</v>
      </c>
      <c r="C41" s="93">
        <f>valves!S170</f>
        <v>1.1812</v>
      </c>
      <c r="D41" s="93">
        <f t="shared" si="2"/>
        <v>18.057270122752001</v>
      </c>
      <c r="E41" s="93">
        <f t="shared" si="5"/>
        <v>1.0655999999999999</v>
      </c>
      <c r="F41" s="93">
        <f t="shared" si="6"/>
        <v>16.363878386687997</v>
      </c>
      <c r="H41" s="93">
        <f t="shared" si="7"/>
        <v>3.6364174192639997E-3</v>
      </c>
      <c r="I41" s="93">
        <f t="shared" si="9"/>
        <v>2.7273130644479993E-3</v>
      </c>
      <c r="J41" s="93">
        <f t="shared" si="8"/>
        <v>2.1818504515583995E-3</v>
      </c>
      <c r="K41" s="93">
        <f t="shared" si="8"/>
        <v>1.8182087096319998E-3</v>
      </c>
      <c r="L41" s="93">
        <f t="shared" si="8"/>
        <v>1.5584646082559997E-3</v>
      </c>
      <c r="M41" s="93">
        <f t="shared" si="8"/>
        <v>1.3636565322239997E-3</v>
      </c>
      <c r="N41" s="93">
        <f t="shared" si="8"/>
        <v>1.2121391397546665E-3</v>
      </c>
      <c r="O41" s="93">
        <f t="shared" si="8"/>
        <v>1.0909252257791998E-3</v>
      </c>
      <c r="P41" s="93">
        <f t="shared" si="8"/>
        <v>9.9175020525381808E-4</v>
      </c>
      <c r="Q41" s="93">
        <f t="shared" si="8"/>
        <v>9.0910435481599992E-4</v>
      </c>
      <c r="R41" s="93">
        <f t="shared" si="8"/>
        <v>8.3917325059938437E-4</v>
      </c>
      <c r="S41" s="93">
        <f t="shared" si="8"/>
        <v>7.7923230412799984E-4</v>
      </c>
      <c r="T41" s="93">
        <f t="shared" si="8"/>
        <v>7.2728348385279985E-4</v>
      </c>
      <c r="U41" s="93">
        <f t="shared" si="8"/>
        <v>6.8182826611199983E-4</v>
      </c>
      <c r="V41" s="93">
        <f t="shared" si="8"/>
        <v>6.4172072104658813E-4</v>
      </c>
    </row>
    <row r="42" spans="2:22" x14ac:dyDescent="0.35">
      <c r="B42">
        <f t="shared" si="4"/>
        <v>74</v>
      </c>
      <c r="C42" s="93">
        <f>valves!S171</f>
        <v>1.4087000000000001</v>
      </c>
      <c r="D42" s="93">
        <f t="shared" si="2"/>
        <v>21.343082634551998</v>
      </c>
      <c r="E42" s="93">
        <f t="shared" si="5"/>
        <v>1.29495</v>
      </c>
      <c r="F42" s="93">
        <f t="shared" si="6"/>
        <v>19.707929464901998</v>
      </c>
      <c r="H42" s="93">
        <f t="shared" si="7"/>
        <v>4.3795398810893334E-3</v>
      </c>
      <c r="I42" s="93">
        <f t="shared" si="9"/>
        <v>3.2846549108169996E-3</v>
      </c>
      <c r="J42" s="93">
        <f t="shared" si="8"/>
        <v>2.6277239286536E-3</v>
      </c>
      <c r="K42" s="93">
        <f t="shared" si="8"/>
        <v>2.1897699405446667E-3</v>
      </c>
      <c r="L42" s="93">
        <f t="shared" si="8"/>
        <v>1.8769456633239998E-3</v>
      </c>
      <c r="M42" s="93">
        <f t="shared" si="8"/>
        <v>1.6423274554084998E-3</v>
      </c>
      <c r="N42" s="93">
        <f t="shared" si="8"/>
        <v>1.4598466270297776E-3</v>
      </c>
      <c r="O42" s="93">
        <f t="shared" si="8"/>
        <v>1.3138619643268E-3</v>
      </c>
      <c r="P42" s="93">
        <f t="shared" si="8"/>
        <v>1.1944199675698181E-3</v>
      </c>
      <c r="Q42" s="93">
        <f t="shared" si="8"/>
        <v>1.0948849702723334E-3</v>
      </c>
      <c r="R42" s="93">
        <f t="shared" si="8"/>
        <v>1.0106630494821536E-3</v>
      </c>
      <c r="S42" s="93">
        <f t="shared" si="8"/>
        <v>9.3847283166199988E-4</v>
      </c>
      <c r="T42" s="93">
        <f t="shared" si="8"/>
        <v>8.7590797621786662E-4</v>
      </c>
      <c r="U42" s="93">
        <f t="shared" si="8"/>
        <v>8.2116372770424991E-4</v>
      </c>
      <c r="V42" s="93">
        <f t="shared" si="8"/>
        <v>7.728599790157646E-4</v>
      </c>
    </row>
    <row r="43" spans="2:22" x14ac:dyDescent="0.35">
      <c r="B43">
        <f t="shared" si="4"/>
        <v>76</v>
      </c>
      <c r="C43" s="93">
        <f>valves!S172</f>
        <v>1.6465000000000001</v>
      </c>
      <c r="D43" s="93">
        <f t="shared" si="2"/>
        <v>24.711358919799999</v>
      </c>
      <c r="E43" s="93">
        <f t="shared" si="5"/>
        <v>1.5276000000000001</v>
      </c>
      <c r="F43" s="93">
        <f t="shared" si="6"/>
        <v>23.035691793408002</v>
      </c>
      <c r="H43" s="93">
        <f t="shared" si="7"/>
        <v>5.1190426207573343E-3</v>
      </c>
      <c r="I43" s="93">
        <f t="shared" si="9"/>
        <v>3.8392819655680001E-3</v>
      </c>
      <c r="J43" s="93">
        <f t="shared" si="8"/>
        <v>3.0714255724544003E-3</v>
      </c>
      <c r="K43" s="93">
        <f t="shared" si="8"/>
        <v>2.5595213103786671E-3</v>
      </c>
      <c r="L43" s="93">
        <f t="shared" si="8"/>
        <v>2.1938754088960005E-3</v>
      </c>
      <c r="M43" s="93">
        <f t="shared" si="8"/>
        <v>1.919640982784E-3</v>
      </c>
      <c r="N43" s="93">
        <f t="shared" si="8"/>
        <v>1.7063475402524445E-3</v>
      </c>
      <c r="O43" s="93">
        <f t="shared" si="8"/>
        <v>1.5357127862272002E-3</v>
      </c>
      <c r="P43" s="93">
        <f t="shared" si="8"/>
        <v>1.3961025329338184E-3</v>
      </c>
      <c r="Q43" s="93">
        <f t="shared" si="8"/>
        <v>1.2797606551893336E-3</v>
      </c>
      <c r="R43" s="93">
        <f t="shared" si="8"/>
        <v>1.181317527867077E-3</v>
      </c>
      <c r="S43" s="93">
        <f t="shared" si="8"/>
        <v>1.0969377044480002E-3</v>
      </c>
      <c r="T43" s="93">
        <f t="shared" si="8"/>
        <v>1.0238085241514668E-3</v>
      </c>
      <c r="U43" s="93">
        <f t="shared" si="8"/>
        <v>9.5982049139200002E-4</v>
      </c>
      <c r="V43" s="93">
        <f t="shared" si="8"/>
        <v>9.0336046248658838E-4</v>
      </c>
    </row>
    <row r="44" spans="2:22" x14ac:dyDescent="0.35">
      <c r="B44">
        <f t="shared" si="4"/>
        <v>78</v>
      </c>
      <c r="C44" s="93">
        <f>valves!S173</f>
        <v>1.8792</v>
      </c>
      <c r="D44" s="93">
        <f t="shared" si="2"/>
        <v>27.941793530111998</v>
      </c>
      <c r="E44" s="93">
        <f t="shared" si="5"/>
        <v>1.76285</v>
      </c>
      <c r="F44" s="93">
        <f t="shared" si="6"/>
        <v>26.334687788598</v>
      </c>
      <c r="H44" s="93">
        <f t="shared" si="7"/>
        <v>5.8521528419106673E-3</v>
      </c>
      <c r="I44" s="93">
        <f t="shared" si="9"/>
        <v>4.389114631433E-3</v>
      </c>
      <c r="J44" s="93">
        <f t="shared" si="8"/>
        <v>3.5112917051464002E-3</v>
      </c>
      <c r="K44" s="93">
        <f t="shared" si="8"/>
        <v>2.9260764209553336E-3</v>
      </c>
      <c r="L44" s="93">
        <f t="shared" si="8"/>
        <v>2.5080655036760001E-3</v>
      </c>
      <c r="M44" s="93">
        <f t="shared" si="8"/>
        <v>2.1945573157165E-3</v>
      </c>
      <c r="N44" s="93">
        <f t="shared" si="8"/>
        <v>1.9507176139702221E-3</v>
      </c>
      <c r="O44" s="93">
        <f t="shared" si="8"/>
        <v>1.7556458525732001E-3</v>
      </c>
      <c r="P44" s="93">
        <f t="shared" si="8"/>
        <v>1.5960416841574545E-3</v>
      </c>
      <c r="Q44" s="93">
        <f t="shared" si="8"/>
        <v>1.4630382104776668E-3</v>
      </c>
      <c r="R44" s="93">
        <f t="shared" si="8"/>
        <v>1.3504968096716922E-3</v>
      </c>
      <c r="S44" s="93">
        <f t="shared" si="8"/>
        <v>1.254032751838E-3</v>
      </c>
      <c r="T44" s="93">
        <f t="shared" si="8"/>
        <v>1.1704305683821333E-3</v>
      </c>
      <c r="U44" s="93">
        <f t="shared" si="8"/>
        <v>1.09727865785825E-3</v>
      </c>
      <c r="V44" s="93">
        <f t="shared" si="8"/>
        <v>1.0327328544548235E-3</v>
      </c>
    </row>
    <row r="45" spans="2:22" x14ac:dyDescent="0.35">
      <c r="B45">
        <f t="shared" si="4"/>
        <v>80</v>
      </c>
      <c r="C45" s="93">
        <f>valves!S174</f>
        <v>2.1151</v>
      </c>
      <c r="D45" s="93">
        <f t="shared" si="2"/>
        <v>31.150414612407999</v>
      </c>
      <c r="E45" s="93">
        <f t="shared" si="5"/>
        <v>1.99715</v>
      </c>
      <c r="F45" s="93">
        <f t="shared" si="6"/>
        <v>29.554440262997996</v>
      </c>
      <c r="H45" s="93">
        <f t="shared" si="7"/>
        <v>6.5676533917773325E-3</v>
      </c>
      <c r="I45" s="93">
        <f t="shared" si="9"/>
        <v>4.9257400438329994E-3</v>
      </c>
      <c r="J45" s="93">
        <f t="shared" si="8"/>
        <v>3.9405920350664E-3</v>
      </c>
      <c r="K45" s="93">
        <f t="shared" si="8"/>
        <v>3.2838266958886662E-3</v>
      </c>
      <c r="L45" s="93">
        <f t="shared" si="8"/>
        <v>2.8147085964759996E-3</v>
      </c>
      <c r="M45" s="93">
        <f t="shared" si="8"/>
        <v>2.4628700219164997E-3</v>
      </c>
      <c r="N45" s="93">
        <f t="shared" si="8"/>
        <v>2.189217797259111E-3</v>
      </c>
      <c r="O45" s="93">
        <f t="shared" si="8"/>
        <v>1.9702960175332E-3</v>
      </c>
      <c r="P45" s="93">
        <f t="shared" si="8"/>
        <v>1.7911781977574543E-3</v>
      </c>
      <c r="Q45" s="93">
        <f t="shared" si="8"/>
        <v>1.6419133479443331E-3</v>
      </c>
      <c r="R45" s="93">
        <f t="shared" si="8"/>
        <v>1.5156123211793843E-3</v>
      </c>
      <c r="S45" s="93">
        <f t="shared" si="8"/>
        <v>1.4073542982379998E-3</v>
      </c>
      <c r="T45" s="93">
        <f t="shared" si="8"/>
        <v>1.3135306783554667E-3</v>
      </c>
      <c r="U45" s="93">
        <f t="shared" si="8"/>
        <v>1.2314350109582498E-3</v>
      </c>
      <c r="V45" s="93">
        <f t="shared" si="8"/>
        <v>1.1589976573724704E-3</v>
      </c>
    </row>
    <row r="46" spans="2:22" x14ac:dyDescent="0.35">
      <c r="B46">
        <f t="shared" si="4"/>
        <v>82</v>
      </c>
      <c r="C46" s="93">
        <f>valves!S175</f>
        <v>2.3458999999999999</v>
      </c>
      <c r="D46" s="93">
        <f t="shared" si="2"/>
        <v>34.225125011448</v>
      </c>
      <c r="E46" s="93">
        <f t="shared" si="5"/>
        <v>2.2305000000000001</v>
      </c>
      <c r="F46" s="93">
        <f t="shared" si="6"/>
        <v>32.695749454199998</v>
      </c>
      <c r="H46" s="93">
        <f t="shared" si="7"/>
        <v>7.2657221009333334E-3</v>
      </c>
      <c r="I46" s="93">
        <f t="shared" si="9"/>
        <v>5.4492915756999992E-3</v>
      </c>
      <c r="J46" s="93">
        <f t="shared" si="8"/>
        <v>4.35943326056E-3</v>
      </c>
      <c r="K46" s="93">
        <f t="shared" si="8"/>
        <v>3.6328610504666667E-3</v>
      </c>
      <c r="L46" s="93">
        <f t="shared" si="8"/>
        <v>3.1138809004000001E-3</v>
      </c>
      <c r="M46" s="93">
        <f t="shared" si="8"/>
        <v>2.7246457878499996E-3</v>
      </c>
      <c r="N46" s="93">
        <f t="shared" si="8"/>
        <v>2.4219073669777776E-3</v>
      </c>
      <c r="O46" s="93">
        <f t="shared" si="8"/>
        <v>2.17971663028E-3</v>
      </c>
      <c r="P46" s="93">
        <f t="shared" si="8"/>
        <v>1.9815605729818181E-3</v>
      </c>
      <c r="Q46" s="93">
        <f t="shared" si="8"/>
        <v>1.8164305252333333E-3</v>
      </c>
      <c r="R46" s="93">
        <f t="shared" si="8"/>
        <v>1.6767051002153845E-3</v>
      </c>
      <c r="S46" s="93">
        <f t="shared" si="8"/>
        <v>1.5569404502E-3</v>
      </c>
      <c r="T46" s="93">
        <f t="shared" si="8"/>
        <v>1.4531444201866667E-3</v>
      </c>
      <c r="U46" s="93">
        <f t="shared" si="8"/>
        <v>1.3623228939249998E-3</v>
      </c>
      <c r="V46" s="93">
        <f t="shared" si="8"/>
        <v>1.2821862531058822E-3</v>
      </c>
    </row>
    <row r="47" spans="2:22" x14ac:dyDescent="0.35">
      <c r="B47">
        <f t="shared" si="4"/>
        <v>84</v>
      </c>
      <c r="C47" s="93">
        <f>valves!S176</f>
        <v>2.5714000000000001</v>
      </c>
      <c r="D47" s="93">
        <f t="shared" si="2"/>
        <v>37.167573902367998</v>
      </c>
      <c r="E47" s="93">
        <f t="shared" si="5"/>
        <v>2.45865</v>
      </c>
      <c r="F47" s="93">
        <f t="shared" si="6"/>
        <v>35.703966824357998</v>
      </c>
      <c r="H47" s="93">
        <f t="shared" si="7"/>
        <v>7.934214849857334E-3</v>
      </c>
      <c r="I47" s="93">
        <f t="shared" si="9"/>
        <v>5.9506611373929992E-3</v>
      </c>
      <c r="J47" s="93">
        <f t="shared" si="8"/>
        <v>4.7605289099143999E-3</v>
      </c>
      <c r="K47" s="93">
        <f t="shared" si="8"/>
        <v>3.967107424928667E-3</v>
      </c>
      <c r="L47" s="93">
        <f t="shared" si="8"/>
        <v>3.4003777927959999E-3</v>
      </c>
      <c r="M47" s="93">
        <f t="shared" si="8"/>
        <v>2.9753305686964996E-3</v>
      </c>
      <c r="N47" s="93">
        <f t="shared" si="8"/>
        <v>2.6447382832857774E-3</v>
      </c>
      <c r="O47" s="93">
        <f t="shared" si="8"/>
        <v>2.3802644549571999E-3</v>
      </c>
      <c r="P47" s="93">
        <f t="shared" si="8"/>
        <v>2.163876777233818E-3</v>
      </c>
      <c r="Q47" s="93">
        <f t="shared" si="8"/>
        <v>1.9835537124643335E-3</v>
      </c>
      <c r="R47" s="93">
        <f t="shared" si="8"/>
        <v>1.8309726576593844E-3</v>
      </c>
      <c r="S47" s="93">
        <f t="shared" si="8"/>
        <v>1.7001888963979999E-3</v>
      </c>
      <c r="T47" s="93">
        <f t="shared" si="8"/>
        <v>1.5868429699714666E-3</v>
      </c>
      <c r="U47" s="93">
        <f t="shared" si="8"/>
        <v>1.4876652843482498E-3</v>
      </c>
      <c r="V47" s="93">
        <f t="shared" si="8"/>
        <v>1.4001555617395294E-3</v>
      </c>
    </row>
    <row r="48" spans="2:22" x14ac:dyDescent="0.35">
      <c r="B48">
        <f t="shared" si="4"/>
        <v>86</v>
      </c>
      <c r="C48" s="93">
        <f>valves!S177</f>
        <v>2.7915999999999999</v>
      </c>
      <c r="D48" s="93">
        <f t="shared" si="2"/>
        <v>39.982058088447999</v>
      </c>
      <c r="E48" s="93">
        <f t="shared" si="5"/>
        <v>2.6814999999999998</v>
      </c>
      <c r="F48" s="93">
        <f t="shared" si="6"/>
        <v>38.582079503799996</v>
      </c>
      <c r="H48" s="93">
        <f t="shared" si="7"/>
        <v>8.5737954452888877E-3</v>
      </c>
      <c r="I48" s="93">
        <f t="shared" si="9"/>
        <v>6.4303465839666658E-3</v>
      </c>
      <c r="J48" s="93">
        <f t="shared" si="8"/>
        <v>5.144277267173333E-3</v>
      </c>
      <c r="K48" s="93">
        <f t="shared" si="8"/>
        <v>4.2868977226444439E-3</v>
      </c>
      <c r="L48" s="93">
        <f t="shared" si="8"/>
        <v>3.6744837622666665E-3</v>
      </c>
      <c r="M48" s="93">
        <f t="shared" si="8"/>
        <v>3.2151732919833329E-3</v>
      </c>
      <c r="N48" s="93">
        <f t="shared" si="8"/>
        <v>2.8579318150962958E-3</v>
      </c>
      <c r="O48" s="93">
        <f t="shared" si="8"/>
        <v>2.5721386335866665E-3</v>
      </c>
      <c r="P48" s="93">
        <f t="shared" si="8"/>
        <v>2.3383078487151511E-3</v>
      </c>
      <c r="Q48" s="93">
        <f t="shared" si="8"/>
        <v>2.1434488613222219E-3</v>
      </c>
      <c r="R48" s="93">
        <f t="shared" si="8"/>
        <v>1.9785681796820509E-3</v>
      </c>
      <c r="S48" s="93">
        <f t="shared" si="8"/>
        <v>1.8372418811333333E-3</v>
      </c>
      <c r="T48" s="93">
        <f t="shared" si="8"/>
        <v>1.7147590890577776E-3</v>
      </c>
      <c r="U48" s="93">
        <f t="shared" si="8"/>
        <v>1.6075866459916665E-3</v>
      </c>
      <c r="V48" s="93">
        <f t="shared" si="8"/>
        <v>1.5130227256392155E-3</v>
      </c>
    </row>
    <row r="49" spans="2:22" x14ac:dyDescent="0.35">
      <c r="B49">
        <f t="shared" si="4"/>
        <v>88</v>
      </c>
      <c r="C49" s="93">
        <f>valves!S178</f>
        <v>3.0314999999999999</v>
      </c>
      <c r="D49" s="93">
        <f t="shared" si="2"/>
        <v>42.982199143799996</v>
      </c>
      <c r="E49" s="93">
        <f t="shared" si="5"/>
        <v>2.9115500000000001</v>
      </c>
      <c r="F49" s="93">
        <f t="shared" si="6"/>
        <v>41.490749907221996</v>
      </c>
      <c r="H49" s="93">
        <f t="shared" si="7"/>
        <v>9.2201666460493322E-3</v>
      </c>
      <c r="I49" s="93">
        <f t="shared" si="9"/>
        <v>6.9151249845369987E-3</v>
      </c>
      <c r="J49" s="93">
        <f t="shared" si="8"/>
        <v>5.5320999876296E-3</v>
      </c>
      <c r="K49" s="93">
        <f t="shared" si="8"/>
        <v>4.6100833230246661E-3</v>
      </c>
      <c r="L49" s="93">
        <f t="shared" si="8"/>
        <v>3.9514999911639996E-3</v>
      </c>
      <c r="M49" s="93">
        <f t="shared" si="8"/>
        <v>3.4575624922684994E-3</v>
      </c>
      <c r="N49" s="93">
        <f t="shared" si="8"/>
        <v>3.0733888820164441E-3</v>
      </c>
      <c r="O49" s="93">
        <f t="shared" si="8"/>
        <v>2.7660499938148E-3</v>
      </c>
      <c r="P49" s="93">
        <f t="shared" si="8"/>
        <v>2.5145909034679998E-3</v>
      </c>
      <c r="Q49" s="93">
        <f t="shared" si="8"/>
        <v>2.3050416615123331E-3</v>
      </c>
      <c r="R49" s="93">
        <f t="shared" si="8"/>
        <v>2.1277307644729229E-3</v>
      </c>
      <c r="S49" s="93">
        <f t="shared" si="8"/>
        <v>1.9757499955819998E-3</v>
      </c>
      <c r="T49" s="93">
        <f t="shared" si="8"/>
        <v>1.8440333292098665E-3</v>
      </c>
      <c r="U49" s="93">
        <f t="shared" si="8"/>
        <v>1.7287812461342497E-3</v>
      </c>
      <c r="V49" s="93">
        <f t="shared" si="8"/>
        <v>1.6270882316557645E-3</v>
      </c>
    </row>
    <row r="50" spans="2:22" x14ac:dyDescent="0.35">
      <c r="B50">
        <f t="shared" si="4"/>
        <v>90</v>
      </c>
      <c r="C50" s="93">
        <f>valves!S179</f>
        <v>3.2658999999999998</v>
      </c>
      <c r="D50" s="93">
        <f t="shared" si="2"/>
        <v>45.846941696247995</v>
      </c>
      <c r="E50" s="93">
        <f t="shared" si="5"/>
        <v>3.1486999999999998</v>
      </c>
      <c r="F50" s="93">
        <f t="shared" si="6"/>
        <v>44.422800935352001</v>
      </c>
      <c r="H50" s="93">
        <f t="shared" si="7"/>
        <v>9.8717335411893335E-3</v>
      </c>
      <c r="I50" s="93">
        <f t="shared" si="9"/>
        <v>7.4038001558920001E-3</v>
      </c>
      <c r="J50" s="93">
        <f t="shared" si="8"/>
        <v>5.9230401247136006E-3</v>
      </c>
      <c r="K50" s="93">
        <f t="shared" si="8"/>
        <v>4.9358667705946668E-3</v>
      </c>
      <c r="L50" s="93">
        <f t="shared" si="8"/>
        <v>4.2307429462240002E-3</v>
      </c>
      <c r="M50" s="93">
        <f t="shared" si="8"/>
        <v>3.7019000779460001E-3</v>
      </c>
      <c r="N50" s="93">
        <f t="shared" si="8"/>
        <v>3.2905778470631113E-3</v>
      </c>
      <c r="O50" s="93">
        <f t="shared" si="8"/>
        <v>2.9615200623568003E-3</v>
      </c>
      <c r="P50" s="93">
        <f t="shared" si="8"/>
        <v>2.6922909657789091E-3</v>
      </c>
      <c r="Q50" s="93">
        <f t="shared" si="8"/>
        <v>2.4679333852973334E-3</v>
      </c>
      <c r="R50" s="93">
        <f t="shared" si="8"/>
        <v>2.2780923556590766E-3</v>
      </c>
      <c r="S50" s="93">
        <f t="shared" si="8"/>
        <v>2.1153714731120001E-3</v>
      </c>
      <c r="T50" s="93">
        <f t="shared" si="8"/>
        <v>1.9743467082378669E-3</v>
      </c>
      <c r="U50" s="93">
        <f t="shared" si="8"/>
        <v>1.850950038973E-3</v>
      </c>
      <c r="V50" s="93">
        <f t="shared" si="8"/>
        <v>1.7420706249157648E-3</v>
      </c>
    </row>
    <row r="51" spans="2:22" x14ac:dyDescent="0.35">
      <c r="B51">
        <f t="shared" si="4"/>
        <v>92</v>
      </c>
      <c r="C51" s="93">
        <f>valves!S180</f>
        <v>3.4946999999999999</v>
      </c>
      <c r="D51" s="93">
        <f t="shared" si="2"/>
        <v>48.579739988471999</v>
      </c>
      <c r="E51" s="93">
        <f t="shared" si="5"/>
        <v>3.3803000000000001</v>
      </c>
      <c r="F51" s="93">
        <f t="shared" si="6"/>
        <v>47.221182788471999</v>
      </c>
      <c r="H51" s="93">
        <f t="shared" si="7"/>
        <v>1.0493596175216001E-2</v>
      </c>
      <c r="I51" s="93">
        <f t="shared" si="9"/>
        <v>7.870197131412E-3</v>
      </c>
      <c r="J51" s="93">
        <f t="shared" si="8"/>
        <v>6.2961577051295998E-3</v>
      </c>
      <c r="K51" s="93">
        <f t="shared" si="8"/>
        <v>5.2467980876080003E-3</v>
      </c>
      <c r="L51" s="93">
        <f t="shared" si="8"/>
        <v>4.4972555036639997E-3</v>
      </c>
      <c r="M51" s="93">
        <f t="shared" si="8"/>
        <v>3.935098565706E-3</v>
      </c>
      <c r="N51" s="93">
        <f t="shared" si="8"/>
        <v>3.4978653917386664E-3</v>
      </c>
      <c r="O51" s="93">
        <f t="shared" si="8"/>
        <v>3.1480788525647999E-3</v>
      </c>
      <c r="P51" s="93">
        <f t="shared" si="8"/>
        <v>2.8618898659679998E-3</v>
      </c>
      <c r="Q51" s="93">
        <f t="shared" si="8"/>
        <v>2.6233990438040001E-3</v>
      </c>
      <c r="R51" s="93">
        <f t="shared" si="8"/>
        <v>2.4215991173575382E-3</v>
      </c>
      <c r="S51" s="93">
        <f t="shared" si="8"/>
        <v>2.2486277518319999E-3</v>
      </c>
      <c r="T51" s="93">
        <f t="shared" si="8"/>
        <v>2.0987192350431999E-3</v>
      </c>
      <c r="U51" s="93">
        <f t="shared" si="8"/>
        <v>1.967549282853E-3</v>
      </c>
      <c r="V51" s="93">
        <f t="shared" si="8"/>
        <v>1.8518110897440001E-3</v>
      </c>
    </row>
    <row r="52" spans="2:22" x14ac:dyDescent="0.35">
      <c r="B52">
        <f t="shared" si="4"/>
        <v>94</v>
      </c>
      <c r="C52" s="93">
        <f>valves!S181</f>
        <v>3.7237</v>
      </c>
      <c r="D52" s="93">
        <f t="shared" si="2"/>
        <v>51.252109239351995</v>
      </c>
      <c r="E52" s="93">
        <f t="shared" si="5"/>
        <v>3.6092</v>
      </c>
      <c r="F52" s="93">
        <f t="shared" si="6"/>
        <v>49.923780275711991</v>
      </c>
      <c r="H52" s="93">
        <f t="shared" si="7"/>
        <v>1.1094173394602665E-2</v>
      </c>
      <c r="I52" s="93">
        <f t="shared" si="9"/>
        <v>8.3206300459519981E-3</v>
      </c>
      <c r="J52" s="93">
        <f t="shared" si="8"/>
        <v>6.6565040367615987E-3</v>
      </c>
      <c r="K52" s="93">
        <f t="shared" si="8"/>
        <v>5.5470866973013327E-3</v>
      </c>
      <c r="L52" s="93">
        <f t="shared" si="8"/>
        <v>4.7546457405439994E-3</v>
      </c>
      <c r="M52" s="93">
        <f t="shared" si="8"/>
        <v>4.1603150229759991E-3</v>
      </c>
      <c r="N52" s="93">
        <f t="shared" si="8"/>
        <v>3.698057798200888E-3</v>
      </c>
      <c r="O52" s="93">
        <f t="shared" si="8"/>
        <v>3.3282520183807993E-3</v>
      </c>
      <c r="P52" s="93">
        <f t="shared" si="8"/>
        <v>3.0256836530734538E-3</v>
      </c>
      <c r="Q52" s="93">
        <f t="shared" si="8"/>
        <v>2.7735433486506663E-3</v>
      </c>
      <c r="R52" s="93">
        <f t="shared" si="8"/>
        <v>2.5601938602929225E-3</v>
      </c>
      <c r="S52" s="93">
        <f t="shared" si="8"/>
        <v>2.3773228702719997E-3</v>
      </c>
      <c r="T52" s="93">
        <f t="shared" si="8"/>
        <v>2.2188346789205329E-3</v>
      </c>
      <c r="U52" s="93">
        <f t="shared" si="8"/>
        <v>2.0801575114879995E-3</v>
      </c>
      <c r="V52" s="93">
        <f t="shared" si="8"/>
        <v>1.9577953049298821E-3</v>
      </c>
    </row>
    <row r="53" spans="2:22" x14ac:dyDescent="0.35">
      <c r="B53">
        <f t="shared" si="4"/>
        <v>96</v>
      </c>
      <c r="C53" s="93">
        <f>valves!S182</f>
        <v>3.9527999999999999</v>
      </c>
      <c r="D53" s="93">
        <f t="shared" si="2"/>
        <v>53.862758998272</v>
      </c>
      <c r="E53" s="93">
        <f t="shared" si="5"/>
        <v>3.8382499999999999</v>
      </c>
      <c r="F53" s="93">
        <f t="shared" si="6"/>
        <v>52.565296642949995</v>
      </c>
      <c r="H53" s="93">
        <f t="shared" si="7"/>
        <v>1.1681177031766667E-2</v>
      </c>
      <c r="I53" s="93">
        <f t="shared" si="9"/>
        <v>8.7608827738249982E-3</v>
      </c>
      <c r="J53" s="93">
        <f t="shared" si="8"/>
        <v>7.0087062190600001E-3</v>
      </c>
      <c r="K53" s="93">
        <f t="shared" si="8"/>
        <v>5.8405885158833333E-3</v>
      </c>
      <c r="L53" s="93">
        <f t="shared" si="8"/>
        <v>5.0062187278999996E-3</v>
      </c>
      <c r="M53" s="93">
        <f t="shared" si="8"/>
        <v>4.3804413869124991E-3</v>
      </c>
      <c r="N53" s="93">
        <f t="shared" si="8"/>
        <v>3.8937256772555552E-3</v>
      </c>
      <c r="O53" s="93">
        <f t="shared" si="8"/>
        <v>3.5043531095300001E-3</v>
      </c>
      <c r="P53" s="93">
        <f t="shared" si="8"/>
        <v>3.1857755541181815E-3</v>
      </c>
      <c r="Q53" s="93">
        <f t="shared" si="8"/>
        <v>2.9202942579416667E-3</v>
      </c>
      <c r="R53" s="93">
        <f t="shared" si="8"/>
        <v>2.6956562380999996E-3</v>
      </c>
      <c r="S53" s="93">
        <f t="shared" si="8"/>
        <v>2.5031093639499998E-3</v>
      </c>
      <c r="T53" s="93">
        <f t="shared" si="8"/>
        <v>2.3362354063533332E-3</v>
      </c>
      <c r="U53" s="93">
        <f t="shared" si="8"/>
        <v>2.1902206934562496E-3</v>
      </c>
      <c r="V53" s="93">
        <f t="shared" si="8"/>
        <v>2.0613841820764705E-3</v>
      </c>
    </row>
    <row r="54" spans="2:22" x14ac:dyDescent="0.35">
      <c r="B54">
        <f t="shared" si="4"/>
        <v>98</v>
      </c>
      <c r="C54" s="93">
        <f>valves!S183</f>
        <v>4.1814999999999998</v>
      </c>
      <c r="D54" s="93">
        <f t="shared" si="2"/>
        <v>56.406115103799991</v>
      </c>
      <c r="E54" s="93">
        <f t="shared" si="5"/>
        <v>4.0671499999999998</v>
      </c>
      <c r="F54" s="93">
        <f t="shared" si="6"/>
        <v>55.142272143797996</v>
      </c>
      <c r="H54" s="93">
        <f t="shared" si="7"/>
        <v>1.2253838254177333E-2</v>
      </c>
      <c r="I54" s="93">
        <f t="shared" si="9"/>
        <v>9.1903786906329995E-3</v>
      </c>
      <c r="J54" s="93">
        <f t="shared" si="8"/>
        <v>7.3523029525063999E-3</v>
      </c>
      <c r="K54" s="93">
        <f t="shared" si="8"/>
        <v>6.1269191270886666E-3</v>
      </c>
      <c r="L54" s="93">
        <f t="shared" ref="J54:V73" si="10">$F54*L$3</f>
        <v>5.2516449660759993E-3</v>
      </c>
      <c r="M54" s="93">
        <f t="shared" si="10"/>
        <v>4.5951893453164997E-3</v>
      </c>
      <c r="N54" s="93">
        <f t="shared" si="10"/>
        <v>4.0846127513924444E-3</v>
      </c>
      <c r="O54" s="93">
        <f t="shared" si="10"/>
        <v>3.6761514762532E-3</v>
      </c>
      <c r="P54" s="93">
        <f t="shared" si="10"/>
        <v>3.3419558875029086E-3</v>
      </c>
      <c r="Q54" s="93">
        <f t="shared" si="10"/>
        <v>3.0634595635443333E-3</v>
      </c>
      <c r="R54" s="93">
        <f t="shared" si="10"/>
        <v>2.8278088278870764E-3</v>
      </c>
      <c r="S54" s="93">
        <f t="shared" si="10"/>
        <v>2.6258224830379997E-3</v>
      </c>
      <c r="T54" s="93">
        <f t="shared" si="10"/>
        <v>2.4507676508354666E-3</v>
      </c>
      <c r="U54" s="93">
        <f t="shared" si="10"/>
        <v>2.2975946726582499E-3</v>
      </c>
      <c r="V54" s="93">
        <f t="shared" si="10"/>
        <v>2.1624420448548235E-3</v>
      </c>
    </row>
    <row r="55" spans="2:22" x14ac:dyDescent="0.35">
      <c r="B55">
        <f t="shared" si="4"/>
        <v>100</v>
      </c>
      <c r="C55" s="93">
        <f>valves!S184</f>
        <v>4.4043999999999999</v>
      </c>
      <c r="D55" s="93">
        <f t="shared" si="2"/>
        <v>58.824653375487991</v>
      </c>
      <c r="E55" s="93">
        <f t="shared" si="5"/>
        <v>4.2929499999999994</v>
      </c>
      <c r="F55" s="93">
        <f t="shared" si="6"/>
        <v>57.622826964261989</v>
      </c>
      <c r="H55" s="93">
        <f t="shared" si="7"/>
        <v>1.2805072658724888E-2</v>
      </c>
      <c r="I55" s="93">
        <f t="shared" si="9"/>
        <v>9.6038044940436641E-3</v>
      </c>
      <c r="J55" s="93">
        <f t="shared" si="10"/>
        <v>7.6830435952349322E-3</v>
      </c>
      <c r="K55" s="93">
        <f t="shared" si="10"/>
        <v>6.4025363293624439E-3</v>
      </c>
      <c r="L55" s="93">
        <f t="shared" si="10"/>
        <v>5.487888282310666E-3</v>
      </c>
      <c r="M55" s="93">
        <f t="shared" si="10"/>
        <v>4.8019022470218321E-3</v>
      </c>
      <c r="N55" s="93">
        <f t="shared" si="10"/>
        <v>4.2683575529082951E-3</v>
      </c>
      <c r="O55" s="93">
        <f t="shared" si="10"/>
        <v>3.8415217976174661E-3</v>
      </c>
      <c r="P55" s="93">
        <f t="shared" si="10"/>
        <v>3.4922925432886052E-3</v>
      </c>
      <c r="Q55" s="93">
        <f t="shared" si="10"/>
        <v>3.201268164681222E-3</v>
      </c>
      <c r="R55" s="93">
        <f t="shared" si="10"/>
        <v>2.9550167673980505E-3</v>
      </c>
      <c r="S55" s="93">
        <f t="shared" si="10"/>
        <v>2.743944141155333E-3</v>
      </c>
      <c r="T55" s="93">
        <f t="shared" si="10"/>
        <v>2.5610145317449774E-3</v>
      </c>
      <c r="U55" s="93">
        <f t="shared" si="10"/>
        <v>2.400951123510916E-3</v>
      </c>
      <c r="V55" s="93">
        <f t="shared" si="10"/>
        <v>2.2597187044808625E-3</v>
      </c>
    </row>
    <row r="56" spans="2:22" x14ac:dyDescent="0.35">
      <c r="B56">
        <f t="shared" si="4"/>
        <v>102</v>
      </c>
      <c r="C56" s="93">
        <f>valves!S185</f>
        <v>4.6212999999999997</v>
      </c>
      <c r="D56" s="93">
        <f t="shared" si="2"/>
        <v>61.120930416952</v>
      </c>
      <c r="E56" s="93">
        <f t="shared" si="5"/>
        <v>4.5128500000000003</v>
      </c>
      <c r="F56" s="93">
        <f t="shared" si="6"/>
        <v>59.979839328598004</v>
      </c>
      <c r="H56" s="93">
        <f t="shared" si="7"/>
        <v>1.3328853184132891E-2</v>
      </c>
      <c r="I56" s="93">
        <f t="shared" si="9"/>
        <v>9.9966398880996666E-3</v>
      </c>
      <c r="J56" s="93">
        <f t="shared" si="10"/>
        <v>7.997311910479735E-3</v>
      </c>
      <c r="K56" s="93">
        <f t="shared" si="10"/>
        <v>6.6644265920664456E-3</v>
      </c>
      <c r="L56" s="93">
        <f t="shared" si="10"/>
        <v>5.7123656503426674E-3</v>
      </c>
      <c r="M56" s="93">
        <f t="shared" si="10"/>
        <v>4.9983199440498333E-3</v>
      </c>
      <c r="N56" s="93">
        <f t="shared" si="10"/>
        <v>4.4429510613776301E-3</v>
      </c>
      <c r="O56" s="93">
        <f t="shared" si="10"/>
        <v>3.9986559552398675E-3</v>
      </c>
      <c r="P56" s="93">
        <f t="shared" si="10"/>
        <v>3.6351417774907881E-3</v>
      </c>
      <c r="Q56" s="93">
        <f t="shared" si="10"/>
        <v>3.3322132960332228E-3</v>
      </c>
      <c r="R56" s="93">
        <f t="shared" si="10"/>
        <v>3.0758891963383588E-3</v>
      </c>
      <c r="S56" s="93">
        <f t="shared" si="10"/>
        <v>2.8561828251713337E-3</v>
      </c>
      <c r="T56" s="93">
        <f t="shared" si="10"/>
        <v>2.665770636826578E-3</v>
      </c>
      <c r="U56" s="93">
        <f t="shared" si="10"/>
        <v>2.4991599720249166E-3</v>
      </c>
      <c r="V56" s="93">
        <f t="shared" si="10"/>
        <v>2.3521505619058043E-3</v>
      </c>
    </row>
    <row r="57" spans="2:22" x14ac:dyDescent="0.35">
      <c r="B57">
        <f t="shared" si="4"/>
        <v>104</v>
      </c>
      <c r="C57" s="93">
        <f>valves!S186</f>
        <v>4.8323</v>
      </c>
      <c r="D57" s="93">
        <f t="shared" si="2"/>
        <v>63.300645424631995</v>
      </c>
      <c r="E57" s="93">
        <f t="shared" si="5"/>
        <v>4.7267999999999999</v>
      </c>
      <c r="F57" s="93">
        <f t="shared" si="6"/>
        <v>62.217457166591998</v>
      </c>
      <c r="H57" s="93">
        <f t="shared" si="7"/>
        <v>1.3826101592576001E-2</v>
      </c>
      <c r="I57" s="93">
        <f t="shared" si="9"/>
        <v>1.0369576194432E-2</v>
      </c>
      <c r="J57" s="93">
        <f t="shared" si="10"/>
        <v>8.2956609555456008E-3</v>
      </c>
      <c r="K57" s="93">
        <f t="shared" si="10"/>
        <v>6.9130507962880004E-3</v>
      </c>
      <c r="L57" s="93">
        <f t="shared" si="10"/>
        <v>5.9254721111040003E-3</v>
      </c>
      <c r="M57" s="93">
        <f t="shared" si="10"/>
        <v>5.1847880972160001E-3</v>
      </c>
      <c r="N57" s="93">
        <f t="shared" si="10"/>
        <v>4.6087005308586663E-3</v>
      </c>
      <c r="O57" s="93">
        <f t="shared" si="10"/>
        <v>4.1478304777728004E-3</v>
      </c>
      <c r="P57" s="93">
        <f t="shared" si="10"/>
        <v>3.7707549797934546E-3</v>
      </c>
      <c r="Q57" s="93">
        <f t="shared" si="10"/>
        <v>3.4565253981440002E-3</v>
      </c>
      <c r="R57" s="93">
        <f t="shared" si="10"/>
        <v>3.1906388290559996E-3</v>
      </c>
      <c r="S57" s="93">
        <f t="shared" si="10"/>
        <v>2.9627360555520002E-3</v>
      </c>
      <c r="T57" s="93">
        <f t="shared" si="10"/>
        <v>2.7652203185152E-3</v>
      </c>
      <c r="U57" s="93">
        <f t="shared" si="10"/>
        <v>2.592394048608E-3</v>
      </c>
      <c r="V57" s="93">
        <f t="shared" si="10"/>
        <v>2.4399002810428236E-3</v>
      </c>
    </row>
    <row r="58" spans="2:22" x14ac:dyDescent="0.35">
      <c r="B58">
        <f t="shared" si="4"/>
        <v>106</v>
      </c>
      <c r="C58" s="93">
        <f>valves!S187</f>
        <v>5.0377000000000001</v>
      </c>
      <c r="D58" s="93">
        <f t="shared" si="2"/>
        <v>65.371261463031999</v>
      </c>
      <c r="E58" s="93">
        <f t="shared" si="5"/>
        <v>4.9350000000000005</v>
      </c>
      <c r="F58" s="93">
        <f t="shared" si="6"/>
        <v>64.342273380000009</v>
      </c>
      <c r="H58" s="93">
        <f t="shared" si="7"/>
        <v>1.4298282973333337E-2</v>
      </c>
      <c r="I58" s="93">
        <f t="shared" si="9"/>
        <v>1.0723712230000002E-2</v>
      </c>
      <c r="J58" s="93">
        <f t="shared" si="10"/>
        <v>8.5789697840000009E-3</v>
      </c>
      <c r="K58" s="93">
        <f t="shared" si="10"/>
        <v>7.1491414866666683E-3</v>
      </c>
      <c r="L58" s="93">
        <f t="shared" si="10"/>
        <v>6.1278355600000011E-3</v>
      </c>
      <c r="M58" s="93">
        <f t="shared" si="10"/>
        <v>5.3618561150000008E-3</v>
      </c>
      <c r="N58" s="93">
        <f t="shared" si="10"/>
        <v>4.7660943244444446E-3</v>
      </c>
      <c r="O58" s="93">
        <f t="shared" si="10"/>
        <v>4.2894848920000004E-3</v>
      </c>
      <c r="P58" s="93">
        <f t="shared" si="10"/>
        <v>3.8995317200000005E-3</v>
      </c>
      <c r="Q58" s="93">
        <f t="shared" si="10"/>
        <v>3.5745707433333341E-3</v>
      </c>
      <c r="R58" s="93">
        <f t="shared" si="10"/>
        <v>3.2996037630769232E-3</v>
      </c>
      <c r="S58" s="93">
        <f t="shared" si="10"/>
        <v>3.0639177800000006E-3</v>
      </c>
      <c r="T58" s="93">
        <f t="shared" si="10"/>
        <v>2.8596565946666674E-3</v>
      </c>
      <c r="U58" s="93">
        <f t="shared" si="10"/>
        <v>2.6809280575000004E-3</v>
      </c>
      <c r="V58" s="93">
        <f t="shared" si="10"/>
        <v>2.5232264070588241E-3</v>
      </c>
    </row>
    <row r="59" spans="2:22" x14ac:dyDescent="0.35">
      <c r="B59">
        <f t="shared" si="4"/>
        <v>108</v>
      </c>
      <c r="C59" s="93">
        <f>valves!S188</f>
        <v>5.2447999999999997</v>
      </c>
      <c r="D59" s="93">
        <f t="shared" si="2"/>
        <v>67.407826117631998</v>
      </c>
      <c r="E59" s="93">
        <f t="shared" si="5"/>
        <v>5.1412499999999994</v>
      </c>
      <c r="F59" s="93">
        <f t="shared" si="6"/>
        <v>66.395968773749999</v>
      </c>
      <c r="H59" s="93">
        <f t="shared" si="7"/>
        <v>1.4754659727500001E-2</v>
      </c>
      <c r="I59" s="93">
        <f t="shared" si="9"/>
        <v>1.1065994795624999E-2</v>
      </c>
      <c r="J59" s="93">
        <f t="shared" si="10"/>
        <v>8.8527958364999996E-3</v>
      </c>
      <c r="K59" s="93">
        <f t="shared" si="10"/>
        <v>7.3773298637500005E-3</v>
      </c>
      <c r="L59" s="93">
        <f t="shared" si="10"/>
        <v>6.3234255974999997E-3</v>
      </c>
      <c r="M59" s="93">
        <f t="shared" si="10"/>
        <v>5.5329973978124995E-3</v>
      </c>
      <c r="N59" s="93">
        <f t="shared" si="10"/>
        <v>4.9182199091666661E-3</v>
      </c>
      <c r="O59" s="93">
        <f t="shared" si="10"/>
        <v>4.4263979182499998E-3</v>
      </c>
      <c r="P59" s="93">
        <f t="shared" si="10"/>
        <v>4.0239981075000002E-3</v>
      </c>
      <c r="Q59" s="93">
        <f t="shared" si="10"/>
        <v>3.6886649318750003E-3</v>
      </c>
      <c r="R59" s="93">
        <f t="shared" si="10"/>
        <v>3.4049214755769229E-3</v>
      </c>
      <c r="S59" s="93">
        <f t="shared" si="10"/>
        <v>3.1617127987499999E-3</v>
      </c>
      <c r="T59" s="93">
        <f t="shared" si="10"/>
        <v>2.9509319455000003E-3</v>
      </c>
      <c r="U59" s="93">
        <f t="shared" si="10"/>
        <v>2.7664986989062498E-3</v>
      </c>
      <c r="V59" s="93">
        <f t="shared" si="10"/>
        <v>2.6037634813235295E-3</v>
      </c>
    </row>
    <row r="60" spans="2:22" x14ac:dyDescent="0.35">
      <c r="B60">
        <f t="shared" si="4"/>
        <v>110</v>
      </c>
      <c r="C60" s="93">
        <f>valves!S189</f>
        <v>5.4457000000000004</v>
      </c>
      <c r="D60" s="93">
        <f t="shared" si="2"/>
        <v>69.334306924792003</v>
      </c>
      <c r="E60" s="93">
        <f t="shared" si="5"/>
        <v>5.3452500000000001</v>
      </c>
      <c r="F60" s="93">
        <f t="shared" si="6"/>
        <v>68.377112570549997</v>
      </c>
      <c r="H60" s="93">
        <f t="shared" si="7"/>
        <v>1.5194913904566667E-2</v>
      </c>
      <c r="I60" s="93">
        <f t="shared" si="9"/>
        <v>1.1396185428424998E-2</v>
      </c>
      <c r="J60" s="93">
        <f t="shared" si="10"/>
        <v>9.1169483427399993E-3</v>
      </c>
      <c r="K60" s="93">
        <f t="shared" si="10"/>
        <v>7.5974569522833336E-3</v>
      </c>
      <c r="L60" s="93">
        <f t="shared" si="10"/>
        <v>6.5121059590999997E-3</v>
      </c>
      <c r="M60" s="93">
        <f t="shared" si="10"/>
        <v>5.6980927142124991E-3</v>
      </c>
      <c r="N60" s="93">
        <f t="shared" si="10"/>
        <v>5.0649713015222218E-3</v>
      </c>
      <c r="O60" s="93">
        <f t="shared" si="10"/>
        <v>4.5584741713699996E-3</v>
      </c>
      <c r="P60" s="93">
        <f t="shared" si="10"/>
        <v>4.1440674285181814E-3</v>
      </c>
      <c r="Q60" s="93">
        <f t="shared" si="10"/>
        <v>3.7987284761416668E-3</v>
      </c>
      <c r="R60" s="93">
        <f t="shared" si="10"/>
        <v>3.506518593361538E-3</v>
      </c>
      <c r="S60" s="93">
        <f t="shared" si="10"/>
        <v>3.2560529795499999E-3</v>
      </c>
      <c r="T60" s="93">
        <f t="shared" si="10"/>
        <v>3.0389827809133335E-3</v>
      </c>
      <c r="U60" s="93">
        <f t="shared" si="10"/>
        <v>2.8490463571062496E-3</v>
      </c>
      <c r="V60" s="93">
        <f t="shared" si="10"/>
        <v>2.6814553949235293E-3</v>
      </c>
    </row>
    <row r="61" spans="2:22" x14ac:dyDescent="0.35">
      <c r="B61">
        <f t="shared" si="4"/>
        <v>112</v>
      </c>
      <c r="C61" s="93">
        <f>valves!S190</f>
        <v>5.6403999999999996</v>
      </c>
      <c r="D61" s="93">
        <f t="shared" si="2"/>
        <v>71.155181993727993</v>
      </c>
      <c r="E61" s="93">
        <f t="shared" si="5"/>
        <v>5.54305</v>
      </c>
      <c r="F61" s="93">
        <f t="shared" si="6"/>
        <v>70.250423091141997</v>
      </c>
      <c r="H61" s="93">
        <f t="shared" si="7"/>
        <v>1.5611205131364889E-2</v>
      </c>
      <c r="I61" s="93">
        <f t="shared" si="9"/>
        <v>1.1708403848523665E-2</v>
      </c>
      <c r="J61" s="93">
        <f t="shared" si="10"/>
        <v>9.3667230788189327E-3</v>
      </c>
      <c r="K61" s="93">
        <f t="shared" si="10"/>
        <v>7.8056025656824445E-3</v>
      </c>
      <c r="L61" s="93">
        <f t="shared" si="10"/>
        <v>6.6905164848706667E-3</v>
      </c>
      <c r="M61" s="93">
        <f t="shared" si="10"/>
        <v>5.8542019242618327E-3</v>
      </c>
      <c r="N61" s="93">
        <f t="shared" si="10"/>
        <v>5.203735043788296E-3</v>
      </c>
      <c r="O61" s="93">
        <f t="shared" si="10"/>
        <v>4.6833615394094663E-3</v>
      </c>
      <c r="P61" s="93">
        <f t="shared" si="10"/>
        <v>4.2576013994631515E-3</v>
      </c>
      <c r="Q61" s="93">
        <f t="shared" si="10"/>
        <v>3.9028012828412222E-3</v>
      </c>
      <c r="R61" s="93">
        <f t="shared" si="10"/>
        <v>3.6025857995457431E-3</v>
      </c>
      <c r="S61" s="93">
        <f t="shared" si="10"/>
        <v>3.3452582424353334E-3</v>
      </c>
      <c r="T61" s="93">
        <f t="shared" si="10"/>
        <v>3.1222410262729777E-3</v>
      </c>
      <c r="U61" s="93">
        <f t="shared" si="10"/>
        <v>2.9271009621309164E-3</v>
      </c>
      <c r="V61" s="93">
        <f t="shared" si="10"/>
        <v>2.7549185525938039E-3</v>
      </c>
    </row>
    <row r="62" spans="2:22" x14ac:dyDescent="0.35">
      <c r="B62">
        <f t="shared" si="4"/>
        <v>114</v>
      </c>
      <c r="C62" s="93">
        <f>valves!S191</f>
        <v>5.8288000000000002</v>
      </c>
      <c r="D62" s="93">
        <f t="shared" si="2"/>
        <v>72.873890263551999</v>
      </c>
      <c r="E62" s="93">
        <f t="shared" si="5"/>
        <v>5.7346000000000004</v>
      </c>
      <c r="F62" s="93">
        <f t="shared" si="6"/>
        <v>72.019853213728013</v>
      </c>
      <c r="H62" s="93">
        <f t="shared" si="7"/>
        <v>1.6004411825272891E-2</v>
      </c>
      <c r="I62" s="93">
        <f t="shared" si="9"/>
        <v>1.2003308868954668E-2</v>
      </c>
      <c r="J62" s="93">
        <f t="shared" si="10"/>
        <v>9.6026470951637351E-3</v>
      </c>
      <c r="K62" s="93">
        <f t="shared" si="10"/>
        <v>8.0022059126364457E-3</v>
      </c>
      <c r="L62" s="93">
        <f t="shared" si="10"/>
        <v>6.8590336394026685E-3</v>
      </c>
      <c r="M62" s="93">
        <f t="shared" si="10"/>
        <v>6.0016544344773338E-3</v>
      </c>
      <c r="N62" s="93">
        <f t="shared" si="10"/>
        <v>5.3348039417576302E-3</v>
      </c>
      <c r="O62" s="93">
        <f t="shared" si="10"/>
        <v>4.8013235475818676E-3</v>
      </c>
      <c r="P62" s="93">
        <f t="shared" si="10"/>
        <v>4.3648395887107881E-3</v>
      </c>
      <c r="Q62" s="93">
        <f t="shared" si="10"/>
        <v>4.0011029563182228E-3</v>
      </c>
      <c r="R62" s="93">
        <f t="shared" si="10"/>
        <v>3.6933258058322056E-3</v>
      </c>
      <c r="S62" s="93">
        <f t="shared" si="10"/>
        <v>3.4295168197013342E-3</v>
      </c>
      <c r="T62" s="93">
        <f t="shared" si="10"/>
        <v>3.2008823650545785E-3</v>
      </c>
      <c r="U62" s="93">
        <f t="shared" si="10"/>
        <v>3.0008272172386669E-3</v>
      </c>
      <c r="V62" s="93">
        <f t="shared" si="10"/>
        <v>2.8243079691658043E-3</v>
      </c>
    </row>
    <row r="63" spans="2:22" x14ac:dyDescent="0.35">
      <c r="B63">
        <f t="shared" si="4"/>
        <v>116</v>
      </c>
      <c r="C63" s="93">
        <f>valves!S192</f>
        <v>6.0156000000000001</v>
      </c>
      <c r="D63" s="93">
        <f t="shared" si="2"/>
        <v>74.536005938687993</v>
      </c>
      <c r="E63" s="93">
        <f t="shared" si="5"/>
        <v>5.9222000000000001</v>
      </c>
      <c r="F63" s="93">
        <f t="shared" si="6"/>
        <v>73.710175258272002</v>
      </c>
      <c r="H63" s="93">
        <f t="shared" si="7"/>
        <v>1.6380038946282666E-2</v>
      </c>
      <c r="I63" s="93">
        <f t="shared" si="9"/>
        <v>1.2285029209712001E-2</v>
      </c>
      <c r="J63" s="93">
        <f t="shared" si="10"/>
        <v>9.8280233677696012E-3</v>
      </c>
      <c r="K63" s="93">
        <f t="shared" si="10"/>
        <v>8.1900194731413332E-3</v>
      </c>
      <c r="L63" s="93">
        <f t="shared" si="10"/>
        <v>7.0200166912640005E-3</v>
      </c>
      <c r="M63" s="93">
        <f t="shared" si="10"/>
        <v>6.1425146048560003E-3</v>
      </c>
      <c r="N63" s="93">
        <f t="shared" si="10"/>
        <v>5.4600129820942221E-3</v>
      </c>
      <c r="O63" s="93">
        <f t="shared" si="10"/>
        <v>4.9140116838848006E-3</v>
      </c>
      <c r="P63" s="93">
        <f t="shared" si="10"/>
        <v>4.4672833489861818E-3</v>
      </c>
      <c r="Q63" s="93">
        <f t="shared" si="10"/>
        <v>4.0950097365706666E-3</v>
      </c>
      <c r="R63" s="93">
        <f t="shared" si="10"/>
        <v>3.780008987603692E-3</v>
      </c>
      <c r="S63" s="93">
        <f t="shared" si="10"/>
        <v>3.5100083456320002E-3</v>
      </c>
      <c r="T63" s="93">
        <f t="shared" si="10"/>
        <v>3.2760077892565334E-3</v>
      </c>
      <c r="U63" s="93">
        <f t="shared" si="10"/>
        <v>3.0712573024280002E-3</v>
      </c>
      <c r="V63" s="93">
        <f t="shared" si="10"/>
        <v>2.8905951081675298E-3</v>
      </c>
    </row>
    <row r="64" spans="2:22" x14ac:dyDescent="0.35">
      <c r="B64">
        <f t="shared" si="4"/>
        <v>118</v>
      </c>
      <c r="C64" s="93">
        <f>valves!S193</f>
        <v>6.1993</v>
      </c>
      <c r="D64" s="93">
        <f t="shared" si="2"/>
        <v>76.129756262392007</v>
      </c>
      <c r="E64" s="93">
        <f t="shared" si="5"/>
        <v>6.10745</v>
      </c>
      <c r="F64" s="93">
        <f t="shared" si="6"/>
        <v>75.337936204901993</v>
      </c>
      <c r="H64" s="93">
        <f t="shared" si="7"/>
        <v>1.6741763601089334E-2</v>
      </c>
      <c r="I64" s="93">
        <f t="shared" si="9"/>
        <v>1.2556322700816998E-2</v>
      </c>
      <c r="J64" s="93">
        <f t="shared" si="10"/>
        <v>1.0045058160653599E-2</v>
      </c>
      <c r="K64" s="93">
        <f t="shared" si="10"/>
        <v>8.3708818005446672E-3</v>
      </c>
      <c r="L64" s="93">
        <f t="shared" si="10"/>
        <v>7.1750415433239996E-3</v>
      </c>
      <c r="M64" s="93">
        <f t="shared" si="10"/>
        <v>6.2781613504084991E-3</v>
      </c>
      <c r="N64" s="93">
        <f t="shared" si="10"/>
        <v>5.5805878670297775E-3</v>
      </c>
      <c r="O64" s="93">
        <f t="shared" si="10"/>
        <v>5.0225290803267994E-3</v>
      </c>
      <c r="P64" s="93">
        <f t="shared" si="10"/>
        <v>4.5659355275698178E-3</v>
      </c>
      <c r="Q64" s="93">
        <f t="shared" si="10"/>
        <v>4.1854409002723336E-3</v>
      </c>
      <c r="R64" s="93">
        <f t="shared" si="10"/>
        <v>3.8634839079436916E-3</v>
      </c>
      <c r="S64" s="93">
        <f t="shared" si="10"/>
        <v>3.5875207716619998E-3</v>
      </c>
      <c r="T64" s="93">
        <f t="shared" si="10"/>
        <v>3.3483527202178664E-3</v>
      </c>
      <c r="U64" s="93">
        <f t="shared" si="10"/>
        <v>3.1390806752042495E-3</v>
      </c>
      <c r="V64" s="93">
        <f t="shared" si="10"/>
        <v>2.9544288707804706E-3</v>
      </c>
    </row>
    <row r="65" spans="2:22" x14ac:dyDescent="0.35">
      <c r="B65">
        <f t="shared" si="4"/>
        <v>120</v>
      </c>
      <c r="C65" s="93">
        <f>valves!S194</f>
        <v>6.3765000000000001</v>
      </c>
      <c r="D65" s="93">
        <f t="shared" si="2"/>
        <v>77.628793951799992</v>
      </c>
      <c r="E65" s="93">
        <f t="shared" si="5"/>
        <v>6.2879000000000005</v>
      </c>
      <c r="F65" s="93">
        <f t="shared" si="6"/>
        <v>76.883978803128002</v>
      </c>
      <c r="H65" s="93">
        <f t="shared" si="7"/>
        <v>1.7085328622917336E-2</v>
      </c>
      <c r="I65" s="93">
        <f t="shared" si="9"/>
        <v>1.2813996467187999E-2</v>
      </c>
      <c r="J65" s="93">
        <f t="shared" si="10"/>
        <v>1.0251197173750401E-2</v>
      </c>
      <c r="K65" s="93">
        <f t="shared" si="10"/>
        <v>8.542664311458668E-3</v>
      </c>
      <c r="L65" s="93">
        <f t="shared" si="10"/>
        <v>7.3222836955360001E-3</v>
      </c>
      <c r="M65" s="93">
        <f t="shared" si="10"/>
        <v>6.4069982335939997E-3</v>
      </c>
      <c r="N65" s="93">
        <f t="shared" si="10"/>
        <v>5.6951095409724442E-3</v>
      </c>
      <c r="O65" s="93">
        <f t="shared" si="10"/>
        <v>5.1255985868752007E-3</v>
      </c>
      <c r="P65" s="93">
        <f t="shared" si="10"/>
        <v>4.6596350789774544E-3</v>
      </c>
      <c r="Q65" s="93">
        <f t="shared" si="10"/>
        <v>4.271332155729334E-3</v>
      </c>
      <c r="R65" s="93">
        <f t="shared" si="10"/>
        <v>3.9427681437501534E-3</v>
      </c>
      <c r="S65" s="93">
        <f t="shared" si="10"/>
        <v>3.661141847768E-3</v>
      </c>
      <c r="T65" s="93">
        <f t="shared" si="10"/>
        <v>3.417065724583467E-3</v>
      </c>
      <c r="U65" s="93">
        <f t="shared" si="10"/>
        <v>3.2034991167969999E-3</v>
      </c>
      <c r="V65" s="93">
        <f t="shared" si="10"/>
        <v>3.0150579922795296E-3</v>
      </c>
    </row>
    <row r="66" spans="2:22" x14ac:dyDescent="0.35">
      <c r="B66">
        <f t="shared" si="4"/>
        <v>122</v>
      </c>
      <c r="C66" s="93">
        <f>valves!S195</f>
        <v>6.5484</v>
      </c>
      <c r="D66" s="93">
        <f t="shared" si="2"/>
        <v>79.047037698048001</v>
      </c>
      <c r="E66" s="93">
        <f t="shared" si="5"/>
        <v>6.4624500000000005</v>
      </c>
      <c r="F66" s="93">
        <f t="shared" si="6"/>
        <v>78.342342356502002</v>
      </c>
      <c r="H66" s="93">
        <f t="shared" si="7"/>
        <v>1.7409409412556E-2</v>
      </c>
      <c r="I66" s="93">
        <f t="shared" si="9"/>
        <v>1.3057057059416999E-2</v>
      </c>
      <c r="J66" s="93">
        <f t="shared" si="10"/>
        <v>1.0445645647533601E-2</v>
      </c>
      <c r="K66" s="93">
        <f t="shared" si="10"/>
        <v>8.7047047062780002E-3</v>
      </c>
      <c r="L66" s="93">
        <f t="shared" si="10"/>
        <v>7.4611754625240004E-3</v>
      </c>
      <c r="M66" s="93">
        <f t="shared" si="10"/>
        <v>6.5285285297084997E-3</v>
      </c>
      <c r="N66" s="93">
        <f t="shared" si="10"/>
        <v>5.8031364708520002E-3</v>
      </c>
      <c r="O66" s="93">
        <f t="shared" si="10"/>
        <v>5.2228228237668007E-3</v>
      </c>
      <c r="P66" s="93">
        <f t="shared" si="10"/>
        <v>4.7480207488789089E-3</v>
      </c>
      <c r="Q66" s="93">
        <f t="shared" si="10"/>
        <v>4.3523523531390001E-3</v>
      </c>
      <c r="R66" s="93">
        <f t="shared" si="10"/>
        <v>4.0175560182821538E-3</v>
      </c>
      <c r="S66" s="93">
        <f t="shared" si="10"/>
        <v>3.7305877312620002E-3</v>
      </c>
      <c r="T66" s="93">
        <f t="shared" si="10"/>
        <v>3.4818818825112004E-3</v>
      </c>
      <c r="U66" s="93">
        <f t="shared" si="10"/>
        <v>3.2642642648542499E-3</v>
      </c>
      <c r="V66" s="93">
        <f t="shared" si="10"/>
        <v>3.0722487198628235E-3</v>
      </c>
    </row>
    <row r="67" spans="2:22" x14ac:dyDescent="0.35">
      <c r="B67">
        <f t="shared" si="4"/>
        <v>124</v>
      </c>
      <c r="C67" s="93">
        <f>valves!S196</f>
        <v>6.7205000000000004</v>
      </c>
      <c r="D67" s="93">
        <f t="shared" si="2"/>
        <v>80.4314574462</v>
      </c>
      <c r="E67" s="93">
        <f t="shared" si="5"/>
        <v>6.6344500000000002</v>
      </c>
      <c r="F67" s="93">
        <f t="shared" si="6"/>
        <v>79.743684409941991</v>
      </c>
      <c r="H67" s="93">
        <f t="shared" si="7"/>
        <v>1.7720818757764888E-2</v>
      </c>
      <c r="I67" s="93">
        <f t="shared" si="9"/>
        <v>1.3290614068323665E-2</v>
      </c>
      <c r="J67" s="93">
        <f t="shared" si="10"/>
        <v>1.0632491254658932E-2</v>
      </c>
      <c r="K67" s="93">
        <f t="shared" si="10"/>
        <v>8.8604093788824442E-3</v>
      </c>
      <c r="L67" s="93">
        <f t="shared" si="10"/>
        <v>7.5946366104706663E-3</v>
      </c>
      <c r="M67" s="93">
        <f t="shared" si="10"/>
        <v>6.6453070341618327E-3</v>
      </c>
      <c r="N67" s="93">
        <f t="shared" si="10"/>
        <v>5.9069395859216289E-3</v>
      </c>
      <c r="O67" s="93">
        <f t="shared" si="10"/>
        <v>5.316245627329466E-3</v>
      </c>
      <c r="P67" s="93">
        <f t="shared" si="10"/>
        <v>4.8329505702995141E-3</v>
      </c>
      <c r="Q67" s="93">
        <f t="shared" si="10"/>
        <v>4.4302046894412221E-3</v>
      </c>
      <c r="R67" s="93">
        <f t="shared" si="10"/>
        <v>4.0894197133303587E-3</v>
      </c>
      <c r="S67" s="93">
        <f t="shared" si="10"/>
        <v>3.7973183052353332E-3</v>
      </c>
      <c r="T67" s="93">
        <f t="shared" si="10"/>
        <v>3.5441637515529778E-3</v>
      </c>
      <c r="U67" s="93">
        <f t="shared" si="10"/>
        <v>3.3226535170809163E-3</v>
      </c>
      <c r="V67" s="93">
        <f t="shared" si="10"/>
        <v>3.1272033101938036E-3</v>
      </c>
    </row>
    <row r="68" spans="2:22" x14ac:dyDescent="0.35">
      <c r="B68">
        <f t="shared" si="4"/>
        <v>126</v>
      </c>
      <c r="C68" s="93">
        <f>valves!S197</f>
        <v>6.8860000000000001</v>
      </c>
      <c r="D68" s="93">
        <f t="shared" si="2"/>
        <v>81.729305996800008</v>
      </c>
      <c r="E68" s="93">
        <f t="shared" si="5"/>
        <v>6.8032500000000002</v>
      </c>
      <c r="F68" s="93">
        <f t="shared" si="6"/>
        <v>81.084484780949992</v>
      </c>
      <c r="H68" s="93">
        <f t="shared" si="7"/>
        <v>1.8018774395766667E-2</v>
      </c>
      <c r="I68" s="93">
        <f t="shared" si="9"/>
        <v>1.3514080796824998E-2</v>
      </c>
      <c r="J68" s="93">
        <f t="shared" si="10"/>
        <v>1.0811264637459999E-2</v>
      </c>
      <c r="K68" s="93">
        <f t="shared" si="10"/>
        <v>9.0093871978833336E-3</v>
      </c>
      <c r="L68" s="93">
        <f t="shared" si="10"/>
        <v>7.7223318838999999E-3</v>
      </c>
      <c r="M68" s="93">
        <f t="shared" si="10"/>
        <v>6.7570403984124989E-3</v>
      </c>
      <c r="N68" s="93">
        <f t="shared" si="10"/>
        <v>6.0062581319222218E-3</v>
      </c>
      <c r="O68" s="93">
        <f t="shared" si="10"/>
        <v>5.4056323187299995E-3</v>
      </c>
      <c r="P68" s="93">
        <f t="shared" si="10"/>
        <v>4.9142111988454539E-3</v>
      </c>
      <c r="Q68" s="93">
        <f t="shared" si="10"/>
        <v>4.5046935989416668E-3</v>
      </c>
      <c r="R68" s="93">
        <f t="shared" si="10"/>
        <v>4.1581787067153844E-3</v>
      </c>
      <c r="S68" s="93">
        <f t="shared" si="10"/>
        <v>3.8611659419499999E-3</v>
      </c>
      <c r="T68" s="93">
        <f t="shared" si="10"/>
        <v>3.6037548791533333E-3</v>
      </c>
      <c r="U68" s="93">
        <f t="shared" si="10"/>
        <v>3.3785201992062495E-3</v>
      </c>
      <c r="V68" s="93">
        <f t="shared" si="10"/>
        <v>3.1797837168999997E-3</v>
      </c>
    </row>
    <row r="69" spans="2:22" x14ac:dyDescent="0.35">
      <c r="B69">
        <f t="shared" si="4"/>
        <v>128</v>
      </c>
      <c r="C69" s="93">
        <f>valves!S198</f>
        <v>7.0448000000000004</v>
      </c>
      <c r="D69" s="93">
        <f t="shared" si="2"/>
        <v>82.94375514163201</v>
      </c>
      <c r="E69" s="93">
        <f t="shared" si="5"/>
        <v>6.9654000000000007</v>
      </c>
      <c r="F69" s="93">
        <f t="shared" si="6"/>
        <v>82.340308141728002</v>
      </c>
      <c r="H69" s="93">
        <f t="shared" si="7"/>
        <v>1.8297846253717335E-2</v>
      </c>
      <c r="I69" s="93">
        <f t="shared" si="9"/>
        <v>1.3723384690288E-2</v>
      </c>
      <c r="J69" s="93">
        <f t="shared" si="10"/>
        <v>1.09787077522304E-2</v>
      </c>
      <c r="K69" s="93">
        <f t="shared" si="10"/>
        <v>9.1489231268586674E-3</v>
      </c>
      <c r="L69" s="93">
        <f t="shared" si="10"/>
        <v>7.8419341087360012E-3</v>
      </c>
      <c r="M69" s="93">
        <f t="shared" si="10"/>
        <v>6.8616923451440002E-3</v>
      </c>
      <c r="N69" s="93">
        <f t="shared" si="10"/>
        <v>6.0992820845724447E-3</v>
      </c>
      <c r="O69" s="93">
        <f t="shared" si="10"/>
        <v>5.4893538761152001E-3</v>
      </c>
      <c r="P69" s="93">
        <f t="shared" si="10"/>
        <v>4.9903217055592732E-3</v>
      </c>
      <c r="Q69" s="93">
        <f t="shared" si="10"/>
        <v>4.5744615634293337E-3</v>
      </c>
      <c r="R69" s="93">
        <f t="shared" si="10"/>
        <v>4.2225799047039998E-3</v>
      </c>
      <c r="S69" s="93">
        <f t="shared" si="10"/>
        <v>3.9209670543680006E-3</v>
      </c>
      <c r="T69" s="93">
        <f t="shared" si="10"/>
        <v>3.6595692507434669E-3</v>
      </c>
      <c r="U69" s="93">
        <f t="shared" si="10"/>
        <v>3.4308461725720001E-3</v>
      </c>
      <c r="V69" s="93">
        <f t="shared" si="10"/>
        <v>3.2290316918324709E-3</v>
      </c>
    </row>
    <row r="70" spans="2:22" x14ac:dyDescent="0.35">
      <c r="B70">
        <f t="shared" si="4"/>
        <v>130</v>
      </c>
      <c r="C70" s="93">
        <f>valves!S199</f>
        <v>7.1969000000000003</v>
      </c>
      <c r="D70" s="93">
        <f t="shared" ref="D70:D133" si="11">(-0.5992*C70^2)+(15.995*C70)</f>
        <v>84.078630029687986</v>
      </c>
      <c r="E70" s="93">
        <f t="shared" si="5"/>
        <v>7.1208500000000008</v>
      </c>
      <c r="F70" s="93">
        <f t="shared" si="6"/>
        <v>83.514658120278</v>
      </c>
      <c r="H70" s="93">
        <f t="shared" si="7"/>
        <v>1.8558812915617333E-2</v>
      </c>
      <c r="I70" s="93">
        <f t="shared" si="9"/>
        <v>1.3919109686713E-2</v>
      </c>
      <c r="J70" s="93">
        <f t="shared" si="10"/>
        <v>1.11352877493704E-2</v>
      </c>
      <c r="K70" s="93">
        <f t="shared" si="10"/>
        <v>9.2794064578086664E-3</v>
      </c>
      <c r="L70" s="93">
        <f t="shared" si="10"/>
        <v>7.9537769638359998E-3</v>
      </c>
      <c r="M70" s="93">
        <f t="shared" si="10"/>
        <v>6.9595548433564998E-3</v>
      </c>
      <c r="N70" s="93">
        <f t="shared" si="10"/>
        <v>6.1862709718724443E-3</v>
      </c>
      <c r="O70" s="93">
        <f t="shared" si="10"/>
        <v>5.5676438746851999E-3</v>
      </c>
      <c r="P70" s="93">
        <f t="shared" si="10"/>
        <v>5.061494431532E-3</v>
      </c>
      <c r="Q70" s="93">
        <f t="shared" si="10"/>
        <v>4.6397032289043332E-3</v>
      </c>
      <c r="R70" s="93">
        <f t="shared" si="10"/>
        <v>4.2828029805270767E-3</v>
      </c>
      <c r="S70" s="93">
        <f t="shared" si="10"/>
        <v>3.9768884819179999E-3</v>
      </c>
      <c r="T70" s="93">
        <f t="shared" si="10"/>
        <v>3.711762583123467E-3</v>
      </c>
      <c r="U70" s="93">
        <f t="shared" si="10"/>
        <v>3.4797774216782499E-3</v>
      </c>
      <c r="V70" s="93">
        <f t="shared" si="10"/>
        <v>3.2750846321677649E-3</v>
      </c>
    </row>
    <row r="71" spans="2:22" x14ac:dyDescent="0.35">
      <c r="B71">
        <f t="shared" ref="B71:B134" si="12">B70+2</f>
        <v>132</v>
      </c>
      <c r="C71" s="93">
        <f>valves!S200</f>
        <v>7.3422000000000001</v>
      </c>
      <c r="D71" s="93">
        <f t="shared" si="11"/>
        <v>85.136874816671991</v>
      </c>
      <c r="E71" s="93">
        <f t="shared" ref="E71:E134" si="13">((C71-C70)/2)+C70</f>
        <v>7.2695500000000006</v>
      </c>
      <c r="F71" s="93">
        <f t="shared" ref="F71:F134" si="14">(-0.5992*E71^2)+(15.995*E71)</f>
        <v>84.610915014262005</v>
      </c>
      <c r="H71" s="93">
        <f t="shared" ref="H71:V134" si="15">$F71*H$3</f>
        <v>1.880242555872489E-2</v>
      </c>
      <c r="I71" s="93">
        <f t="shared" si="9"/>
        <v>1.4101819169043668E-2</v>
      </c>
      <c r="J71" s="93">
        <f t="shared" si="10"/>
        <v>1.1281455335234935E-2</v>
      </c>
      <c r="K71" s="93">
        <f t="shared" si="10"/>
        <v>9.4012127793624452E-3</v>
      </c>
      <c r="L71" s="93">
        <f t="shared" si="10"/>
        <v>8.058182382310668E-3</v>
      </c>
      <c r="M71" s="93">
        <f t="shared" si="10"/>
        <v>7.0509095845218339E-3</v>
      </c>
      <c r="N71" s="93">
        <f t="shared" si="10"/>
        <v>6.2674751862416295E-3</v>
      </c>
      <c r="O71" s="93">
        <f t="shared" si="10"/>
        <v>5.6407276676174673E-3</v>
      </c>
      <c r="P71" s="93">
        <f t="shared" si="10"/>
        <v>5.1279342432886061E-3</v>
      </c>
      <c r="Q71" s="93">
        <f t="shared" si="10"/>
        <v>4.7006063896812226E-3</v>
      </c>
      <c r="R71" s="93">
        <f t="shared" si="10"/>
        <v>4.3390212827826664E-3</v>
      </c>
      <c r="S71" s="93">
        <f t="shared" si="10"/>
        <v>4.029091191155334E-3</v>
      </c>
      <c r="T71" s="93">
        <f t="shared" si="10"/>
        <v>3.7604851117449783E-3</v>
      </c>
      <c r="U71" s="93">
        <f t="shared" si="10"/>
        <v>3.5254547922609169E-3</v>
      </c>
      <c r="V71" s="93">
        <f t="shared" si="10"/>
        <v>3.3180750985985102E-3</v>
      </c>
    </row>
    <row r="72" spans="2:22" x14ac:dyDescent="0.35">
      <c r="B72">
        <f t="shared" si="12"/>
        <v>134</v>
      </c>
      <c r="C72" s="93">
        <f>valves!S201</f>
        <v>7.4806999999999997</v>
      </c>
      <c r="D72" s="93">
        <f t="shared" si="11"/>
        <v>86.122041703991982</v>
      </c>
      <c r="E72" s="93">
        <f t="shared" si="13"/>
        <v>7.4114500000000003</v>
      </c>
      <c r="F72" s="93">
        <f t="shared" si="14"/>
        <v>85.632331761382005</v>
      </c>
      <c r="H72" s="93">
        <f t="shared" si="15"/>
        <v>1.9029407058084889E-2</v>
      </c>
      <c r="I72" s="93">
        <f t="shared" si="9"/>
        <v>1.4272055293563667E-2</v>
      </c>
      <c r="J72" s="93">
        <f t="shared" si="10"/>
        <v>1.1417644234850935E-2</v>
      </c>
      <c r="K72" s="93">
        <f t="shared" si="10"/>
        <v>9.5147035290424446E-3</v>
      </c>
      <c r="L72" s="93">
        <f t="shared" si="10"/>
        <v>8.1554601677506673E-3</v>
      </c>
      <c r="M72" s="93">
        <f t="shared" si="10"/>
        <v>7.1360276467818335E-3</v>
      </c>
      <c r="N72" s="93">
        <f t="shared" si="10"/>
        <v>6.3431356860282964E-3</v>
      </c>
      <c r="O72" s="93">
        <f t="shared" si="10"/>
        <v>5.7088221174254675E-3</v>
      </c>
      <c r="P72" s="93">
        <f t="shared" si="10"/>
        <v>5.1898382885686061E-3</v>
      </c>
      <c r="Q72" s="93">
        <f t="shared" si="10"/>
        <v>4.7573517645212223E-3</v>
      </c>
      <c r="R72" s="93">
        <f t="shared" si="10"/>
        <v>4.3914016287888201E-3</v>
      </c>
      <c r="S72" s="93">
        <f t="shared" si="10"/>
        <v>4.0777300838753337E-3</v>
      </c>
      <c r="T72" s="93">
        <f t="shared" si="10"/>
        <v>3.805881411616978E-3</v>
      </c>
      <c r="U72" s="93">
        <f t="shared" si="10"/>
        <v>3.5680138233909167E-3</v>
      </c>
      <c r="V72" s="93">
        <f t="shared" si="10"/>
        <v>3.3581306573090982E-3</v>
      </c>
    </row>
    <row r="73" spans="2:22" x14ac:dyDescent="0.35">
      <c r="B73">
        <f t="shared" si="12"/>
        <v>136</v>
      </c>
      <c r="C73" s="93">
        <f>valves!S202</f>
        <v>7.6124000000000001</v>
      </c>
      <c r="D73" s="93">
        <f t="shared" si="11"/>
        <v>87.037516651007991</v>
      </c>
      <c r="E73" s="93">
        <f t="shared" si="13"/>
        <v>7.5465499999999999</v>
      </c>
      <c r="F73" s="93">
        <f t="shared" si="14"/>
        <v>86.582377442021993</v>
      </c>
      <c r="H73" s="93">
        <f t="shared" si="15"/>
        <v>1.9240528320449334E-2</v>
      </c>
      <c r="I73" s="93">
        <f t="shared" si="9"/>
        <v>1.4430396240336998E-2</v>
      </c>
      <c r="J73" s="93">
        <f t="shared" si="10"/>
        <v>1.15443169922696E-2</v>
      </c>
      <c r="K73" s="93">
        <f t="shared" si="10"/>
        <v>9.6202641602246668E-3</v>
      </c>
      <c r="L73" s="93">
        <f t="shared" si="10"/>
        <v>8.2459407087639991E-3</v>
      </c>
      <c r="M73" s="93">
        <f t="shared" si="10"/>
        <v>7.2151981201684992E-3</v>
      </c>
      <c r="N73" s="93">
        <f t="shared" si="10"/>
        <v>6.4135094401497773E-3</v>
      </c>
      <c r="O73" s="93">
        <f t="shared" si="10"/>
        <v>5.7721584961348002E-3</v>
      </c>
      <c r="P73" s="93">
        <f t="shared" si="10"/>
        <v>5.2474168146679993E-3</v>
      </c>
      <c r="Q73" s="93">
        <f t="shared" si="10"/>
        <v>4.8101320801123334E-3</v>
      </c>
      <c r="R73" s="93">
        <f t="shared" si="10"/>
        <v>4.440121920103692E-3</v>
      </c>
      <c r="S73" s="93">
        <f t="shared" si="10"/>
        <v>4.1229703543819995E-3</v>
      </c>
      <c r="T73" s="93">
        <f t="shared" ref="J73:V93" si="16">$F73*T$3</f>
        <v>3.8481056640898665E-3</v>
      </c>
      <c r="U73" s="93">
        <f t="shared" si="16"/>
        <v>3.6075990600842496E-3</v>
      </c>
      <c r="V73" s="93">
        <f t="shared" si="16"/>
        <v>3.3953873506675294E-3</v>
      </c>
    </row>
    <row r="74" spans="2:22" x14ac:dyDescent="0.35">
      <c r="B74">
        <f t="shared" si="12"/>
        <v>138</v>
      </c>
      <c r="C74" s="93">
        <f>valves!S203</f>
        <v>7.7371999999999996</v>
      </c>
      <c r="D74" s="93">
        <f t="shared" si="11"/>
        <v>87.885847107071982</v>
      </c>
      <c r="E74" s="93">
        <f t="shared" si="13"/>
        <v>7.6747999999999994</v>
      </c>
      <c r="F74" s="93">
        <f t="shared" si="14"/>
        <v>87.464015020031994</v>
      </c>
      <c r="H74" s="93">
        <f t="shared" si="15"/>
        <v>1.9436447782229332E-2</v>
      </c>
      <c r="I74" s="93">
        <f t="shared" si="9"/>
        <v>1.4577335836671998E-2</v>
      </c>
      <c r="J74" s="93">
        <f t="shared" si="16"/>
        <v>1.16618686693376E-2</v>
      </c>
      <c r="K74" s="93">
        <f t="shared" si="16"/>
        <v>9.7182238911146662E-3</v>
      </c>
      <c r="L74" s="93">
        <f t="shared" si="16"/>
        <v>8.3299061923839991E-3</v>
      </c>
      <c r="M74" s="93">
        <f t="shared" si="16"/>
        <v>7.2886679183359988E-3</v>
      </c>
      <c r="N74" s="93">
        <f t="shared" si="16"/>
        <v>6.4788159274097772E-3</v>
      </c>
      <c r="O74" s="93">
        <f t="shared" si="16"/>
        <v>5.8309343346687999E-3</v>
      </c>
      <c r="P74" s="93">
        <f t="shared" si="16"/>
        <v>5.3008493951534541E-3</v>
      </c>
      <c r="Q74" s="93">
        <f t="shared" si="16"/>
        <v>4.8591119455573331E-3</v>
      </c>
      <c r="R74" s="93">
        <f t="shared" si="16"/>
        <v>4.4853341035913843E-3</v>
      </c>
      <c r="S74" s="93">
        <f t="shared" si="16"/>
        <v>4.1649530961919996E-3</v>
      </c>
      <c r="T74" s="93">
        <f t="shared" si="16"/>
        <v>3.8872895564458667E-3</v>
      </c>
      <c r="U74" s="93">
        <f t="shared" si="16"/>
        <v>3.6443339591679994E-3</v>
      </c>
      <c r="V74" s="93">
        <f t="shared" si="16"/>
        <v>3.4299613733345881E-3</v>
      </c>
    </row>
    <row r="75" spans="2:22" x14ac:dyDescent="0.35">
      <c r="B75">
        <f t="shared" si="12"/>
        <v>140</v>
      </c>
      <c r="C75" s="93">
        <f>valves!S204</f>
        <v>7.8612000000000002</v>
      </c>
      <c r="D75" s="93">
        <f t="shared" si="11"/>
        <v>88.710253508351997</v>
      </c>
      <c r="E75" s="93">
        <f t="shared" si="13"/>
        <v>7.7991999999999999</v>
      </c>
      <c r="F75" s="93">
        <f t="shared" si="14"/>
        <v>88.300353632511985</v>
      </c>
      <c r="H75" s="93">
        <f t="shared" si="15"/>
        <v>1.9622300807224886E-2</v>
      </c>
      <c r="I75" s="93">
        <f t="shared" si="9"/>
        <v>1.4716725605418663E-2</v>
      </c>
      <c r="J75" s="93">
        <f t="shared" si="16"/>
        <v>1.1773380484334931E-2</v>
      </c>
      <c r="K75" s="93">
        <f t="shared" si="16"/>
        <v>9.8111504036124432E-3</v>
      </c>
      <c r="L75" s="93">
        <f t="shared" si="16"/>
        <v>8.4095574888106654E-3</v>
      </c>
      <c r="M75" s="93">
        <f t="shared" si="16"/>
        <v>7.3583628027093315E-3</v>
      </c>
      <c r="N75" s="93">
        <f t="shared" si="16"/>
        <v>6.5407669357416282E-3</v>
      </c>
      <c r="O75" s="93">
        <f t="shared" si="16"/>
        <v>5.8866902421674657E-3</v>
      </c>
      <c r="P75" s="93">
        <f t="shared" si="16"/>
        <v>5.3515365837886048E-3</v>
      </c>
      <c r="Q75" s="93">
        <f t="shared" si="16"/>
        <v>4.9055752018062216E-3</v>
      </c>
      <c r="R75" s="93">
        <f t="shared" si="16"/>
        <v>4.5282232632057424E-3</v>
      </c>
      <c r="S75" s="93">
        <f t="shared" si="16"/>
        <v>4.2047787444053327E-3</v>
      </c>
      <c r="T75" s="93">
        <f t="shared" si="16"/>
        <v>3.9244601614449775E-3</v>
      </c>
      <c r="U75" s="93">
        <f t="shared" si="16"/>
        <v>3.6791814013546658E-3</v>
      </c>
      <c r="V75" s="93">
        <f t="shared" si="16"/>
        <v>3.4627589659808624E-3</v>
      </c>
    </row>
    <row r="76" spans="2:22" x14ac:dyDescent="0.35">
      <c r="B76">
        <f t="shared" si="12"/>
        <v>142</v>
      </c>
      <c r="C76" s="93">
        <f>valves!S205</f>
        <v>7.9797000000000002</v>
      </c>
      <c r="D76" s="93">
        <f t="shared" si="11"/>
        <v>89.480874735671989</v>
      </c>
      <c r="E76" s="93">
        <f t="shared" si="13"/>
        <v>7.9204500000000007</v>
      </c>
      <c r="F76" s="93">
        <f t="shared" si="14"/>
        <v>89.097667651062011</v>
      </c>
      <c r="H76" s="93">
        <f t="shared" si="15"/>
        <v>1.9799481700236002E-2</v>
      </c>
      <c r="I76" s="93">
        <f t="shared" si="9"/>
        <v>1.4849611275177001E-2</v>
      </c>
      <c r="J76" s="93">
        <f t="shared" si="16"/>
        <v>1.1879689020141602E-2</v>
      </c>
      <c r="K76" s="93">
        <f t="shared" si="16"/>
        <v>9.8997408501180009E-3</v>
      </c>
      <c r="L76" s="93">
        <f t="shared" si="16"/>
        <v>8.4854921572440015E-3</v>
      </c>
      <c r="M76" s="93">
        <f t="shared" si="16"/>
        <v>7.4248056375885007E-3</v>
      </c>
      <c r="N76" s="93">
        <f t="shared" si="16"/>
        <v>6.5998272334120006E-3</v>
      </c>
      <c r="O76" s="93">
        <f t="shared" si="16"/>
        <v>5.9398445100708012E-3</v>
      </c>
      <c r="P76" s="93">
        <f t="shared" si="16"/>
        <v>5.3998586455189096E-3</v>
      </c>
      <c r="Q76" s="93">
        <f t="shared" si="16"/>
        <v>4.9498704250590005E-3</v>
      </c>
      <c r="R76" s="93">
        <f t="shared" si="16"/>
        <v>4.5691111615929238E-3</v>
      </c>
      <c r="S76" s="93">
        <f t="shared" si="16"/>
        <v>4.2427460786220008E-3</v>
      </c>
      <c r="T76" s="93">
        <f t="shared" si="16"/>
        <v>3.9598963400472005E-3</v>
      </c>
      <c r="U76" s="93">
        <f t="shared" si="16"/>
        <v>3.7124028187942503E-3</v>
      </c>
      <c r="V76" s="93">
        <f t="shared" si="16"/>
        <v>3.4940261823945889E-3</v>
      </c>
    </row>
    <row r="77" spans="2:22" x14ac:dyDescent="0.35">
      <c r="B77">
        <f t="shared" si="12"/>
        <v>144</v>
      </c>
      <c r="C77" s="93">
        <f>valves!S206</f>
        <v>8.0912000000000006</v>
      </c>
      <c r="D77" s="93">
        <f t="shared" si="11"/>
        <v>90.190607549952006</v>
      </c>
      <c r="E77" s="93">
        <f t="shared" si="13"/>
        <v>8.0354500000000009</v>
      </c>
      <c r="F77" s="93">
        <f t="shared" si="14"/>
        <v>89.837603493862005</v>
      </c>
      <c r="H77" s="93">
        <f t="shared" si="15"/>
        <v>1.9963911887524891E-2</v>
      </c>
      <c r="I77" s="93">
        <f t="shared" si="9"/>
        <v>1.4972933915643668E-2</v>
      </c>
      <c r="J77" s="93">
        <f t="shared" si="16"/>
        <v>1.1978347132514935E-2</v>
      </c>
      <c r="K77" s="93">
        <f t="shared" si="16"/>
        <v>9.9819559437624456E-3</v>
      </c>
      <c r="L77" s="93">
        <f t="shared" si="16"/>
        <v>8.5559622375106677E-3</v>
      </c>
      <c r="M77" s="93">
        <f t="shared" si="16"/>
        <v>7.4864669578218338E-3</v>
      </c>
      <c r="N77" s="93">
        <f t="shared" si="16"/>
        <v>6.6546372958416295E-3</v>
      </c>
      <c r="O77" s="93">
        <f t="shared" si="16"/>
        <v>5.9891735662574675E-3</v>
      </c>
      <c r="P77" s="93">
        <f t="shared" si="16"/>
        <v>5.4447032420522424E-3</v>
      </c>
      <c r="Q77" s="93">
        <f t="shared" si="16"/>
        <v>4.9909779718812228E-3</v>
      </c>
      <c r="R77" s="93">
        <f t="shared" si="16"/>
        <v>4.6070565894288209E-3</v>
      </c>
      <c r="S77" s="93">
        <f t="shared" si="16"/>
        <v>4.2779811187553338E-3</v>
      </c>
      <c r="T77" s="93">
        <f t="shared" si="16"/>
        <v>3.9927823775049781E-3</v>
      </c>
      <c r="U77" s="93">
        <f t="shared" si="16"/>
        <v>3.7432334789109169E-3</v>
      </c>
      <c r="V77" s="93">
        <f t="shared" si="16"/>
        <v>3.5230432742690983E-3</v>
      </c>
    </row>
    <row r="78" spans="2:22" x14ac:dyDescent="0.35">
      <c r="B78">
        <f t="shared" si="12"/>
        <v>146</v>
      </c>
      <c r="C78" s="93">
        <f>valves!S207</f>
        <v>8.1957000000000004</v>
      </c>
      <c r="D78" s="93">
        <f t="shared" si="11"/>
        <v>90.842258004792001</v>
      </c>
      <c r="E78" s="93">
        <f t="shared" si="13"/>
        <v>8.1434500000000014</v>
      </c>
      <c r="F78" s="93">
        <f t="shared" si="14"/>
        <v>90.518068630822015</v>
      </c>
      <c r="H78" s="93">
        <f t="shared" si="15"/>
        <v>2.0115126362404895E-2</v>
      </c>
      <c r="I78" s="93">
        <f t="shared" si="9"/>
        <v>1.5086344771803669E-2</v>
      </c>
      <c r="J78" s="93">
        <f t="shared" si="16"/>
        <v>1.2069075817442937E-2</v>
      </c>
      <c r="K78" s="93">
        <f t="shared" si="16"/>
        <v>1.0057563181202447E-2</v>
      </c>
      <c r="L78" s="93">
        <f t="shared" si="16"/>
        <v>8.6207684410306677E-3</v>
      </c>
      <c r="M78" s="93">
        <f t="shared" si="16"/>
        <v>7.5431723859018347E-3</v>
      </c>
      <c r="N78" s="93">
        <f t="shared" si="16"/>
        <v>6.7050421208016305E-3</v>
      </c>
      <c r="O78" s="93">
        <f t="shared" si="16"/>
        <v>6.0345379087214683E-3</v>
      </c>
      <c r="P78" s="93">
        <f t="shared" si="16"/>
        <v>5.4859435533831519E-3</v>
      </c>
      <c r="Q78" s="93">
        <f t="shared" si="16"/>
        <v>5.0287815906012237E-3</v>
      </c>
      <c r="R78" s="93">
        <f t="shared" si="16"/>
        <v>4.6419522374780515E-3</v>
      </c>
      <c r="S78" s="93">
        <f t="shared" si="16"/>
        <v>4.3103842205153339E-3</v>
      </c>
      <c r="T78" s="93">
        <f t="shared" si="16"/>
        <v>4.0230252724809783E-3</v>
      </c>
      <c r="U78" s="93">
        <f t="shared" si="16"/>
        <v>3.7715861929509173E-3</v>
      </c>
      <c r="V78" s="93">
        <f t="shared" si="16"/>
        <v>3.5497281816008635E-3</v>
      </c>
    </row>
    <row r="79" spans="2:22" x14ac:dyDescent="0.35">
      <c r="B79">
        <f t="shared" si="12"/>
        <v>148</v>
      </c>
      <c r="C79" s="93">
        <f>valves!S208</f>
        <v>8.2931000000000008</v>
      </c>
      <c r="D79" s="93">
        <f t="shared" si="11"/>
        <v>91.437850340087991</v>
      </c>
      <c r="E79" s="93">
        <f t="shared" si="13"/>
        <v>8.2444000000000006</v>
      </c>
      <c r="F79" s="93">
        <f t="shared" si="14"/>
        <v>91.141475289087992</v>
      </c>
      <c r="H79" s="93">
        <f t="shared" si="15"/>
        <v>2.0253661175352888E-2</v>
      </c>
      <c r="I79" s="93">
        <f t="shared" si="9"/>
        <v>1.5190245881514665E-2</v>
      </c>
      <c r="J79" s="93">
        <f t="shared" si="16"/>
        <v>1.2152196705211733E-2</v>
      </c>
      <c r="K79" s="93">
        <f t="shared" si="16"/>
        <v>1.0126830587676444E-2</v>
      </c>
      <c r="L79" s="93">
        <f t="shared" si="16"/>
        <v>8.6801405037226654E-3</v>
      </c>
      <c r="M79" s="93">
        <f t="shared" si="16"/>
        <v>7.5951229407573324E-3</v>
      </c>
      <c r="N79" s="93">
        <f t="shared" si="16"/>
        <v>6.7512203917842956E-3</v>
      </c>
      <c r="O79" s="93">
        <f t="shared" si="16"/>
        <v>6.0760983526058666E-3</v>
      </c>
      <c r="P79" s="93">
        <f t="shared" si="16"/>
        <v>5.5237257750962417E-3</v>
      </c>
      <c r="Q79" s="93">
        <f t="shared" si="16"/>
        <v>5.0634152938382219E-3</v>
      </c>
      <c r="R79" s="93">
        <f t="shared" si="16"/>
        <v>4.6739218096968202E-3</v>
      </c>
      <c r="S79" s="93">
        <f t="shared" si="16"/>
        <v>4.3400702518613327E-3</v>
      </c>
      <c r="T79" s="93">
        <f t="shared" si="16"/>
        <v>4.0507322350705781E-3</v>
      </c>
      <c r="U79" s="93">
        <f t="shared" si="16"/>
        <v>3.7975614703786662E-3</v>
      </c>
      <c r="V79" s="93">
        <f t="shared" si="16"/>
        <v>3.5741755015328627E-3</v>
      </c>
    </row>
    <row r="80" spans="2:22" x14ac:dyDescent="0.35">
      <c r="B80">
        <f t="shared" si="12"/>
        <v>150</v>
      </c>
      <c r="C80" s="93">
        <f>valves!S209</f>
        <v>8.3834</v>
      </c>
      <c r="D80" s="93">
        <f t="shared" si="11"/>
        <v>91.979870780447996</v>
      </c>
      <c r="E80" s="93">
        <f t="shared" si="13"/>
        <v>8.3382500000000004</v>
      </c>
      <c r="F80" s="93">
        <f t="shared" si="14"/>
        <v>91.710082042949978</v>
      </c>
      <c r="H80" s="93">
        <f t="shared" si="15"/>
        <v>2.0380018231766661E-2</v>
      </c>
      <c r="I80" s="93">
        <f t="shared" si="9"/>
        <v>1.5285013673824996E-2</v>
      </c>
      <c r="J80" s="93">
        <f t="shared" si="16"/>
        <v>1.2228010939059997E-2</v>
      </c>
      <c r="K80" s="93">
        <f t="shared" si="16"/>
        <v>1.0190009115883331E-2</v>
      </c>
      <c r="L80" s="93">
        <f t="shared" si="16"/>
        <v>8.7342935278999986E-3</v>
      </c>
      <c r="M80" s="93">
        <f t="shared" si="16"/>
        <v>7.6425068369124979E-3</v>
      </c>
      <c r="N80" s="93">
        <f t="shared" si="16"/>
        <v>6.7933394105888873E-3</v>
      </c>
      <c r="O80" s="93">
        <f t="shared" si="16"/>
        <v>6.1140054695299987E-3</v>
      </c>
      <c r="P80" s="93">
        <f t="shared" si="16"/>
        <v>5.5581867904818168E-3</v>
      </c>
      <c r="Q80" s="93">
        <f t="shared" si="16"/>
        <v>5.0950045579416653E-3</v>
      </c>
      <c r="R80" s="93">
        <f t="shared" si="16"/>
        <v>4.7030811304076912E-3</v>
      </c>
      <c r="S80" s="93">
        <f t="shared" si="16"/>
        <v>4.3671467639499993E-3</v>
      </c>
      <c r="T80" s="93">
        <f t="shared" si="16"/>
        <v>4.0760036463533328E-3</v>
      </c>
      <c r="U80" s="93">
        <f t="shared" si="16"/>
        <v>3.821253418456249E-3</v>
      </c>
      <c r="V80" s="93">
        <f t="shared" si="16"/>
        <v>3.5964738056058817E-3</v>
      </c>
    </row>
    <row r="81" spans="2:22" x14ac:dyDescent="0.35">
      <c r="B81">
        <f t="shared" si="12"/>
        <v>152</v>
      </c>
      <c r="C81" s="93">
        <f>valves!S210</f>
        <v>8.4665999999999997</v>
      </c>
      <c r="D81" s="93">
        <f t="shared" si="11"/>
        <v>92.470624316447982</v>
      </c>
      <c r="E81" s="93">
        <f t="shared" si="13"/>
        <v>8.4250000000000007</v>
      </c>
      <c r="F81" s="93">
        <f t="shared" si="14"/>
        <v>92.226284500000006</v>
      </c>
      <c r="H81" s="93">
        <f t="shared" si="15"/>
        <v>2.0494729888888893E-2</v>
      </c>
      <c r="I81" s="93">
        <f t="shared" si="9"/>
        <v>1.5371047416666667E-2</v>
      </c>
      <c r="J81" s="93">
        <f t="shared" si="16"/>
        <v>1.2296837933333334E-2</v>
      </c>
      <c r="K81" s="93">
        <f t="shared" si="16"/>
        <v>1.0247364944444446E-2</v>
      </c>
      <c r="L81" s="93">
        <f t="shared" si="16"/>
        <v>8.7834556666666671E-3</v>
      </c>
      <c r="M81" s="93">
        <f t="shared" si="16"/>
        <v>7.6855237083333335E-3</v>
      </c>
      <c r="N81" s="93">
        <f t="shared" si="16"/>
        <v>6.8315766296296303E-3</v>
      </c>
      <c r="O81" s="93">
        <f t="shared" si="16"/>
        <v>6.148418966666667E-3</v>
      </c>
      <c r="P81" s="93">
        <f t="shared" si="16"/>
        <v>5.5894717878787878E-3</v>
      </c>
      <c r="Q81" s="93">
        <f t="shared" si="16"/>
        <v>5.1236824722222232E-3</v>
      </c>
      <c r="R81" s="93">
        <f t="shared" si="16"/>
        <v>4.7295530512820516E-3</v>
      </c>
      <c r="S81" s="93">
        <f t="shared" si="16"/>
        <v>4.3917278333333335E-3</v>
      </c>
      <c r="T81" s="93">
        <f t="shared" si="16"/>
        <v>4.0989459777777786E-3</v>
      </c>
      <c r="U81" s="93">
        <f t="shared" si="16"/>
        <v>3.8427618541666667E-3</v>
      </c>
      <c r="V81" s="93">
        <f t="shared" si="16"/>
        <v>3.6167170392156864E-3</v>
      </c>
    </row>
    <row r="82" spans="2:22" x14ac:dyDescent="0.35">
      <c r="B82">
        <f t="shared" si="12"/>
        <v>154</v>
      </c>
      <c r="C82" s="93">
        <f>valves!S211</f>
        <v>8.5426000000000002</v>
      </c>
      <c r="D82" s="93">
        <f t="shared" si="11"/>
        <v>92.91165895580798</v>
      </c>
      <c r="E82" s="93">
        <f t="shared" si="13"/>
        <v>8.5045999999999999</v>
      </c>
      <c r="F82" s="93">
        <f t="shared" si="14"/>
        <v>92.692006880927977</v>
      </c>
      <c r="H82" s="93">
        <f t="shared" si="15"/>
        <v>2.059822375131733E-2</v>
      </c>
      <c r="I82" s="93">
        <f t="shared" si="9"/>
        <v>1.5448667813487995E-2</v>
      </c>
      <c r="J82" s="93">
        <f t="shared" si="16"/>
        <v>1.2358934250790397E-2</v>
      </c>
      <c r="K82" s="93">
        <f t="shared" si="16"/>
        <v>1.0299111875658665E-2</v>
      </c>
      <c r="L82" s="93">
        <f t="shared" si="16"/>
        <v>8.8278101791359979E-3</v>
      </c>
      <c r="M82" s="93">
        <f t="shared" si="16"/>
        <v>7.7243339067439975E-3</v>
      </c>
      <c r="N82" s="93">
        <f t="shared" si="16"/>
        <v>6.8660745837724425E-3</v>
      </c>
      <c r="O82" s="93">
        <f t="shared" si="16"/>
        <v>6.1794671253951987E-3</v>
      </c>
      <c r="P82" s="93">
        <f t="shared" si="16"/>
        <v>5.6176973867229077E-3</v>
      </c>
      <c r="Q82" s="93">
        <f t="shared" si="16"/>
        <v>5.1495559378293325E-3</v>
      </c>
      <c r="R82" s="93">
        <f t="shared" si="16"/>
        <v>4.7534362503039987E-3</v>
      </c>
      <c r="S82" s="93">
        <f t="shared" si="16"/>
        <v>4.4139050895679989E-3</v>
      </c>
      <c r="T82" s="93">
        <f t="shared" si="16"/>
        <v>4.1196447502634655E-3</v>
      </c>
      <c r="U82" s="93">
        <f t="shared" si="16"/>
        <v>3.8621669533719987E-3</v>
      </c>
      <c r="V82" s="93">
        <f t="shared" si="16"/>
        <v>3.6349806619971757E-3</v>
      </c>
    </row>
    <row r="83" spans="2:22" x14ac:dyDescent="0.35">
      <c r="B83">
        <f t="shared" si="12"/>
        <v>156</v>
      </c>
      <c r="C83" s="93">
        <f>valves!S212</f>
        <v>8.6114999999999995</v>
      </c>
      <c r="D83" s="93">
        <f t="shared" si="11"/>
        <v>93.30550949580001</v>
      </c>
      <c r="E83" s="93">
        <f t="shared" si="13"/>
        <v>8.5770499999999998</v>
      </c>
      <c r="F83" s="93">
        <f t="shared" si="14"/>
        <v>93.109295357861996</v>
      </c>
      <c r="H83" s="93">
        <f t="shared" si="15"/>
        <v>2.0690954523969334E-2</v>
      </c>
      <c r="I83" s="93">
        <f t="shared" si="9"/>
        <v>1.5518215892976998E-2</v>
      </c>
      <c r="J83" s="93">
        <f t="shared" si="16"/>
        <v>1.2414572714381599E-2</v>
      </c>
      <c r="K83" s="93">
        <f t="shared" si="16"/>
        <v>1.0345477261984667E-2</v>
      </c>
      <c r="L83" s="93">
        <f t="shared" si="16"/>
        <v>8.8675519388440004E-3</v>
      </c>
      <c r="M83" s="93">
        <f t="shared" si="16"/>
        <v>7.759107946488499E-3</v>
      </c>
      <c r="N83" s="93">
        <f t="shared" si="16"/>
        <v>6.8969848413231111E-3</v>
      </c>
      <c r="O83" s="93">
        <f t="shared" si="16"/>
        <v>6.2072863571907997E-3</v>
      </c>
      <c r="P83" s="93">
        <f t="shared" si="16"/>
        <v>5.6429875974461814E-3</v>
      </c>
      <c r="Q83" s="93">
        <f t="shared" si="16"/>
        <v>5.1727386309923335E-3</v>
      </c>
      <c r="R83" s="93">
        <f t="shared" si="16"/>
        <v>4.7748356593775377E-3</v>
      </c>
      <c r="S83" s="93">
        <f t="shared" si="16"/>
        <v>4.4337759694220002E-3</v>
      </c>
      <c r="T83" s="93">
        <f t="shared" si="16"/>
        <v>4.1381909047938665E-3</v>
      </c>
      <c r="U83" s="93">
        <f t="shared" si="16"/>
        <v>3.8795539732442495E-3</v>
      </c>
      <c r="V83" s="93">
        <f t="shared" si="16"/>
        <v>3.6513449159945883E-3</v>
      </c>
    </row>
    <row r="84" spans="2:22" x14ac:dyDescent="0.35">
      <c r="B84">
        <f t="shared" si="12"/>
        <v>158</v>
      </c>
      <c r="C84" s="93">
        <f>valves!S213</f>
        <v>8.6804000000000006</v>
      </c>
      <c r="D84" s="93">
        <f t="shared" si="11"/>
        <v>93.69367097932799</v>
      </c>
      <c r="E84" s="93">
        <f t="shared" si="13"/>
        <v>8.6459499999999991</v>
      </c>
      <c r="F84" s="93">
        <f t="shared" si="14"/>
        <v>93.500301369622008</v>
      </c>
      <c r="H84" s="93">
        <f t="shared" si="15"/>
        <v>2.0777844748804893E-2</v>
      </c>
      <c r="I84" s="93">
        <f t="shared" si="9"/>
        <v>1.5583383561603667E-2</v>
      </c>
      <c r="J84" s="93">
        <f t="shared" si="16"/>
        <v>1.2466706849282935E-2</v>
      </c>
      <c r="K84" s="93">
        <f t="shared" si="16"/>
        <v>1.0388922374402447E-2</v>
      </c>
      <c r="L84" s="93">
        <f t="shared" si="16"/>
        <v>8.9047906066306668E-3</v>
      </c>
      <c r="M84" s="93">
        <f t="shared" si="16"/>
        <v>7.7916917808018337E-3</v>
      </c>
      <c r="N84" s="93">
        <f t="shared" si="16"/>
        <v>6.9259482496016305E-3</v>
      </c>
      <c r="O84" s="93">
        <f t="shared" si="16"/>
        <v>6.2333534246414675E-3</v>
      </c>
      <c r="P84" s="93">
        <f t="shared" si="16"/>
        <v>5.6666849314922427E-3</v>
      </c>
      <c r="Q84" s="93">
        <f t="shared" si="16"/>
        <v>5.1944611872012233E-3</v>
      </c>
      <c r="R84" s="93">
        <f t="shared" si="16"/>
        <v>4.7948872497242051E-3</v>
      </c>
      <c r="S84" s="93">
        <f t="shared" si="16"/>
        <v>4.4523953033153334E-3</v>
      </c>
      <c r="T84" s="93">
        <f t="shared" si="16"/>
        <v>4.1555689497609783E-3</v>
      </c>
      <c r="U84" s="93">
        <f t="shared" si="16"/>
        <v>3.8958458904009168E-3</v>
      </c>
      <c r="V84" s="93">
        <f t="shared" si="16"/>
        <v>3.6666784850832163E-3</v>
      </c>
    </row>
    <row r="85" spans="2:22" x14ac:dyDescent="0.35">
      <c r="B85">
        <f t="shared" si="12"/>
        <v>160</v>
      </c>
      <c r="C85" s="93">
        <f>valves!S214</f>
        <v>8.7422000000000004</v>
      </c>
      <c r="D85" s="93">
        <f t="shared" si="11"/>
        <v>94.036993344671998</v>
      </c>
      <c r="E85" s="93">
        <f t="shared" si="13"/>
        <v>8.7113000000000014</v>
      </c>
      <c r="F85" s="93">
        <f t="shared" si="14"/>
        <v>93.865904284152009</v>
      </c>
      <c r="H85" s="93">
        <f t="shared" si="15"/>
        <v>2.0859089840922669E-2</v>
      </c>
      <c r="I85" s="93">
        <f t="shared" si="9"/>
        <v>1.5644317380692E-2</v>
      </c>
      <c r="J85" s="93">
        <f t="shared" si="16"/>
        <v>1.2515453904553601E-2</v>
      </c>
      <c r="K85" s="93">
        <f t="shared" si="16"/>
        <v>1.0429544920461335E-2</v>
      </c>
      <c r="L85" s="93">
        <f t="shared" si="16"/>
        <v>8.939609931824001E-3</v>
      </c>
      <c r="M85" s="93">
        <f t="shared" si="16"/>
        <v>7.822158690346E-3</v>
      </c>
      <c r="N85" s="93">
        <f t="shared" si="16"/>
        <v>6.9530299469742225E-3</v>
      </c>
      <c r="O85" s="93">
        <f t="shared" si="16"/>
        <v>6.2577269522768007E-3</v>
      </c>
      <c r="P85" s="93">
        <f t="shared" si="16"/>
        <v>5.6888426838880004E-3</v>
      </c>
      <c r="Q85" s="93">
        <f t="shared" si="16"/>
        <v>5.2147724602306673E-3</v>
      </c>
      <c r="R85" s="93">
        <f t="shared" si="16"/>
        <v>4.8136361171360002E-3</v>
      </c>
      <c r="S85" s="93">
        <f t="shared" si="16"/>
        <v>4.4698049659120005E-3</v>
      </c>
      <c r="T85" s="93">
        <f t="shared" si="16"/>
        <v>4.1718179681845338E-3</v>
      </c>
      <c r="U85" s="93">
        <f t="shared" si="16"/>
        <v>3.911079345173E-3</v>
      </c>
      <c r="V85" s="93">
        <f t="shared" si="16"/>
        <v>3.6810158542804712E-3</v>
      </c>
    </row>
    <row r="86" spans="2:22" x14ac:dyDescent="0.35">
      <c r="B86">
        <f t="shared" si="12"/>
        <v>162</v>
      </c>
      <c r="C86" s="93">
        <f>valves!S215</f>
        <v>8.7969000000000008</v>
      </c>
      <c r="D86" s="93">
        <f t="shared" si="11"/>
        <v>94.33705409368801</v>
      </c>
      <c r="E86" s="93">
        <f t="shared" si="13"/>
        <v>8.7695500000000006</v>
      </c>
      <c r="F86" s="93">
        <f t="shared" si="14"/>
        <v>94.187471934262007</v>
      </c>
      <c r="H86" s="93">
        <f t="shared" si="15"/>
        <v>2.093054931872489E-2</v>
      </c>
      <c r="I86" s="93">
        <f t="shared" si="9"/>
        <v>1.5697911989043668E-2</v>
      </c>
      <c r="J86" s="93">
        <f t="shared" si="16"/>
        <v>1.2558329591234934E-2</v>
      </c>
      <c r="K86" s="93">
        <f t="shared" si="16"/>
        <v>1.0465274659362445E-2</v>
      </c>
      <c r="L86" s="93">
        <f t="shared" si="16"/>
        <v>8.9702354223106674E-3</v>
      </c>
      <c r="M86" s="93">
        <f t="shared" si="16"/>
        <v>7.8489559945218342E-3</v>
      </c>
      <c r="N86" s="93">
        <f t="shared" si="16"/>
        <v>6.9768497729082966E-3</v>
      </c>
      <c r="O86" s="93">
        <f t="shared" si="16"/>
        <v>6.2791647956174671E-3</v>
      </c>
      <c r="P86" s="93">
        <f t="shared" si="16"/>
        <v>5.7083316323795156E-3</v>
      </c>
      <c r="Q86" s="93">
        <f t="shared" si="16"/>
        <v>5.2326373296812225E-3</v>
      </c>
      <c r="R86" s="93">
        <f t="shared" si="16"/>
        <v>4.8301267658595898E-3</v>
      </c>
      <c r="S86" s="93">
        <f t="shared" si="16"/>
        <v>4.4851177111553337E-3</v>
      </c>
      <c r="T86" s="93">
        <f t="shared" si="16"/>
        <v>4.1861098637449787E-3</v>
      </c>
      <c r="U86" s="93">
        <f t="shared" si="16"/>
        <v>3.9244779972609171E-3</v>
      </c>
      <c r="V86" s="93">
        <f t="shared" si="16"/>
        <v>3.6936263503632161E-3</v>
      </c>
    </row>
    <row r="87" spans="2:22" x14ac:dyDescent="0.35">
      <c r="B87">
        <f t="shared" si="12"/>
        <v>164</v>
      </c>
      <c r="C87" s="93">
        <f>valves!S216</f>
        <v>8.8442000000000007</v>
      </c>
      <c r="D87" s="93">
        <f t="shared" si="11"/>
        <v>94.59363071491201</v>
      </c>
      <c r="E87" s="93">
        <f t="shared" si="13"/>
        <v>8.8205500000000008</v>
      </c>
      <c r="F87" s="93">
        <f t="shared" si="14"/>
        <v>94.465677550342008</v>
      </c>
      <c r="H87" s="93">
        <f t="shared" si="15"/>
        <v>2.0992372788964892E-2</v>
      </c>
      <c r="I87" s="93">
        <f t="shared" si="9"/>
        <v>1.5744279591723667E-2</v>
      </c>
      <c r="J87" s="93">
        <f t="shared" si="16"/>
        <v>1.2595423673378936E-2</v>
      </c>
      <c r="K87" s="93">
        <f t="shared" si="16"/>
        <v>1.0496186394482446E-2</v>
      </c>
      <c r="L87" s="93">
        <f t="shared" si="16"/>
        <v>8.9967311952706668E-3</v>
      </c>
      <c r="M87" s="93">
        <f t="shared" si="16"/>
        <v>7.8721397958618333E-3</v>
      </c>
      <c r="N87" s="93">
        <f t="shared" si="16"/>
        <v>6.9974575963216304E-3</v>
      </c>
      <c r="O87" s="93">
        <f t="shared" si="16"/>
        <v>6.2977118366894678E-3</v>
      </c>
      <c r="P87" s="93">
        <f t="shared" si="16"/>
        <v>5.7251925788086066E-3</v>
      </c>
      <c r="Q87" s="93">
        <f t="shared" si="16"/>
        <v>5.248093197241223E-3</v>
      </c>
      <c r="R87" s="93">
        <f t="shared" si="16"/>
        <v>4.8443937205303591E-3</v>
      </c>
      <c r="S87" s="93">
        <f t="shared" si="16"/>
        <v>4.4983655976353334E-3</v>
      </c>
      <c r="T87" s="93">
        <f t="shared" si="16"/>
        <v>4.1984745577929783E-3</v>
      </c>
      <c r="U87" s="93">
        <f t="shared" si="16"/>
        <v>3.9360698979309166E-3</v>
      </c>
      <c r="V87" s="93">
        <f t="shared" si="16"/>
        <v>3.7045363745232163E-3</v>
      </c>
    </row>
    <row r="88" spans="2:22" x14ac:dyDescent="0.35">
      <c r="B88">
        <f t="shared" si="12"/>
        <v>166</v>
      </c>
      <c r="C88" s="93">
        <f>valves!S217</f>
        <v>8.8842999999999996</v>
      </c>
      <c r="D88" s="93">
        <f t="shared" si="11"/>
        <v>94.809051235192015</v>
      </c>
      <c r="E88" s="93">
        <f t="shared" si="13"/>
        <v>8.8642500000000002</v>
      </c>
      <c r="F88" s="93">
        <f t="shared" si="14"/>
        <v>94.701581854950007</v>
      </c>
      <c r="H88" s="93">
        <f t="shared" si="15"/>
        <v>2.104479596776667E-2</v>
      </c>
      <c r="I88" s="93">
        <f t="shared" si="9"/>
        <v>1.5783596975825001E-2</v>
      </c>
      <c r="J88" s="93">
        <f t="shared" si="16"/>
        <v>1.2626877580660001E-2</v>
      </c>
      <c r="K88" s="93">
        <f t="shared" si="16"/>
        <v>1.0522397983883335E-2</v>
      </c>
      <c r="L88" s="93">
        <f t="shared" si="16"/>
        <v>9.0191982719000016E-3</v>
      </c>
      <c r="M88" s="93">
        <f t="shared" si="16"/>
        <v>7.8917984879125005E-3</v>
      </c>
      <c r="N88" s="93">
        <f t="shared" si="16"/>
        <v>7.0149319892555562E-3</v>
      </c>
      <c r="O88" s="93">
        <f t="shared" si="16"/>
        <v>6.3134387903300004E-3</v>
      </c>
      <c r="P88" s="93">
        <f t="shared" si="16"/>
        <v>5.7394898093909097E-3</v>
      </c>
      <c r="Q88" s="93">
        <f t="shared" si="16"/>
        <v>5.2611989919416676E-3</v>
      </c>
      <c r="R88" s="93">
        <f t="shared" si="16"/>
        <v>4.8564913771769235E-3</v>
      </c>
      <c r="S88" s="93">
        <f t="shared" si="16"/>
        <v>4.5095991359500008E-3</v>
      </c>
      <c r="T88" s="93">
        <f t="shared" si="16"/>
        <v>4.2089591935533339E-3</v>
      </c>
      <c r="U88" s="93">
        <f t="shared" si="16"/>
        <v>3.9458992439562503E-3</v>
      </c>
      <c r="V88" s="93">
        <f t="shared" si="16"/>
        <v>3.7137875237235299E-3</v>
      </c>
    </row>
    <row r="89" spans="2:22" x14ac:dyDescent="0.35">
      <c r="B89">
        <f t="shared" si="12"/>
        <v>168</v>
      </c>
      <c r="C89" s="93">
        <f>valves!S218</f>
        <v>8.9171999999999993</v>
      </c>
      <c r="D89" s="93">
        <f t="shared" si="11"/>
        <v>94.984353660671985</v>
      </c>
      <c r="E89" s="93">
        <f t="shared" si="13"/>
        <v>8.9007499999999986</v>
      </c>
      <c r="F89" s="93">
        <f t="shared" si="14"/>
        <v>94.896864592949981</v>
      </c>
      <c r="H89" s="93">
        <f t="shared" si="15"/>
        <v>2.1088192131766662E-2</v>
      </c>
      <c r="I89" s="93">
        <f t="shared" si="9"/>
        <v>1.5816144098824998E-2</v>
      </c>
      <c r="J89" s="93">
        <f t="shared" si="16"/>
        <v>1.2652915279059998E-2</v>
      </c>
      <c r="K89" s="93">
        <f t="shared" si="16"/>
        <v>1.0544096065883331E-2</v>
      </c>
      <c r="L89" s="93">
        <f t="shared" si="16"/>
        <v>9.0377966278999983E-3</v>
      </c>
      <c r="M89" s="93">
        <f t="shared" si="16"/>
        <v>7.9080720494124988E-3</v>
      </c>
      <c r="N89" s="93">
        <f t="shared" si="16"/>
        <v>7.0293973772555538E-3</v>
      </c>
      <c r="O89" s="93">
        <f t="shared" si="16"/>
        <v>6.326457639529999E-3</v>
      </c>
      <c r="P89" s="93">
        <f t="shared" si="16"/>
        <v>5.7513251268454533E-3</v>
      </c>
      <c r="Q89" s="93">
        <f t="shared" si="16"/>
        <v>5.2720480329416656E-3</v>
      </c>
      <c r="R89" s="93">
        <f t="shared" si="16"/>
        <v>4.866505876561537E-3</v>
      </c>
      <c r="S89" s="93">
        <f t="shared" si="16"/>
        <v>4.5188983139499992E-3</v>
      </c>
      <c r="T89" s="93">
        <f t="shared" si="16"/>
        <v>4.217638426353333E-3</v>
      </c>
      <c r="U89" s="93">
        <f t="shared" si="16"/>
        <v>3.9540360247062494E-3</v>
      </c>
      <c r="V89" s="93">
        <f t="shared" si="16"/>
        <v>3.7214456703117639E-3</v>
      </c>
    </row>
    <row r="90" spans="2:22" x14ac:dyDescent="0.35">
      <c r="B90">
        <f t="shared" si="12"/>
        <v>170</v>
      </c>
      <c r="C90" s="93">
        <f>valves!S219</f>
        <v>8.9427000000000003</v>
      </c>
      <c r="D90" s="93">
        <f t="shared" si="11"/>
        <v>95.119334032631997</v>
      </c>
      <c r="E90" s="93">
        <f t="shared" si="13"/>
        <v>8.9299499999999998</v>
      </c>
      <c r="F90" s="93">
        <f t="shared" si="14"/>
        <v>95.05194125410199</v>
      </c>
      <c r="H90" s="93">
        <f t="shared" si="15"/>
        <v>2.1122653612022667E-2</v>
      </c>
      <c r="I90" s="93">
        <f t="shared" si="9"/>
        <v>1.5841990209016998E-2</v>
      </c>
      <c r="J90" s="93">
        <f t="shared" si="16"/>
        <v>1.26735921672136E-2</v>
      </c>
      <c r="K90" s="93">
        <f t="shared" si="16"/>
        <v>1.0561326806011333E-2</v>
      </c>
      <c r="L90" s="93">
        <f t="shared" si="16"/>
        <v>9.0525658337239998E-3</v>
      </c>
      <c r="M90" s="93">
        <f t="shared" si="16"/>
        <v>7.9209951045084992E-3</v>
      </c>
      <c r="N90" s="93">
        <f t="shared" si="16"/>
        <v>7.0408845373408878E-3</v>
      </c>
      <c r="O90" s="93">
        <f t="shared" si="16"/>
        <v>6.3367960836067999E-3</v>
      </c>
      <c r="P90" s="93">
        <f t="shared" si="16"/>
        <v>5.7607237123698174E-3</v>
      </c>
      <c r="Q90" s="93">
        <f t="shared" si="16"/>
        <v>5.2806634030056667E-3</v>
      </c>
      <c r="R90" s="93">
        <f t="shared" si="16"/>
        <v>4.8744585258513841E-3</v>
      </c>
      <c r="S90" s="93">
        <f t="shared" si="16"/>
        <v>4.5262829168619999E-3</v>
      </c>
      <c r="T90" s="93">
        <f t="shared" si="16"/>
        <v>4.2245307224045327E-3</v>
      </c>
      <c r="U90" s="93">
        <f t="shared" si="16"/>
        <v>3.9604975522542496E-3</v>
      </c>
      <c r="V90" s="93">
        <f t="shared" si="16"/>
        <v>3.7275271080039999E-3</v>
      </c>
    </row>
    <row r="91" spans="2:22" x14ac:dyDescent="0.35">
      <c r="B91">
        <f t="shared" si="12"/>
        <v>172</v>
      </c>
      <c r="C91" s="93">
        <f>valves!S220</f>
        <v>8.9610000000000003</v>
      </c>
      <c r="D91" s="93">
        <f t="shared" si="11"/>
        <v>95.215722016800015</v>
      </c>
      <c r="E91" s="93">
        <f t="shared" si="13"/>
        <v>8.9518500000000003</v>
      </c>
      <c r="F91" s="93">
        <f t="shared" si="14"/>
        <v>95.167578191238007</v>
      </c>
      <c r="H91" s="93">
        <f t="shared" si="15"/>
        <v>2.1148350709164002E-2</v>
      </c>
      <c r="I91" s="93">
        <f t="shared" si="9"/>
        <v>1.5861263031873001E-2</v>
      </c>
      <c r="J91" s="93">
        <f t="shared" si="16"/>
        <v>1.2689010425498401E-2</v>
      </c>
      <c r="K91" s="93">
        <f t="shared" si="16"/>
        <v>1.0574175354582001E-2</v>
      </c>
      <c r="L91" s="93">
        <f t="shared" si="16"/>
        <v>9.0635788753560004E-3</v>
      </c>
      <c r="M91" s="93">
        <f t="shared" si="16"/>
        <v>7.9306315159365006E-3</v>
      </c>
      <c r="N91" s="93">
        <f t="shared" si="16"/>
        <v>7.0494502363880008E-3</v>
      </c>
      <c r="O91" s="93">
        <f t="shared" si="16"/>
        <v>6.3445052127492005E-3</v>
      </c>
      <c r="P91" s="93">
        <f t="shared" si="16"/>
        <v>5.7677320115901822E-3</v>
      </c>
      <c r="Q91" s="93">
        <f t="shared" si="16"/>
        <v>5.2870876772910004E-3</v>
      </c>
      <c r="R91" s="93">
        <f t="shared" si="16"/>
        <v>4.8803886251916921E-3</v>
      </c>
      <c r="S91" s="93">
        <f t="shared" si="16"/>
        <v>4.5317894376780002E-3</v>
      </c>
      <c r="T91" s="93">
        <f t="shared" si="16"/>
        <v>4.2296701418328003E-3</v>
      </c>
      <c r="U91" s="93">
        <f t="shared" si="16"/>
        <v>3.9653157579682503E-3</v>
      </c>
      <c r="V91" s="93">
        <f t="shared" si="16"/>
        <v>3.7320618898524708E-3</v>
      </c>
    </row>
    <row r="92" spans="2:22" x14ac:dyDescent="0.35">
      <c r="B92">
        <f t="shared" si="12"/>
        <v>174</v>
      </c>
      <c r="C92" s="93">
        <f>valves!S221</f>
        <v>8.9718999999999998</v>
      </c>
      <c r="D92" s="93">
        <f t="shared" si="11"/>
        <v>95.272942725688011</v>
      </c>
      <c r="E92" s="93">
        <f t="shared" si="13"/>
        <v>8.96645</v>
      </c>
      <c r="F92" s="93">
        <f t="shared" si="14"/>
        <v>95.244350168981981</v>
      </c>
      <c r="H92" s="93">
        <f t="shared" si="15"/>
        <v>2.1165411148662664E-2</v>
      </c>
      <c r="I92" s="93">
        <f t="shared" si="9"/>
        <v>1.5874058361496995E-2</v>
      </c>
      <c r="J92" s="93">
        <f t="shared" si="16"/>
        <v>1.2699246689197597E-2</v>
      </c>
      <c r="K92" s="93">
        <f t="shared" si="16"/>
        <v>1.0582705574331332E-2</v>
      </c>
      <c r="L92" s="93">
        <f t="shared" si="16"/>
        <v>9.0708904922839981E-3</v>
      </c>
      <c r="M92" s="93">
        <f t="shared" si="16"/>
        <v>7.9370291807484977E-3</v>
      </c>
      <c r="N92" s="93">
        <f t="shared" si="16"/>
        <v>7.0551370495542205E-3</v>
      </c>
      <c r="O92" s="93">
        <f t="shared" si="16"/>
        <v>6.3496233445987987E-3</v>
      </c>
      <c r="P92" s="93">
        <f t="shared" si="16"/>
        <v>5.7723848587261806E-3</v>
      </c>
      <c r="Q92" s="93">
        <f t="shared" si="16"/>
        <v>5.291352787165666E-3</v>
      </c>
      <c r="R92" s="93">
        <f t="shared" si="16"/>
        <v>4.8843256496913833E-3</v>
      </c>
      <c r="S92" s="93">
        <f t="shared" si="16"/>
        <v>4.5354452461419991E-3</v>
      </c>
      <c r="T92" s="93">
        <f t="shared" si="16"/>
        <v>4.2330822297325325E-3</v>
      </c>
      <c r="U92" s="93">
        <f t="shared" si="16"/>
        <v>3.9685145903742489E-3</v>
      </c>
      <c r="V92" s="93">
        <f t="shared" si="16"/>
        <v>3.7350725556463522E-3</v>
      </c>
    </row>
    <row r="93" spans="2:22" x14ac:dyDescent="0.35">
      <c r="B93">
        <f t="shared" si="12"/>
        <v>176</v>
      </c>
      <c r="C93" s="93">
        <f>valves!S222</f>
        <v>8.9756</v>
      </c>
      <c r="D93" s="93">
        <f t="shared" si="11"/>
        <v>95.292333900287986</v>
      </c>
      <c r="E93" s="93">
        <f t="shared" si="13"/>
        <v>8.973749999999999</v>
      </c>
      <c r="F93" s="93">
        <f t="shared" si="14"/>
        <v>95.282640363750005</v>
      </c>
      <c r="H93" s="93">
        <f t="shared" si="15"/>
        <v>2.1173920080833335E-2</v>
      </c>
      <c r="I93" s="93">
        <f t="shared" si="9"/>
        <v>1.5880440060625001E-2</v>
      </c>
      <c r="J93" s="93">
        <f t="shared" si="16"/>
        <v>1.2704352048500001E-2</v>
      </c>
      <c r="K93" s="93">
        <f t="shared" si="16"/>
        <v>1.0586960040416668E-2</v>
      </c>
      <c r="L93" s="93">
        <f t="shared" si="16"/>
        <v>9.0745371775000014E-3</v>
      </c>
      <c r="M93" s="93">
        <f t="shared" si="16"/>
        <v>7.9402200303125003E-3</v>
      </c>
      <c r="N93" s="93">
        <f t="shared" si="16"/>
        <v>7.0579733602777785E-3</v>
      </c>
      <c r="O93" s="93">
        <f t="shared" ref="J93:V112" si="17">$F93*O$3</f>
        <v>6.3521760242500006E-3</v>
      </c>
      <c r="P93" s="93">
        <f t="shared" si="17"/>
        <v>5.7747054765909089E-3</v>
      </c>
      <c r="Q93" s="93">
        <f t="shared" si="17"/>
        <v>5.2934800202083339E-3</v>
      </c>
      <c r="R93" s="93">
        <f t="shared" si="17"/>
        <v>4.8862892494230771E-3</v>
      </c>
      <c r="S93" s="93">
        <f t="shared" si="17"/>
        <v>4.5372685887500007E-3</v>
      </c>
      <c r="T93" s="93">
        <f t="shared" si="17"/>
        <v>4.2347840161666671E-3</v>
      </c>
      <c r="U93" s="93">
        <f t="shared" si="17"/>
        <v>3.9701100151562502E-3</v>
      </c>
      <c r="V93" s="93">
        <f t="shared" si="17"/>
        <v>3.7365741319117648E-3</v>
      </c>
    </row>
    <row r="94" spans="2:22" x14ac:dyDescent="0.35">
      <c r="B94">
        <f t="shared" si="12"/>
        <v>178</v>
      </c>
      <c r="C94" s="93">
        <f>valves!S223</f>
        <v>8.9754000000000005</v>
      </c>
      <c r="D94" s="93">
        <f t="shared" si="11"/>
        <v>95.291286148127995</v>
      </c>
      <c r="E94" s="93">
        <f t="shared" si="13"/>
        <v>8.9755000000000003</v>
      </c>
      <c r="F94" s="93">
        <f t="shared" si="14"/>
        <v>95.291810030199997</v>
      </c>
      <c r="H94" s="93">
        <f t="shared" si="15"/>
        <v>2.1175957784488889E-2</v>
      </c>
      <c r="I94" s="93">
        <f t="shared" si="9"/>
        <v>1.5881968338366664E-2</v>
      </c>
      <c r="J94" s="93">
        <f t="shared" si="17"/>
        <v>1.2705574670693333E-2</v>
      </c>
      <c r="K94" s="93">
        <f t="shared" si="17"/>
        <v>1.0587978892244445E-2</v>
      </c>
      <c r="L94" s="93">
        <f t="shared" si="17"/>
        <v>9.0754104790666673E-3</v>
      </c>
      <c r="M94" s="93">
        <f t="shared" si="17"/>
        <v>7.9409841691833322E-3</v>
      </c>
      <c r="N94" s="93">
        <f t="shared" si="17"/>
        <v>7.0586525948296295E-3</v>
      </c>
      <c r="O94" s="93">
        <f t="shared" si="17"/>
        <v>6.3527873353466666E-3</v>
      </c>
      <c r="P94" s="93">
        <f t="shared" si="17"/>
        <v>5.7752612139515148E-3</v>
      </c>
      <c r="Q94" s="93">
        <f t="shared" si="17"/>
        <v>5.2939894461222223E-3</v>
      </c>
      <c r="R94" s="93">
        <f t="shared" si="17"/>
        <v>4.8867594887282047E-3</v>
      </c>
      <c r="S94" s="93">
        <f t="shared" si="17"/>
        <v>4.5377052395333337E-3</v>
      </c>
      <c r="T94" s="93">
        <f t="shared" si="17"/>
        <v>4.235191556897778E-3</v>
      </c>
      <c r="U94" s="93">
        <f t="shared" si="17"/>
        <v>3.9704920845916661E-3</v>
      </c>
      <c r="V94" s="93">
        <f t="shared" si="17"/>
        <v>3.7369337266745096E-3</v>
      </c>
    </row>
    <row r="95" spans="2:22" x14ac:dyDescent="0.35">
      <c r="B95">
        <f t="shared" si="12"/>
        <v>180</v>
      </c>
      <c r="C95" s="93">
        <f>valves!S224</f>
        <v>8.9717000000000002</v>
      </c>
      <c r="D95" s="93">
        <f t="shared" si="11"/>
        <v>95.271894086711995</v>
      </c>
      <c r="E95" s="93">
        <f t="shared" si="13"/>
        <v>8.9735499999999995</v>
      </c>
      <c r="F95" s="93">
        <f t="shared" si="14"/>
        <v>95.281592168181987</v>
      </c>
      <c r="H95" s="93">
        <f t="shared" si="15"/>
        <v>2.1173687148484888E-2</v>
      </c>
      <c r="I95" s="93">
        <f t="shared" si="9"/>
        <v>1.5880265361363666E-2</v>
      </c>
      <c r="J95" s="93">
        <f t="shared" si="17"/>
        <v>1.2704212289090933E-2</v>
      </c>
      <c r="K95" s="93">
        <f t="shared" si="17"/>
        <v>1.0586843574242444E-2</v>
      </c>
      <c r="L95" s="93">
        <f t="shared" si="17"/>
        <v>9.0744373493506659E-3</v>
      </c>
      <c r="M95" s="93">
        <f t="shared" si="17"/>
        <v>7.9401326806818329E-3</v>
      </c>
      <c r="N95" s="93">
        <f t="shared" si="17"/>
        <v>7.0578957161616289E-3</v>
      </c>
      <c r="O95" s="93">
        <f t="shared" si="17"/>
        <v>6.3521061445454665E-3</v>
      </c>
      <c r="P95" s="93">
        <f t="shared" si="17"/>
        <v>5.7746419495867873E-3</v>
      </c>
      <c r="Q95" s="93">
        <f t="shared" si="17"/>
        <v>5.2934217871212219E-3</v>
      </c>
      <c r="R95" s="93">
        <f t="shared" si="17"/>
        <v>4.8862354958042042E-3</v>
      </c>
      <c r="S95" s="93">
        <f t="shared" si="17"/>
        <v>4.5372186746753329E-3</v>
      </c>
      <c r="T95" s="93">
        <f t="shared" si="17"/>
        <v>4.2347374296969774E-3</v>
      </c>
      <c r="U95" s="93">
        <f t="shared" si="17"/>
        <v>3.9700663403409164E-3</v>
      </c>
      <c r="V95" s="93">
        <f t="shared" si="17"/>
        <v>3.7365330262032152E-3</v>
      </c>
    </row>
    <row r="96" spans="2:22" x14ac:dyDescent="0.35">
      <c r="B96">
        <f t="shared" si="12"/>
        <v>182</v>
      </c>
      <c r="C96" s="93">
        <f>valves!S225</f>
        <v>8.9608000000000008</v>
      </c>
      <c r="D96" s="93">
        <f t="shared" si="11"/>
        <v>95.214670765312007</v>
      </c>
      <c r="E96" s="93">
        <f t="shared" si="13"/>
        <v>8.9662500000000005</v>
      </c>
      <c r="F96" s="93">
        <f t="shared" si="14"/>
        <v>95.243300223749998</v>
      </c>
      <c r="H96" s="93">
        <f t="shared" si="15"/>
        <v>2.1165177827499999E-2</v>
      </c>
      <c r="I96" s="93">
        <f t="shared" si="9"/>
        <v>1.5873883370624998E-2</v>
      </c>
      <c r="J96" s="93">
        <f t="shared" si="17"/>
        <v>1.26991066965E-2</v>
      </c>
      <c r="K96" s="93">
        <f t="shared" si="17"/>
        <v>1.058258891375E-2</v>
      </c>
      <c r="L96" s="93">
        <f t="shared" si="17"/>
        <v>9.0707904975E-3</v>
      </c>
      <c r="M96" s="93">
        <f t="shared" si="17"/>
        <v>7.9369416853124989E-3</v>
      </c>
      <c r="N96" s="93">
        <f t="shared" si="17"/>
        <v>7.0550592758333334E-3</v>
      </c>
      <c r="O96" s="93">
        <f t="shared" si="17"/>
        <v>6.34955334825E-3</v>
      </c>
      <c r="P96" s="93">
        <f t="shared" si="17"/>
        <v>5.7723212256818182E-3</v>
      </c>
      <c r="Q96" s="93">
        <f t="shared" si="17"/>
        <v>5.2912944568749998E-3</v>
      </c>
      <c r="R96" s="93">
        <f t="shared" si="17"/>
        <v>4.8842718063461538E-3</v>
      </c>
      <c r="S96" s="93">
        <f t="shared" si="17"/>
        <v>4.53539524875E-3</v>
      </c>
      <c r="T96" s="93">
        <f t="shared" si="17"/>
        <v>4.2330355654999997E-3</v>
      </c>
      <c r="U96" s="93">
        <f t="shared" si="17"/>
        <v>3.9684708426562494E-3</v>
      </c>
      <c r="V96" s="93">
        <f t="shared" si="17"/>
        <v>3.7350313813235294E-3</v>
      </c>
    </row>
    <row r="97" spans="2:22" x14ac:dyDescent="0.35">
      <c r="B97">
        <f t="shared" si="12"/>
        <v>184</v>
      </c>
      <c r="C97" s="93">
        <f>valves!S226</f>
        <v>8.9425000000000008</v>
      </c>
      <c r="D97" s="93">
        <f t="shared" si="11"/>
        <v>95.118278395000004</v>
      </c>
      <c r="E97" s="93">
        <f t="shared" si="13"/>
        <v>8.9516500000000008</v>
      </c>
      <c r="F97" s="93">
        <f t="shared" si="14"/>
        <v>95.166524746678007</v>
      </c>
      <c r="H97" s="93">
        <f t="shared" si="15"/>
        <v>2.1148116610372893E-2</v>
      </c>
      <c r="I97" s="93">
        <f t="shared" si="9"/>
        <v>1.5861087457779668E-2</v>
      </c>
      <c r="J97" s="93">
        <f t="shared" si="17"/>
        <v>1.2688869966223735E-2</v>
      </c>
      <c r="K97" s="93">
        <f t="shared" si="17"/>
        <v>1.0574058305186446E-2</v>
      </c>
      <c r="L97" s="93">
        <f t="shared" si="17"/>
        <v>9.0634785473026683E-3</v>
      </c>
      <c r="M97" s="93">
        <f t="shared" si="17"/>
        <v>7.9305437288898339E-3</v>
      </c>
      <c r="N97" s="93">
        <f t="shared" si="17"/>
        <v>7.04937220345763E-3</v>
      </c>
      <c r="O97" s="93">
        <f t="shared" si="17"/>
        <v>6.3444349831118674E-3</v>
      </c>
      <c r="P97" s="93">
        <f t="shared" si="17"/>
        <v>5.7676681664653338E-3</v>
      </c>
      <c r="Q97" s="93">
        <f t="shared" si="17"/>
        <v>5.2870291525932232E-3</v>
      </c>
      <c r="R97" s="93">
        <f t="shared" si="17"/>
        <v>4.8803346023937435E-3</v>
      </c>
      <c r="S97" s="93">
        <f t="shared" si="17"/>
        <v>4.5317392736513341E-3</v>
      </c>
      <c r="T97" s="93">
        <f t="shared" si="17"/>
        <v>4.229623322074578E-3</v>
      </c>
      <c r="U97" s="93">
        <f t="shared" si="17"/>
        <v>3.9652718644449169E-3</v>
      </c>
      <c r="V97" s="93">
        <f t="shared" si="17"/>
        <v>3.7320205783010984E-3</v>
      </c>
    </row>
    <row r="98" spans="2:22" x14ac:dyDescent="0.35">
      <c r="B98">
        <f t="shared" si="12"/>
        <v>186</v>
      </c>
      <c r="C98" s="93">
        <f>valves!S227</f>
        <v>8.9169999999999998</v>
      </c>
      <c r="D98" s="93">
        <f t="shared" si="11"/>
        <v>94.983291911199984</v>
      </c>
      <c r="E98" s="93">
        <f t="shared" si="13"/>
        <v>8.9297500000000003</v>
      </c>
      <c r="F98" s="93">
        <f t="shared" si="14"/>
        <v>95.050882560550008</v>
      </c>
      <c r="H98" s="93">
        <f t="shared" si="15"/>
        <v>2.1122418346788893E-2</v>
      </c>
      <c r="I98" s="93">
        <f t="shared" si="9"/>
        <v>1.5841813760091666E-2</v>
      </c>
      <c r="J98" s="93">
        <f t="shared" si="17"/>
        <v>1.2673451008073334E-2</v>
      </c>
      <c r="K98" s="93">
        <f t="shared" si="17"/>
        <v>1.0561209173394447E-2</v>
      </c>
      <c r="L98" s="93">
        <f t="shared" si="17"/>
        <v>9.0524650057666675E-3</v>
      </c>
      <c r="M98" s="93">
        <f t="shared" si="17"/>
        <v>7.9209068800458332E-3</v>
      </c>
      <c r="N98" s="93">
        <f t="shared" si="17"/>
        <v>7.0408061155962966E-3</v>
      </c>
      <c r="O98" s="93">
        <f t="shared" si="17"/>
        <v>6.3367255040366671E-3</v>
      </c>
      <c r="P98" s="93">
        <f t="shared" si="17"/>
        <v>5.760659549124243E-3</v>
      </c>
      <c r="Q98" s="93">
        <f t="shared" si="17"/>
        <v>5.2806045866972233E-3</v>
      </c>
      <c r="R98" s="93">
        <f t="shared" si="17"/>
        <v>4.8744042338743588E-3</v>
      </c>
      <c r="S98" s="93">
        <f t="shared" si="17"/>
        <v>4.5262325028833338E-3</v>
      </c>
      <c r="T98" s="93">
        <f t="shared" si="17"/>
        <v>4.2244836693577786E-3</v>
      </c>
      <c r="U98" s="93">
        <f t="shared" si="17"/>
        <v>3.9604534400229166E-3</v>
      </c>
      <c r="V98" s="93">
        <f t="shared" si="17"/>
        <v>3.7274855906098041E-3</v>
      </c>
    </row>
    <row r="99" spans="2:22" x14ac:dyDescent="0.35">
      <c r="B99">
        <f t="shared" si="12"/>
        <v>188</v>
      </c>
      <c r="C99" s="93">
        <f>valves!S228</f>
        <v>8.8841999999999999</v>
      </c>
      <c r="D99" s="93">
        <f t="shared" si="11"/>
        <v>94.808516423712007</v>
      </c>
      <c r="E99" s="93">
        <f t="shared" si="13"/>
        <v>8.9006000000000007</v>
      </c>
      <c r="F99" s="93">
        <f t="shared" si="14"/>
        <v>94.896065328287989</v>
      </c>
      <c r="H99" s="93">
        <f t="shared" si="15"/>
        <v>2.1088014517397332E-2</v>
      </c>
      <c r="I99" s="93">
        <f t="shared" si="15"/>
        <v>1.5816010888047998E-2</v>
      </c>
      <c r="J99" s="93">
        <f t="shared" si="17"/>
        <v>1.2652808710438399E-2</v>
      </c>
      <c r="K99" s="93">
        <f t="shared" si="17"/>
        <v>1.0544007258698666E-2</v>
      </c>
      <c r="L99" s="93">
        <f t="shared" si="17"/>
        <v>9.0377205074559999E-3</v>
      </c>
      <c r="M99" s="93">
        <f t="shared" si="17"/>
        <v>7.9080054440239991E-3</v>
      </c>
      <c r="N99" s="93">
        <f t="shared" si="17"/>
        <v>7.0293381724657765E-3</v>
      </c>
      <c r="O99" s="93">
        <f t="shared" si="17"/>
        <v>6.3264043552191994E-3</v>
      </c>
      <c r="P99" s="93">
        <f t="shared" si="17"/>
        <v>5.7512766865629086E-3</v>
      </c>
      <c r="Q99" s="93">
        <f t="shared" si="17"/>
        <v>5.272003629349333E-3</v>
      </c>
      <c r="R99" s="93">
        <f t="shared" si="17"/>
        <v>4.866464888630153E-3</v>
      </c>
      <c r="S99" s="93">
        <f t="shared" si="17"/>
        <v>4.518860253728E-3</v>
      </c>
      <c r="T99" s="93">
        <f t="shared" si="17"/>
        <v>4.2176029034794666E-3</v>
      </c>
      <c r="U99" s="93">
        <f t="shared" si="17"/>
        <v>3.9540027220119995E-3</v>
      </c>
      <c r="V99" s="93">
        <f t="shared" si="17"/>
        <v>3.7214143265995293E-3</v>
      </c>
    </row>
    <row r="100" spans="2:22" x14ac:dyDescent="0.35">
      <c r="B100">
        <f t="shared" si="12"/>
        <v>190</v>
      </c>
      <c r="C100" s="93">
        <f>valves!S229</f>
        <v>8.8440999999999992</v>
      </c>
      <c r="D100" s="93">
        <f t="shared" si="11"/>
        <v>94.593091097848003</v>
      </c>
      <c r="E100" s="93">
        <f t="shared" si="13"/>
        <v>8.8641499999999986</v>
      </c>
      <c r="F100" s="93">
        <f t="shared" si="14"/>
        <v>94.701044640677992</v>
      </c>
      <c r="H100" s="93">
        <f t="shared" si="15"/>
        <v>2.1044676586817333E-2</v>
      </c>
      <c r="I100" s="93">
        <f t="shared" si="15"/>
        <v>1.5783507440112997E-2</v>
      </c>
      <c r="J100" s="93">
        <f t="shared" si="17"/>
        <v>1.2626805952090399E-2</v>
      </c>
      <c r="K100" s="93">
        <f t="shared" si="17"/>
        <v>1.0522338293408666E-2</v>
      </c>
      <c r="L100" s="93">
        <f t="shared" si="17"/>
        <v>9.0191471086359994E-3</v>
      </c>
      <c r="M100" s="93">
        <f t="shared" si="17"/>
        <v>7.8917537200564984E-3</v>
      </c>
      <c r="N100" s="93">
        <f t="shared" si="17"/>
        <v>7.0148921956057772E-3</v>
      </c>
      <c r="O100" s="93">
        <f t="shared" si="17"/>
        <v>6.3134029760451996E-3</v>
      </c>
      <c r="P100" s="93">
        <f t="shared" si="17"/>
        <v>5.7394572509501815E-3</v>
      </c>
      <c r="Q100" s="93">
        <f t="shared" si="17"/>
        <v>5.2611691467043331E-3</v>
      </c>
      <c r="R100" s="93">
        <f t="shared" si="17"/>
        <v>4.8564638277270762E-3</v>
      </c>
      <c r="S100" s="93">
        <f t="shared" si="17"/>
        <v>4.5095735543179997E-3</v>
      </c>
      <c r="T100" s="93">
        <f t="shared" si="17"/>
        <v>4.2089353173634667E-3</v>
      </c>
      <c r="U100" s="93">
        <f t="shared" si="17"/>
        <v>3.9458768600282492E-3</v>
      </c>
      <c r="V100" s="93">
        <f t="shared" si="17"/>
        <v>3.7137664564971763E-3</v>
      </c>
    </row>
    <row r="101" spans="2:22" x14ac:dyDescent="0.35">
      <c r="B101">
        <f t="shared" si="12"/>
        <v>192</v>
      </c>
      <c r="C101" s="93">
        <f>valves!S230</f>
        <v>8.7966999999999995</v>
      </c>
      <c r="D101" s="93">
        <f t="shared" si="11"/>
        <v>94.335963510712006</v>
      </c>
      <c r="E101" s="93">
        <f t="shared" si="13"/>
        <v>8.8203999999999994</v>
      </c>
      <c r="F101" s="93">
        <f t="shared" si="14"/>
        <v>94.464863868927992</v>
      </c>
      <c r="H101" s="93">
        <f t="shared" si="15"/>
        <v>2.0992191970872889E-2</v>
      </c>
      <c r="I101" s="93">
        <f t="shared" si="15"/>
        <v>1.5744143978154664E-2</v>
      </c>
      <c r="J101" s="93">
        <f t="shared" si="17"/>
        <v>1.2595315182523733E-2</v>
      </c>
      <c r="K101" s="93">
        <f t="shared" si="17"/>
        <v>1.0496095985436445E-2</v>
      </c>
      <c r="L101" s="93">
        <f t="shared" si="17"/>
        <v>8.9966537018026666E-3</v>
      </c>
      <c r="M101" s="93">
        <f t="shared" si="17"/>
        <v>7.8720719890773318E-3</v>
      </c>
      <c r="N101" s="93">
        <f t="shared" si="17"/>
        <v>6.9973973236242956E-3</v>
      </c>
      <c r="O101" s="93">
        <f t="shared" si="17"/>
        <v>6.2976575912618666E-3</v>
      </c>
      <c r="P101" s="93">
        <f t="shared" si="17"/>
        <v>5.7251432647835148E-3</v>
      </c>
      <c r="Q101" s="93">
        <f t="shared" si="17"/>
        <v>5.2480479927182223E-3</v>
      </c>
      <c r="R101" s="93">
        <f t="shared" si="17"/>
        <v>4.8443519932783582E-3</v>
      </c>
      <c r="S101" s="93">
        <f t="shared" si="17"/>
        <v>4.4983268509013333E-3</v>
      </c>
      <c r="T101" s="93">
        <f t="shared" si="17"/>
        <v>4.198438394174578E-3</v>
      </c>
      <c r="U101" s="93">
        <f t="shared" si="17"/>
        <v>3.9360359945386659E-3</v>
      </c>
      <c r="V101" s="93">
        <f t="shared" si="17"/>
        <v>3.7045044654481565E-3</v>
      </c>
    </row>
    <row r="102" spans="2:22" x14ac:dyDescent="0.35">
      <c r="B102">
        <f t="shared" si="12"/>
        <v>194</v>
      </c>
      <c r="C102" s="93">
        <f>valves!S231</f>
        <v>8.7469000000000001</v>
      </c>
      <c r="D102" s="93">
        <f t="shared" si="11"/>
        <v>94.062916341688009</v>
      </c>
      <c r="E102" s="93">
        <f t="shared" si="13"/>
        <v>8.7717999999999989</v>
      </c>
      <c r="F102" s="93">
        <f t="shared" si="14"/>
        <v>94.199811436192007</v>
      </c>
      <c r="H102" s="93">
        <f t="shared" si="15"/>
        <v>2.0933291430264893E-2</v>
      </c>
      <c r="I102" s="93">
        <f t="shared" si="15"/>
        <v>1.5699968572698668E-2</v>
      </c>
      <c r="J102" s="93">
        <f t="shared" si="17"/>
        <v>1.2559974858158934E-2</v>
      </c>
      <c r="K102" s="93">
        <f t="shared" si="17"/>
        <v>1.0466645715132446E-2</v>
      </c>
      <c r="L102" s="93">
        <f t="shared" si="17"/>
        <v>8.9714106129706681E-3</v>
      </c>
      <c r="M102" s="93">
        <f t="shared" si="17"/>
        <v>7.849984286349334E-3</v>
      </c>
      <c r="N102" s="93">
        <f t="shared" si="17"/>
        <v>6.9777638100882965E-3</v>
      </c>
      <c r="O102" s="93">
        <f t="shared" si="17"/>
        <v>6.2799874290794672E-3</v>
      </c>
      <c r="P102" s="93">
        <f t="shared" si="17"/>
        <v>5.7090794809813335E-3</v>
      </c>
      <c r="Q102" s="93">
        <f t="shared" si="17"/>
        <v>5.2333228575662232E-3</v>
      </c>
      <c r="R102" s="93">
        <f t="shared" si="17"/>
        <v>4.8307595608303592E-3</v>
      </c>
      <c r="S102" s="93">
        <f t="shared" si="17"/>
        <v>4.4857053064853341E-3</v>
      </c>
      <c r="T102" s="93">
        <f t="shared" si="17"/>
        <v>4.1866582860529784E-3</v>
      </c>
      <c r="U102" s="93">
        <f t="shared" si="17"/>
        <v>3.924992143174667E-3</v>
      </c>
      <c r="V102" s="93">
        <f t="shared" si="17"/>
        <v>3.6941102523996867E-3</v>
      </c>
    </row>
    <row r="103" spans="2:22" x14ac:dyDescent="0.35">
      <c r="B103">
        <f t="shared" si="12"/>
        <v>196</v>
      </c>
      <c r="C103" s="93">
        <f>valves!S232</f>
        <v>8.6923999999999992</v>
      </c>
      <c r="D103" s="93">
        <f t="shared" si="11"/>
        <v>93.760693598207993</v>
      </c>
      <c r="E103" s="93">
        <f t="shared" si="13"/>
        <v>8.7196499999999997</v>
      </c>
      <c r="F103" s="93">
        <f t="shared" si="14"/>
        <v>93.912249913398</v>
      </c>
      <c r="H103" s="93">
        <f t="shared" si="15"/>
        <v>2.0869388869644002E-2</v>
      </c>
      <c r="I103" s="93">
        <f t="shared" si="15"/>
        <v>1.5652041652232999E-2</v>
      </c>
      <c r="J103" s="93">
        <f t="shared" si="17"/>
        <v>1.25216333217864E-2</v>
      </c>
      <c r="K103" s="93">
        <f t="shared" si="17"/>
        <v>1.0434694434822001E-2</v>
      </c>
      <c r="L103" s="93">
        <f t="shared" si="17"/>
        <v>8.944023801276001E-3</v>
      </c>
      <c r="M103" s="93">
        <f t="shared" si="17"/>
        <v>7.8260208261164994E-3</v>
      </c>
      <c r="N103" s="93">
        <f t="shared" si="17"/>
        <v>6.9564629565479997E-3</v>
      </c>
      <c r="O103" s="93">
        <f t="shared" si="17"/>
        <v>6.2608166608932002E-3</v>
      </c>
      <c r="P103" s="93">
        <f t="shared" si="17"/>
        <v>5.6916515099029088E-3</v>
      </c>
      <c r="Q103" s="93">
        <f t="shared" si="17"/>
        <v>5.2173472174110004E-3</v>
      </c>
      <c r="R103" s="93">
        <f t="shared" si="17"/>
        <v>4.8160128160716917E-3</v>
      </c>
      <c r="S103" s="93">
        <f t="shared" si="17"/>
        <v>4.4720119006380005E-3</v>
      </c>
      <c r="T103" s="93">
        <f t="shared" si="17"/>
        <v>4.1738777739287998E-3</v>
      </c>
      <c r="U103" s="93">
        <f t="shared" si="17"/>
        <v>3.9130104130582497E-3</v>
      </c>
      <c r="V103" s="93">
        <f t="shared" si="17"/>
        <v>3.6828333299371765E-3</v>
      </c>
    </row>
    <row r="104" spans="2:22" x14ac:dyDescent="0.35">
      <c r="B104">
        <f t="shared" si="12"/>
        <v>198</v>
      </c>
      <c r="C104" s="93">
        <f>valves!S233</f>
        <v>8.6306999999999992</v>
      </c>
      <c r="D104" s="93">
        <f t="shared" si="11"/>
        <v>93.414248191991987</v>
      </c>
      <c r="E104" s="93">
        <f t="shared" si="13"/>
        <v>8.6615499999999983</v>
      </c>
      <c r="F104" s="93">
        <f t="shared" si="14"/>
        <v>93.588041167222002</v>
      </c>
      <c r="H104" s="93">
        <f t="shared" si="15"/>
        <v>2.0797342481604891E-2</v>
      </c>
      <c r="I104" s="93">
        <f t="shared" si="15"/>
        <v>1.5598006861203667E-2</v>
      </c>
      <c r="J104" s="93">
        <f t="shared" si="17"/>
        <v>1.2478405488962934E-2</v>
      </c>
      <c r="K104" s="93">
        <f t="shared" si="17"/>
        <v>1.0398671240802446E-2</v>
      </c>
      <c r="L104" s="93">
        <f t="shared" si="17"/>
        <v>8.9131467778306665E-3</v>
      </c>
      <c r="M104" s="93">
        <f t="shared" si="17"/>
        <v>7.7990034306018334E-3</v>
      </c>
      <c r="N104" s="93">
        <f t="shared" si="17"/>
        <v>6.9324474938682965E-3</v>
      </c>
      <c r="O104" s="93">
        <f t="shared" si="17"/>
        <v>6.239202744481467E-3</v>
      </c>
      <c r="P104" s="93">
        <f t="shared" si="17"/>
        <v>5.6720024949831515E-3</v>
      </c>
      <c r="Q104" s="93">
        <f t="shared" si="17"/>
        <v>5.1993356204012228E-3</v>
      </c>
      <c r="R104" s="93">
        <f t="shared" si="17"/>
        <v>4.7993867265242046E-3</v>
      </c>
      <c r="S104" s="93">
        <f t="shared" si="17"/>
        <v>4.4565733889153332E-3</v>
      </c>
      <c r="T104" s="93">
        <f t="shared" si="17"/>
        <v>4.1594684963209777E-3</v>
      </c>
      <c r="U104" s="93">
        <f t="shared" si="17"/>
        <v>3.8995017153009167E-3</v>
      </c>
      <c r="V104" s="93">
        <f t="shared" si="17"/>
        <v>3.6701192614596863E-3</v>
      </c>
    </row>
    <row r="105" spans="2:22" x14ac:dyDescent="0.35">
      <c r="B105">
        <f t="shared" si="12"/>
        <v>200</v>
      </c>
      <c r="C105" s="93">
        <f>valves!S234</f>
        <v>8.5617999999999999</v>
      </c>
      <c r="D105" s="93">
        <f t="shared" si="11"/>
        <v>93.021982991391994</v>
      </c>
      <c r="E105" s="93">
        <f t="shared" si="13"/>
        <v>8.5962499999999995</v>
      </c>
      <c r="F105" s="93">
        <f t="shared" si="14"/>
        <v>93.218826723749999</v>
      </c>
      <c r="H105" s="93">
        <f t="shared" si="15"/>
        <v>2.0715294827500001E-2</v>
      </c>
      <c r="I105" s="93">
        <f t="shared" si="15"/>
        <v>1.5536471120624999E-2</v>
      </c>
      <c r="J105" s="93">
        <f t="shared" si="17"/>
        <v>1.2429176896500001E-2</v>
      </c>
      <c r="K105" s="93">
        <f t="shared" si="17"/>
        <v>1.0357647413750001E-2</v>
      </c>
      <c r="L105" s="93">
        <f t="shared" si="17"/>
        <v>8.8779834975000003E-3</v>
      </c>
      <c r="M105" s="93">
        <f t="shared" si="17"/>
        <v>7.7682355603124996E-3</v>
      </c>
      <c r="N105" s="93">
        <f t="shared" si="17"/>
        <v>6.9050982758333329E-3</v>
      </c>
      <c r="O105" s="93">
        <f t="shared" si="17"/>
        <v>6.2145884482500005E-3</v>
      </c>
      <c r="P105" s="93">
        <f t="shared" si="17"/>
        <v>5.6496258620454542E-3</v>
      </c>
      <c r="Q105" s="93">
        <f t="shared" si="17"/>
        <v>5.1788237068750003E-3</v>
      </c>
      <c r="R105" s="93">
        <f t="shared" si="17"/>
        <v>4.7804526524999995E-3</v>
      </c>
      <c r="S105" s="93">
        <f t="shared" si="17"/>
        <v>4.4389917487500001E-3</v>
      </c>
      <c r="T105" s="93">
        <f t="shared" si="17"/>
        <v>4.1430589655000001E-3</v>
      </c>
      <c r="U105" s="93">
        <f t="shared" si="17"/>
        <v>3.8841177801562498E-3</v>
      </c>
      <c r="V105" s="93">
        <f t="shared" si="17"/>
        <v>3.6556402636764708E-3</v>
      </c>
    </row>
    <row r="106" spans="2:22" x14ac:dyDescent="0.35">
      <c r="B106">
        <f t="shared" si="12"/>
        <v>202</v>
      </c>
      <c r="C106" s="93">
        <f>valves!S235</f>
        <v>8.4856999999999996</v>
      </c>
      <c r="D106" s="93">
        <f t="shared" si="11"/>
        <v>92.582114489592001</v>
      </c>
      <c r="E106" s="93">
        <f t="shared" si="13"/>
        <v>8.5237499999999997</v>
      </c>
      <c r="F106" s="93">
        <f t="shared" si="14"/>
        <v>92.802916263750006</v>
      </c>
      <c r="H106" s="93">
        <f t="shared" si="15"/>
        <v>2.0622870280833337E-2</v>
      </c>
      <c r="I106" s="93">
        <f t="shared" si="15"/>
        <v>1.5467152710625001E-2</v>
      </c>
      <c r="J106" s="93">
        <f t="shared" si="17"/>
        <v>1.2373722168500001E-2</v>
      </c>
      <c r="K106" s="93">
        <f t="shared" si="17"/>
        <v>1.0311435140416669E-2</v>
      </c>
      <c r="L106" s="93">
        <f t="shared" si="17"/>
        <v>8.8383729775000017E-3</v>
      </c>
      <c r="M106" s="93">
        <f t="shared" si="17"/>
        <v>7.7335763553125006E-3</v>
      </c>
      <c r="N106" s="93">
        <f t="shared" si="17"/>
        <v>6.8742900936111118E-3</v>
      </c>
      <c r="O106" s="93">
        <f t="shared" si="17"/>
        <v>6.1868610842500003E-3</v>
      </c>
      <c r="P106" s="93">
        <f t="shared" si="17"/>
        <v>5.6244191675000003E-3</v>
      </c>
      <c r="Q106" s="93">
        <f t="shared" si="17"/>
        <v>5.1557175702083343E-3</v>
      </c>
      <c r="R106" s="93">
        <f t="shared" si="17"/>
        <v>4.7591239109615385E-3</v>
      </c>
      <c r="S106" s="93">
        <f t="shared" si="17"/>
        <v>4.4191864887500008E-3</v>
      </c>
      <c r="T106" s="93">
        <f t="shared" si="17"/>
        <v>4.1245740561666674E-3</v>
      </c>
      <c r="U106" s="93">
        <f t="shared" si="17"/>
        <v>3.8667881776562503E-3</v>
      </c>
      <c r="V106" s="93">
        <f t="shared" si="17"/>
        <v>3.6393300495588237E-3</v>
      </c>
    </row>
    <row r="107" spans="2:22" x14ac:dyDescent="0.35">
      <c r="B107">
        <f t="shared" si="12"/>
        <v>204</v>
      </c>
      <c r="C107" s="93">
        <f>valves!S236</f>
        <v>8.407</v>
      </c>
      <c r="D107" s="93">
        <f t="shared" si="11"/>
        <v>92.119917719200004</v>
      </c>
      <c r="E107" s="93">
        <f t="shared" si="13"/>
        <v>8.4463499999999989</v>
      </c>
      <c r="F107" s="93">
        <f t="shared" si="14"/>
        <v>92.351943919157975</v>
      </c>
      <c r="H107" s="93">
        <f t="shared" si="15"/>
        <v>2.0522654204257328E-2</v>
      </c>
      <c r="I107" s="93">
        <f t="shared" si="15"/>
        <v>1.5391990653192996E-2</v>
      </c>
      <c r="J107" s="93">
        <f t="shared" si="17"/>
        <v>1.2313592522554397E-2</v>
      </c>
      <c r="K107" s="93">
        <f t="shared" si="17"/>
        <v>1.0261327102128664E-2</v>
      </c>
      <c r="L107" s="93">
        <f t="shared" si="17"/>
        <v>8.7954232303959975E-3</v>
      </c>
      <c r="M107" s="93">
        <f t="shared" si="17"/>
        <v>7.6959953265964979E-3</v>
      </c>
      <c r="N107" s="93">
        <f t="shared" si="17"/>
        <v>6.8408847347524422E-3</v>
      </c>
      <c r="O107" s="93">
        <f t="shared" si="17"/>
        <v>6.1567962612771986E-3</v>
      </c>
      <c r="P107" s="93">
        <f t="shared" si="17"/>
        <v>5.5970875102519984E-3</v>
      </c>
      <c r="Q107" s="93">
        <f t="shared" si="17"/>
        <v>5.1306635510643319E-3</v>
      </c>
      <c r="R107" s="93">
        <f t="shared" si="17"/>
        <v>4.735997124059383E-3</v>
      </c>
      <c r="S107" s="93">
        <f t="shared" si="17"/>
        <v>4.3977116151979988E-3</v>
      </c>
      <c r="T107" s="93">
        <f t="shared" si="17"/>
        <v>4.104530840851466E-3</v>
      </c>
      <c r="U107" s="93">
        <f t="shared" si="17"/>
        <v>3.8479976632982489E-3</v>
      </c>
      <c r="V107" s="93">
        <f t="shared" si="17"/>
        <v>3.6216448595748226E-3</v>
      </c>
    </row>
    <row r="108" spans="2:22" x14ac:dyDescent="0.35">
      <c r="B108">
        <f t="shared" si="12"/>
        <v>206</v>
      </c>
      <c r="C108" s="93">
        <f>valves!S237</f>
        <v>8.3240999999999996</v>
      </c>
      <c r="D108" s="93">
        <f t="shared" si="11"/>
        <v>91.625027526648012</v>
      </c>
      <c r="E108" s="93">
        <f t="shared" si="13"/>
        <v>8.3655499999999989</v>
      </c>
      <c r="F108" s="93">
        <f t="shared" si="14"/>
        <v>91.873502109941981</v>
      </c>
      <c r="H108" s="93">
        <f t="shared" si="15"/>
        <v>2.0416333802209329E-2</v>
      </c>
      <c r="I108" s="93">
        <f t="shared" si="15"/>
        <v>1.5312250351656996E-2</v>
      </c>
      <c r="J108" s="93">
        <f t="shared" si="17"/>
        <v>1.2249800281325598E-2</v>
      </c>
      <c r="K108" s="93">
        <f t="shared" si="17"/>
        <v>1.0208166901104664E-2</v>
      </c>
      <c r="L108" s="93">
        <f t="shared" si="17"/>
        <v>8.7498573438039989E-3</v>
      </c>
      <c r="M108" s="93">
        <f t="shared" si="17"/>
        <v>7.6561251758284982E-3</v>
      </c>
      <c r="N108" s="93">
        <f t="shared" si="17"/>
        <v>6.8054446007364431E-3</v>
      </c>
      <c r="O108" s="93">
        <f t="shared" si="17"/>
        <v>6.1249001406627991E-3</v>
      </c>
      <c r="P108" s="93">
        <f t="shared" si="17"/>
        <v>5.5680910369661808E-3</v>
      </c>
      <c r="Q108" s="93">
        <f t="shared" si="17"/>
        <v>5.1040834505523321E-3</v>
      </c>
      <c r="R108" s="93">
        <f t="shared" si="17"/>
        <v>4.7114616466636915E-3</v>
      </c>
      <c r="S108" s="93">
        <f t="shared" si="17"/>
        <v>4.3749286719019995E-3</v>
      </c>
      <c r="T108" s="93">
        <f t="shared" si="17"/>
        <v>4.0832667604418661E-3</v>
      </c>
      <c r="U108" s="93">
        <f t="shared" si="17"/>
        <v>3.8280625879142491E-3</v>
      </c>
      <c r="V108" s="93">
        <f t="shared" si="17"/>
        <v>3.6028824356839993E-3</v>
      </c>
    </row>
    <row r="109" spans="2:22" x14ac:dyDescent="0.35">
      <c r="B109">
        <f t="shared" si="12"/>
        <v>208</v>
      </c>
      <c r="C109" s="93">
        <f>valves!S238</f>
        <v>8.234</v>
      </c>
      <c r="D109" s="93">
        <f t="shared" si="11"/>
        <v>91.07781540480002</v>
      </c>
      <c r="E109" s="93">
        <f t="shared" si="13"/>
        <v>8.2790499999999998</v>
      </c>
      <c r="F109" s="93">
        <f t="shared" si="14"/>
        <v>91.352637543622009</v>
      </c>
      <c r="H109" s="93">
        <f t="shared" si="15"/>
        <v>2.0300586120804893E-2</v>
      </c>
      <c r="I109" s="93">
        <f t="shared" si="15"/>
        <v>1.5225439590603667E-2</v>
      </c>
      <c r="J109" s="93">
        <f t="shared" si="17"/>
        <v>1.2180351672482935E-2</v>
      </c>
      <c r="K109" s="93">
        <f t="shared" si="17"/>
        <v>1.0150293060402446E-2</v>
      </c>
      <c r="L109" s="93">
        <f t="shared" si="17"/>
        <v>8.7002511946306683E-3</v>
      </c>
      <c r="M109" s="93">
        <f t="shared" si="17"/>
        <v>7.6127197953018335E-3</v>
      </c>
      <c r="N109" s="93">
        <f t="shared" si="17"/>
        <v>6.7668620402682967E-3</v>
      </c>
      <c r="O109" s="93">
        <f t="shared" si="17"/>
        <v>6.0901758362414673E-3</v>
      </c>
      <c r="P109" s="93">
        <f t="shared" si="17"/>
        <v>5.5365234874922425E-3</v>
      </c>
      <c r="Q109" s="93">
        <f t="shared" si="17"/>
        <v>5.0751465302012232E-3</v>
      </c>
      <c r="R109" s="93">
        <f t="shared" si="17"/>
        <v>4.6847506432626668E-3</v>
      </c>
      <c r="S109" s="93">
        <f t="shared" si="17"/>
        <v>4.3501255973153342E-3</v>
      </c>
      <c r="T109" s="93">
        <f t="shared" si="17"/>
        <v>4.0601172241609782E-3</v>
      </c>
      <c r="U109" s="93">
        <f t="shared" si="17"/>
        <v>3.8063598976509168E-3</v>
      </c>
      <c r="V109" s="93">
        <f t="shared" si="17"/>
        <v>3.5824563742596865E-3</v>
      </c>
    </row>
    <row r="110" spans="2:22" x14ac:dyDescent="0.35">
      <c r="B110">
        <f t="shared" si="12"/>
        <v>210</v>
      </c>
      <c r="C110" s="93">
        <f>valves!S239</f>
        <v>8.1367999999999991</v>
      </c>
      <c r="D110" s="93">
        <f t="shared" si="11"/>
        <v>90.476573467392001</v>
      </c>
      <c r="E110" s="93">
        <f t="shared" si="13"/>
        <v>8.1853999999999996</v>
      </c>
      <c r="F110" s="93">
        <f t="shared" si="14"/>
        <v>90.778609722527989</v>
      </c>
      <c r="H110" s="93">
        <f t="shared" si="15"/>
        <v>2.0173024382784E-2</v>
      </c>
      <c r="I110" s="93">
        <f t="shared" si="15"/>
        <v>1.5129768287087998E-2</v>
      </c>
      <c r="J110" s="93">
        <f t="shared" si="17"/>
        <v>1.2103814629670398E-2</v>
      </c>
      <c r="K110" s="93">
        <f t="shared" si="17"/>
        <v>1.0086512191392E-2</v>
      </c>
      <c r="L110" s="93">
        <f t="shared" si="17"/>
        <v>8.6455818783359988E-3</v>
      </c>
      <c r="M110" s="93">
        <f t="shared" si="17"/>
        <v>7.5648841435439988E-3</v>
      </c>
      <c r="N110" s="93">
        <f t="shared" si="17"/>
        <v>6.7243414609279989E-3</v>
      </c>
      <c r="O110" s="93">
        <f t="shared" si="17"/>
        <v>6.0519073148351992E-3</v>
      </c>
      <c r="P110" s="93">
        <f t="shared" si="17"/>
        <v>5.5017339225774536E-3</v>
      </c>
      <c r="Q110" s="93">
        <f t="shared" si="17"/>
        <v>5.043256095696E-3</v>
      </c>
      <c r="R110" s="93">
        <f t="shared" si="17"/>
        <v>4.6553133191039988E-3</v>
      </c>
      <c r="S110" s="93">
        <f t="shared" si="17"/>
        <v>4.3227909391679994E-3</v>
      </c>
      <c r="T110" s="93">
        <f t="shared" si="17"/>
        <v>4.0346048765568E-3</v>
      </c>
      <c r="U110" s="93">
        <f t="shared" si="17"/>
        <v>3.7824420717719994E-3</v>
      </c>
      <c r="V110" s="93">
        <f t="shared" si="17"/>
        <v>3.5599454793148232E-3</v>
      </c>
    </row>
    <row r="111" spans="2:22" x14ac:dyDescent="0.35">
      <c r="B111">
        <f t="shared" si="12"/>
        <v>212</v>
      </c>
      <c r="C111" s="93">
        <f>valves!S240</f>
        <v>8.0326000000000004</v>
      </c>
      <c r="D111" s="93">
        <f t="shared" si="11"/>
        <v>89.819457474208008</v>
      </c>
      <c r="E111" s="93">
        <f t="shared" si="13"/>
        <v>8.0846999999999998</v>
      </c>
      <c r="F111" s="93">
        <f t="shared" si="14"/>
        <v>90.149641945271995</v>
      </c>
      <c r="H111" s="93">
        <f t="shared" si="15"/>
        <v>2.0033253765615999E-2</v>
      </c>
      <c r="I111" s="93">
        <f t="shared" si="15"/>
        <v>1.5024940324211998E-2</v>
      </c>
      <c r="J111" s="93">
        <f t="shared" si="17"/>
        <v>1.2019952259369599E-2</v>
      </c>
      <c r="K111" s="93">
        <f t="shared" si="17"/>
        <v>1.0016626882807999E-2</v>
      </c>
      <c r="L111" s="93">
        <f t="shared" si="17"/>
        <v>8.5856801852640004E-3</v>
      </c>
      <c r="M111" s="93">
        <f t="shared" si="17"/>
        <v>7.512470162105999E-3</v>
      </c>
      <c r="N111" s="93">
        <f t="shared" si="17"/>
        <v>6.6777512552053326E-3</v>
      </c>
      <c r="O111" s="93">
        <f t="shared" si="17"/>
        <v>6.0099761296847996E-3</v>
      </c>
      <c r="P111" s="93">
        <f t="shared" si="17"/>
        <v>5.4636146633498181E-3</v>
      </c>
      <c r="Q111" s="93">
        <f t="shared" si="17"/>
        <v>5.0083134414039996E-3</v>
      </c>
      <c r="R111" s="93">
        <f t="shared" si="17"/>
        <v>4.6230585612959995E-3</v>
      </c>
      <c r="S111" s="93">
        <f t="shared" si="17"/>
        <v>4.2928400926320002E-3</v>
      </c>
      <c r="T111" s="93">
        <f t="shared" si="17"/>
        <v>4.0066507531231997E-3</v>
      </c>
      <c r="U111" s="93">
        <f t="shared" si="17"/>
        <v>3.7562350810529995E-3</v>
      </c>
      <c r="V111" s="93">
        <f t="shared" si="17"/>
        <v>3.5352800762851765E-3</v>
      </c>
    </row>
    <row r="112" spans="2:22" x14ac:dyDescent="0.35">
      <c r="B112">
        <f t="shared" si="12"/>
        <v>214</v>
      </c>
      <c r="C112" s="93">
        <f>valves!S241</f>
        <v>7.9214000000000002</v>
      </c>
      <c r="D112" s="93">
        <f t="shared" si="11"/>
        <v>89.103845086367997</v>
      </c>
      <c r="E112" s="93">
        <f t="shared" si="13"/>
        <v>7.9770000000000003</v>
      </c>
      <c r="F112" s="93">
        <f t="shared" si="14"/>
        <v>89.463503623199983</v>
      </c>
      <c r="H112" s="93">
        <f t="shared" si="15"/>
        <v>1.9880778582933332E-2</v>
      </c>
      <c r="I112" s="93">
        <f t="shared" si="15"/>
        <v>1.4910583937199996E-2</v>
      </c>
      <c r="J112" s="93">
        <f t="shared" si="17"/>
        <v>1.1928467149759998E-2</v>
      </c>
      <c r="K112" s="93">
        <f t="shared" si="17"/>
        <v>9.9403892914666659E-3</v>
      </c>
      <c r="L112" s="93">
        <f t="shared" si="17"/>
        <v>8.5203336783999991E-3</v>
      </c>
      <c r="M112" s="93">
        <f t="shared" si="17"/>
        <v>7.4552919685999981E-3</v>
      </c>
      <c r="N112" s="93">
        <f t="shared" si="17"/>
        <v>6.6269261943111097E-3</v>
      </c>
      <c r="O112" s="93">
        <f t="shared" si="17"/>
        <v>5.9642335748799988E-3</v>
      </c>
      <c r="P112" s="93">
        <f t="shared" si="17"/>
        <v>5.4220305226181809E-3</v>
      </c>
      <c r="Q112" s="93">
        <f t="shared" si="17"/>
        <v>4.970194645733333E-3</v>
      </c>
      <c r="R112" s="93">
        <f t="shared" si="17"/>
        <v>4.5878719806769219E-3</v>
      </c>
      <c r="S112" s="93">
        <f t="shared" si="17"/>
        <v>4.2601668391999995E-3</v>
      </c>
      <c r="T112" s="93">
        <f t="shared" si="17"/>
        <v>3.9761557165866662E-3</v>
      </c>
      <c r="U112" s="93">
        <f t="shared" si="17"/>
        <v>3.7276459842999991E-3</v>
      </c>
      <c r="V112" s="93">
        <f t="shared" si="17"/>
        <v>3.5083726911058818E-3</v>
      </c>
    </row>
    <row r="113" spans="2:22" x14ac:dyDescent="0.35">
      <c r="B113">
        <f t="shared" si="12"/>
        <v>216</v>
      </c>
      <c r="C113" s="93">
        <f>valves!S242</f>
        <v>7.8032000000000004</v>
      </c>
      <c r="D113" s="93">
        <f t="shared" si="11"/>
        <v>88.326937800191999</v>
      </c>
      <c r="E113" s="93">
        <f t="shared" si="13"/>
        <v>7.8623000000000003</v>
      </c>
      <c r="F113" s="93">
        <f t="shared" si="14"/>
        <v>88.717484335031997</v>
      </c>
      <c r="H113" s="93">
        <f t="shared" si="15"/>
        <v>1.9714996518896001E-2</v>
      </c>
      <c r="I113" s="93">
        <f t="shared" si="15"/>
        <v>1.4786247389171999E-2</v>
      </c>
      <c r="J113" s="93">
        <f t="shared" si="15"/>
        <v>1.18289979113376E-2</v>
      </c>
      <c r="K113" s="93">
        <f t="shared" si="15"/>
        <v>9.8574982594480005E-3</v>
      </c>
      <c r="L113" s="93">
        <f t="shared" si="15"/>
        <v>8.4492842223839997E-3</v>
      </c>
      <c r="M113" s="93">
        <f t="shared" si="15"/>
        <v>7.3931236945859995E-3</v>
      </c>
      <c r="N113" s="93">
        <f t="shared" si="15"/>
        <v>6.5716655062986662E-3</v>
      </c>
      <c r="O113" s="93">
        <f t="shared" si="15"/>
        <v>5.9144989556688E-3</v>
      </c>
      <c r="P113" s="93">
        <f t="shared" si="15"/>
        <v>5.3768172324261815E-3</v>
      </c>
      <c r="Q113" s="93">
        <f t="shared" si="15"/>
        <v>4.9287491297240003E-3</v>
      </c>
      <c r="R113" s="93">
        <f t="shared" si="15"/>
        <v>4.5496145812836918E-3</v>
      </c>
      <c r="S113" s="93">
        <f t="shared" si="15"/>
        <v>4.2246421111919999E-3</v>
      </c>
      <c r="T113" s="93">
        <f t="shared" si="15"/>
        <v>3.9429993037791997E-3</v>
      </c>
      <c r="U113" s="93">
        <f t="shared" si="15"/>
        <v>3.6965618472929998E-3</v>
      </c>
      <c r="V113" s="93">
        <f t="shared" si="15"/>
        <v>3.4791170327463528E-3</v>
      </c>
    </row>
    <row r="114" spans="2:22" x14ac:dyDescent="0.35">
      <c r="B114">
        <f t="shared" si="12"/>
        <v>218</v>
      </c>
      <c r="C114" s="93">
        <f>valves!S243</f>
        <v>7.6780999999999997</v>
      </c>
      <c r="D114" s="93">
        <f t="shared" si="11"/>
        <v>87.486440309687993</v>
      </c>
      <c r="E114" s="93">
        <f t="shared" si="13"/>
        <v>7.7406500000000005</v>
      </c>
      <c r="F114" s="93">
        <f t="shared" si="14"/>
        <v>87.909033426437986</v>
      </c>
      <c r="H114" s="93">
        <f t="shared" si="15"/>
        <v>1.9535340761430663E-2</v>
      </c>
      <c r="I114" s="93">
        <f t="shared" si="15"/>
        <v>1.4651505571072997E-2</v>
      </c>
      <c r="J114" s="93">
        <f t="shared" si="15"/>
        <v>1.1721204456858399E-2</v>
      </c>
      <c r="K114" s="93">
        <f t="shared" si="15"/>
        <v>9.7676703807153317E-3</v>
      </c>
      <c r="L114" s="93">
        <f t="shared" si="15"/>
        <v>8.3722888977559983E-3</v>
      </c>
      <c r="M114" s="93">
        <f t="shared" si="15"/>
        <v>7.3257527855364983E-3</v>
      </c>
      <c r="N114" s="93">
        <f t="shared" si="15"/>
        <v>6.5117802538102211E-3</v>
      </c>
      <c r="O114" s="93">
        <f t="shared" si="15"/>
        <v>5.8606022284291995E-3</v>
      </c>
      <c r="P114" s="93">
        <f t="shared" si="15"/>
        <v>5.3278202076629082E-3</v>
      </c>
      <c r="Q114" s="93">
        <f t="shared" si="15"/>
        <v>4.8838351903576658E-3</v>
      </c>
      <c r="R114" s="93">
        <f t="shared" si="15"/>
        <v>4.5081555603301527E-3</v>
      </c>
      <c r="S114" s="93">
        <f t="shared" si="15"/>
        <v>4.1861444488779992E-3</v>
      </c>
      <c r="T114" s="93">
        <f t="shared" si="15"/>
        <v>3.907068152286133E-3</v>
      </c>
      <c r="U114" s="93">
        <f t="shared" si="15"/>
        <v>3.6628763927682492E-3</v>
      </c>
      <c r="V114" s="93">
        <f t="shared" si="15"/>
        <v>3.4474130755465879E-3</v>
      </c>
    </row>
    <row r="115" spans="2:22" x14ac:dyDescent="0.35">
      <c r="B115">
        <f t="shared" si="12"/>
        <v>220</v>
      </c>
      <c r="C115" s="93">
        <f>valves!S244</f>
        <v>7.5460000000000003</v>
      </c>
      <c r="D115" s="93">
        <f t="shared" si="11"/>
        <v>86.57855409279999</v>
      </c>
      <c r="E115" s="93">
        <f t="shared" si="13"/>
        <v>7.61205</v>
      </c>
      <c r="F115" s="93">
        <f t="shared" si="14"/>
        <v>87.035111272661993</v>
      </c>
      <c r="H115" s="93">
        <f t="shared" si="15"/>
        <v>1.9341135838369331E-2</v>
      </c>
      <c r="I115" s="93">
        <f t="shared" si="15"/>
        <v>1.4505851878776998E-2</v>
      </c>
      <c r="J115" s="93">
        <f t="shared" si="15"/>
        <v>1.16046815030216E-2</v>
      </c>
      <c r="K115" s="93">
        <f t="shared" si="15"/>
        <v>9.6705679191846656E-3</v>
      </c>
      <c r="L115" s="93">
        <f t="shared" si="15"/>
        <v>8.2890582164440001E-3</v>
      </c>
      <c r="M115" s="93">
        <f t="shared" si="15"/>
        <v>7.2529259393884988E-3</v>
      </c>
      <c r="N115" s="93">
        <f t="shared" si="15"/>
        <v>6.4470452794564434E-3</v>
      </c>
      <c r="O115" s="93">
        <f t="shared" si="15"/>
        <v>5.8023407515108002E-3</v>
      </c>
      <c r="P115" s="93">
        <f t="shared" si="15"/>
        <v>5.2748552286461812E-3</v>
      </c>
      <c r="Q115" s="93">
        <f t="shared" si="15"/>
        <v>4.8352839595923328E-3</v>
      </c>
      <c r="R115" s="93">
        <f t="shared" si="15"/>
        <v>4.4633390396236917E-3</v>
      </c>
      <c r="S115" s="93">
        <f t="shared" si="15"/>
        <v>4.144529108222E-3</v>
      </c>
      <c r="T115" s="93">
        <f t="shared" si="15"/>
        <v>3.8682271676738667E-3</v>
      </c>
      <c r="U115" s="93">
        <f t="shared" si="15"/>
        <v>3.6264629696942494E-3</v>
      </c>
      <c r="V115" s="93">
        <f t="shared" si="15"/>
        <v>3.4131416185357645E-3</v>
      </c>
    </row>
    <row r="116" spans="2:22" x14ac:dyDescent="0.35">
      <c r="B116">
        <f t="shared" si="12"/>
        <v>222</v>
      </c>
      <c r="C116" s="93">
        <f>valves!S245</f>
        <v>7.4135999999999997</v>
      </c>
      <c r="D116" s="93">
        <f t="shared" si="11"/>
        <v>85.647622195967998</v>
      </c>
      <c r="E116" s="93">
        <f t="shared" si="13"/>
        <v>7.4798</v>
      </c>
      <c r="F116" s="93">
        <f t="shared" si="14"/>
        <v>86.115714102431994</v>
      </c>
      <c r="H116" s="93">
        <f t="shared" si="15"/>
        <v>1.9136825356096E-2</v>
      </c>
      <c r="I116" s="93">
        <f t="shared" si="15"/>
        <v>1.4352619017071999E-2</v>
      </c>
      <c r="J116" s="93">
        <f t="shared" si="15"/>
        <v>1.14820952136576E-2</v>
      </c>
      <c r="K116" s="93">
        <f t="shared" si="15"/>
        <v>9.5684126780479998E-3</v>
      </c>
      <c r="L116" s="93">
        <f t="shared" si="15"/>
        <v>8.2014965811839993E-3</v>
      </c>
      <c r="M116" s="93">
        <f t="shared" si="15"/>
        <v>7.1763095085359994E-3</v>
      </c>
      <c r="N116" s="93">
        <f t="shared" si="15"/>
        <v>6.3789417853653326E-3</v>
      </c>
      <c r="O116" s="93">
        <f t="shared" si="15"/>
        <v>5.7410476068287999E-3</v>
      </c>
      <c r="P116" s="93">
        <f t="shared" si="15"/>
        <v>5.2191341880261817E-3</v>
      </c>
      <c r="Q116" s="93">
        <f t="shared" si="15"/>
        <v>4.7842063390239999E-3</v>
      </c>
      <c r="R116" s="93">
        <f t="shared" si="15"/>
        <v>4.4161904667913837E-3</v>
      </c>
      <c r="S116" s="93">
        <f t="shared" si="15"/>
        <v>4.1007482905919997E-3</v>
      </c>
      <c r="T116" s="93">
        <f t="shared" si="15"/>
        <v>3.8273650712191999E-3</v>
      </c>
      <c r="U116" s="93">
        <f t="shared" si="15"/>
        <v>3.5881547542679997E-3</v>
      </c>
      <c r="V116" s="93">
        <f t="shared" si="15"/>
        <v>3.3770868275463527E-3</v>
      </c>
    </row>
    <row r="117" spans="2:22" x14ac:dyDescent="0.35">
      <c r="B117">
        <f t="shared" si="12"/>
        <v>224</v>
      </c>
      <c r="C117" s="93">
        <f>valves!S246</f>
        <v>7.2755000000000001</v>
      </c>
      <c r="D117" s="93">
        <f t="shared" si="11"/>
        <v>84.654228670199998</v>
      </c>
      <c r="E117" s="93">
        <f t="shared" si="13"/>
        <v>7.3445499999999999</v>
      </c>
      <c r="F117" s="93">
        <f t="shared" si="14"/>
        <v>85.153782360261999</v>
      </c>
      <c r="H117" s="93">
        <f t="shared" si="15"/>
        <v>1.8923062746724891E-2</v>
      </c>
      <c r="I117" s="93">
        <f t="shared" si="15"/>
        <v>1.4192297060043666E-2</v>
      </c>
      <c r="J117" s="93">
        <f t="shared" si="15"/>
        <v>1.1353837648034933E-2</v>
      </c>
      <c r="K117" s="93">
        <f t="shared" si="15"/>
        <v>9.4615313733624456E-3</v>
      </c>
      <c r="L117" s="93">
        <f t="shared" si="15"/>
        <v>8.1098840343106667E-3</v>
      </c>
      <c r="M117" s="93">
        <f t="shared" si="15"/>
        <v>7.0961485300218329E-3</v>
      </c>
      <c r="N117" s="93">
        <f t="shared" si="15"/>
        <v>6.3076875822416292E-3</v>
      </c>
      <c r="O117" s="93">
        <f t="shared" si="15"/>
        <v>5.6769188240174667E-3</v>
      </c>
      <c r="P117" s="93">
        <f t="shared" si="15"/>
        <v>5.1608352945613336E-3</v>
      </c>
      <c r="Q117" s="93">
        <f t="shared" si="15"/>
        <v>4.7307656866812228E-3</v>
      </c>
      <c r="R117" s="93">
        <f t="shared" si="15"/>
        <v>4.3668606338595891E-3</v>
      </c>
      <c r="S117" s="93">
        <f t="shared" si="15"/>
        <v>4.0549420171553333E-3</v>
      </c>
      <c r="T117" s="93">
        <f t="shared" si="15"/>
        <v>3.7846125493449781E-3</v>
      </c>
      <c r="U117" s="93">
        <f t="shared" si="15"/>
        <v>3.5480742650109164E-3</v>
      </c>
      <c r="V117" s="93">
        <f t="shared" si="15"/>
        <v>3.3393640141279215E-3</v>
      </c>
    </row>
    <row r="118" spans="2:22" x14ac:dyDescent="0.35">
      <c r="B118">
        <f t="shared" si="12"/>
        <v>226</v>
      </c>
      <c r="C118" s="93">
        <f>valves!S247</f>
        <v>7.1306000000000003</v>
      </c>
      <c r="D118" s="93">
        <f t="shared" si="11"/>
        <v>83.587349549087989</v>
      </c>
      <c r="E118" s="93">
        <f t="shared" si="13"/>
        <v>7.2030500000000002</v>
      </c>
      <c r="F118" s="93">
        <f t="shared" si="14"/>
        <v>84.123934311941994</v>
      </c>
      <c r="H118" s="93">
        <f t="shared" si="15"/>
        <v>1.8694207624875999E-2</v>
      </c>
      <c r="I118" s="93">
        <f t="shared" si="15"/>
        <v>1.4020655718656998E-2</v>
      </c>
      <c r="J118" s="93">
        <f t="shared" si="15"/>
        <v>1.12165245749256E-2</v>
      </c>
      <c r="K118" s="93">
        <f t="shared" si="15"/>
        <v>9.3471038124379995E-3</v>
      </c>
      <c r="L118" s="93">
        <f t="shared" si="15"/>
        <v>8.0118032678039991E-3</v>
      </c>
      <c r="M118" s="93">
        <f t="shared" si="15"/>
        <v>7.0103278593284992E-3</v>
      </c>
      <c r="N118" s="93">
        <f t="shared" si="15"/>
        <v>6.2314025416253327E-3</v>
      </c>
      <c r="O118" s="93">
        <f t="shared" si="15"/>
        <v>5.6082622874628002E-3</v>
      </c>
      <c r="P118" s="93">
        <f t="shared" si="15"/>
        <v>5.0984202613298174E-3</v>
      </c>
      <c r="Q118" s="93">
        <f t="shared" si="15"/>
        <v>4.6735519062189998E-3</v>
      </c>
      <c r="R118" s="93">
        <f t="shared" si="15"/>
        <v>4.3140479134329227E-3</v>
      </c>
      <c r="S118" s="93">
        <f t="shared" si="15"/>
        <v>4.0059016339019995E-3</v>
      </c>
      <c r="T118" s="93">
        <f t="shared" si="15"/>
        <v>3.7388415249751997E-3</v>
      </c>
      <c r="U118" s="93">
        <f t="shared" si="15"/>
        <v>3.5051639296642496E-3</v>
      </c>
      <c r="V118" s="93">
        <f t="shared" si="15"/>
        <v>3.2989778161545882E-3</v>
      </c>
    </row>
    <row r="119" spans="2:22" x14ac:dyDescent="0.35">
      <c r="B119">
        <f t="shared" si="12"/>
        <v>228</v>
      </c>
      <c r="C119" s="93">
        <f>valves!S248</f>
        <v>6.9789000000000003</v>
      </c>
      <c r="D119" s="93">
        <f t="shared" si="11"/>
        <v>82.443442410168004</v>
      </c>
      <c r="E119" s="93">
        <f t="shared" si="13"/>
        <v>7.0547500000000003</v>
      </c>
      <c r="F119" s="93">
        <f t="shared" si="14"/>
        <v>83.018843310549997</v>
      </c>
      <c r="H119" s="93">
        <f t="shared" si="15"/>
        <v>1.8448631846788889E-2</v>
      </c>
      <c r="I119" s="93">
        <f t="shared" si="15"/>
        <v>1.3836473885091665E-2</v>
      </c>
      <c r="J119" s="93">
        <f t="shared" si="15"/>
        <v>1.1069179108073333E-2</v>
      </c>
      <c r="K119" s="93">
        <f t="shared" si="15"/>
        <v>9.2243159233944445E-3</v>
      </c>
      <c r="L119" s="93">
        <f t="shared" si="15"/>
        <v>7.9065565057666667E-3</v>
      </c>
      <c r="M119" s="93">
        <f t="shared" si="15"/>
        <v>6.9182369425458325E-3</v>
      </c>
      <c r="N119" s="93">
        <f t="shared" si="15"/>
        <v>6.1495439489296297E-3</v>
      </c>
      <c r="O119" s="93">
        <f t="shared" si="15"/>
        <v>5.5345895540366667E-3</v>
      </c>
      <c r="P119" s="93">
        <f t="shared" si="15"/>
        <v>5.0314450491242418E-3</v>
      </c>
      <c r="Q119" s="93">
        <f t="shared" si="15"/>
        <v>4.6121579616972223E-3</v>
      </c>
      <c r="R119" s="93">
        <f t="shared" si="15"/>
        <v>4.2573765800282045E-3</v>
      </c>
      <c r="S119" s="93">
        <f t="shared" si="15"/>
        <v>3.9532782528833334E-3</v>
      </c>
      <c r="T119" s="93">
        <f t="shared" si="15"/>
        <v>3.6897263693577778E-3</v>
      </c>
      <c r="U119" s="93">
        <f t="shared" si="15"/>
        <v>3.4591184712729163E-3</v>
      </c>
      <c r="V119" s="93">
        <f t="shared" si="15"/>
        <v>3.2556409141392155E-3</v>
      </c>
    </row>
    <row r="120" spans="2:22" x14ac:dyDescent="0.35">
      <c r="B120">
        <f t="shared" si="12"/>
        <v>230</v>
      </c>
      <c r="C120" s="93">
        <f>valves!S249</f>
        <v>6.8205999999999998</v>
      </c>
      <c r="D120" s="93">
        <f t="shared" si="11"/>
        <v>81.220362851488005</v>
      </c>
      <c r="E120" s="93">
        <f t="shared" si="13"/>
        <v>6.89975</v>
      </c>
      <c r="F120" s="93">
        <f t="shared" si="14"/>
        <v>81.835656452549983</v>
      </c>
      <c r="H120" s="93">
        <f t="shared" si="15"/>
        <v>1.8185701433899998E-2</v>
      </c>
      <c r="I120" s="93">
        <f t="shared" si="15"/>
        <v>1.3639276075424997E-2</v>
      </c>
      <c r="J120" s="93">
        <f t="shared" si="15"/>
        <v>1.0911420860339999E-2</v>
      </c>
      <c r="K120" s="93">
        <f t="shared" si="15"/>
        <v>9.0928507169499989E-3</v>
      </c>
      <c r="L120" s="93">
        <f t="shared" si="15"/>
        <v>7.7938720430999987E-3</v>
      </c>
      <c r="M120" s="93">
        <f t="shared" si="15"/>
        <v>6.8196380377124983E-3</v>
      </c>
      <c r="N120" s="93">
        <f t="shared" si="15"/>
        <v>6.0619004779666657E-3</v>
      </c>
      <c r="O120" s="93">
        <f t="shared" si="15"/>
        <v>5.4557104301699993E-3</v>
      </c>
      <c r="P120" s="93">
        <f t="shared" si="15"/>
        <v>4.9597367546999989E-3</v>
      </c>
      <c r="Q120" s="93">
        <f t="shared" si="15"/>
        <v>4.5464253584749995E-3</v>
      </c>
      <c r="R120" s="93">
        <f t="shared" si="15"/>
        <v>4.1967003308999986E-3</v>
      </c>
      <c r="S120" s="93">
        <f t="shared" si="15"/>
        <v>3.8969360215499993E-3</v>
      </c>
      <c r="T120" s="93">
        <f t="shared" si="15"/>
        <v>3.6371402867799996E-3</v>
      </c>
      <c r="U120" s="93">
        <f t="shared" si="15"/>
        <v>3.4098190188562492E-3</v>
      </c>
      <c r="V120" s="93">
        <f t="shared" si="15"/>
        <v>3.2092414295117641E-3</v>
      </c>
    </row>
    <row r="121" spans="2:22" x14ac:dyDescent="0.35">
      <c r="B121">
        <f t="shared" si="12"/>
        <v>232</v>
      </c>
      <c r="C121" s="93">
        <f>valves!S250</f>
        <v>6.6555999999999997</v>
      </c>
      <c r="D121" s="93">
        <f t="shared" si="11"/>
        <v>79.913552793087987</v>
      </c>
      <c r="E121" s="93">
        <f t="shared" si="13"/>
        <v>6.7380999999999993</v>
      </c>
      <c r="F121" s="93">
        <f t="shared" si="14"/>
        <v>80.571036127287996</v>
      </c>
      <c r="H121" s="93">
        <f t="shared" si="15"/>
        <v>1.7904674694952889E-2</v>
      </c>
      <c r="I121" s="93">
        <f t="shared" si="15"/>
        <v>1.3428506021214665E-2</v>
      </c>
      <c r="J121" s="93">
        <f t="shared" si="15"/>
        <v>1.0742804816971733E-2</v>
      </c>
      <c r="K121" s="93">
        <f t="shared" si="15"/>
        <v>8.9523373474764446E-3</v>
      </c>
      <c r="L121" s="93">
        <f t="shared" si="15"/>
        <v>7.6734320121226666E-3</v>
      </c>
      <c r="M121" s="93">
        <f t="shared" si="15"/>
        <v>6.7142530106073326E-3</v>
      </c>
      <c r="N121" s="93">
        <f t="shared" si="15"/>
        <v>5.9682248983176289E-3</v>
      </c>
      <c r="O121" s="93">
        <f t="shared" si="15"/>
        <v>5.3714024084858666E-3</v>
      </c>
      <c r="P121" s="93">
        <f t="shared" si="15"/>
        <v>4.8830930986235145E-3</v>
      </c>
      <c r="Q121" s="93">
        <f t="shared" si="15"/>
        <v>4.4761686737382223E-3</v>
      </c>
      <c r="R121" s="93">
        <f t="shared" si="15"/>
        <v>4.1318480065275897E-3</v>
      </c>
      <c r="S121" s="93">
        <f t="shared" si="15"/>
        <v>3.8367160060613333E-3</v>
      </c>
      <c r="T121" s="93">
        <f t="shared" si="15"/>
        <v>3.5809349389905776E-3</v>
      </c>
      <c r="U121" s="93">
        <f t="shared" si="15"/>
        <v>3.3571265053036663E-3</v>
      </c>
      <c r="V121" s="93">
        <f t="shared" si="15"/>
        <v>3.1596484755799215E-3</v>
      </c>
    </row>
    <row r="122" spans="2:22" x14ac:dyDescent="0.35">
      <c r="B122">
        <f t="shared" si="12"/>
        <v>234</v>
      </c>
      <c r="C122" s="93">
        <f>valves!S251</f>
        <v>6.4912000000000001</v>
      </c>
      <c r="D122" s="93">
        <f t="shared" si="11"/>
        <v>78.579046077952</v>
      </c>
      <c r="E122" s="93">
        <f t="shared" si="13"/>
        <v>6.5733999999999995</v>
      </c>
      <c r="F122" s="93">
        <f t="shared" si="14"/>
        <v>79.250348134047982</v>
      </c>
      <c r="H122" s="93">
        <f t="shared" si="15"/>
        <v>1.7611188474232885E-2</v>
      </c>
      <c r="I122" s="93">
        <f t="shared" si="15"/>
        <v>1.3208391355674663E-2</v>
      </c>
      <c r="J122" s="93">
        <f t="shared" si="15"/>
        <v>1.0566713084539731E-2</v>
      </c>
      <c r="K122" s="93">
        <f t="shared" si="15"/>
        <v>8.8055942371164427E-3</v>
      </c>
      <c r="L122" s="93">
        <f t="shared" si="15"/>
        <v>7.5476522032426651E-3</v>
      </c>
      <c r="M122" s="93">
        <f t="shared" si="15"/>
        <v>6.6041956778373316E-3</v>
      </c>
      <c r="N122" s="93">
        <f t="shared" si="15"/>
        <v>5.8703961580776282E-3</v>
      </c>
      <c r="O122" s="93">
        <f t="shared" si="15"/>
        <v>5.2833565422698656E-3</v>
      </c>
      <c r="P122" s="93">
        <f t="shared" si="15"/>
        <v>4.8030514020635136E-3</v>
      </c>
      <c r="Q122" s="93">
        <f t="shared" si="15"/>
        <v>4.4027971185582214E-3</v>
      </c>
      <c r="R122" s="93">
        <f t="shared" si="15"/>
        <v>4.0641204171306651E-3</v>
      </c>
      <c r="S122" s="93">
        <f t="shared" si="15"/>
        <v>3.7738261016213325E-3</v>
      </c>
      <c r="T122" s="93">
        <f t="shared" si="15"/>
        <v>3.5222376948465771E-3</v>
      </c>
      <c r="U122" s="93">
        <f t="shared" si="15"/>
        <v>3.3020978389186658E-3</v>
      </c>
      <c r="V122" s="93">
        <f t="shared" si="15"/>
        <v>3.1078567895705092E-3</v>
      </c>
    </row>
    <row r="123" spans="2:22" x14ac:dyDescent="0.35">
      <c r="B123">
        <f t="shared" si="12"/>
        <v>236</v>
      </c>
      <c r="C123" s="93">
        <f>valves!S252</f>
        <v>6.3209</v>
      </c>
      <c r="D123" s="93">
        <f t="shared" si="11"/>
        <v>77.162492435448002</v>
      </c>
      <c r="E123" s="93">
        <f t="shared" si="13"/>
        <v>6.4060500000000005</v>
      </c>
      <c r="F123" s="93">
        <f t="shared" si="14"/>
        <v>77.875113769782004</v>
      </c>
      <c r="H123" s="93">
        <f t="shared" si="15"/>
        <v>1.7305580837729335E-2</v>
      </c>
      <c r="I123" s="93">
        <f t="shared" si="15"/>
        <v>1.2979185628297E-2</v>
      </c>
      <c r="J123" s="93">
        <f t="shared" si="15"/>
        <v>1.0383348502637601E-2</v>
      </c>
      <c r="K123" s="93">
        <f t="shared" si="15"/>
        <v>8.6527904188646674E-3</v>
      </c>
      <c r="L123" s="93">
        <f t="shared" si="15"/>
        <v>7.4166775018840005E-3</v>
      </c>
      <c r="M123" s="93">
        <f t="shared" si="15"/>
        <v>6.4895928141485001E-3</v>
      </c>
      <c r="N123" s="93">
        <f t="shared" si="15"/>
        <v>5.768526945909778E-3</v>
      </c>
      <c r="O123" s="93">
        <f t="shared" si="15"/>
        <v>5.1916742513188003E-3</v>
      </c>
      <c r="P123" s="93">
        <f t="shared" si="15"/>
        <v>4.7197038648352733E-3</v>
      </c>
      <c r="Q123" s="93">
        <f t="shared" si="15"/>
        <v>4.3263952094323337E-3</v>
      </c>
      <c r="R123" s="93">
        <f t="shared" si="15"/>
        <v>3.9935955779375381E-3</v>
      </c>
      <c r="S123" s="93">
        <f t="shared" si="15"/>
        <v>3.7083387509420002E-3</v>
      </c>
      <c r="T123" s="93">
        <f t="shared" si="15"/>
        <v>3.4611161675458671E-3</v>
      </c>
      <c r="U123" s="93">
        <f t="shared" si="15"/>
        <v>3.2447964070742501E-3</v>
      </c>
      <c r="V123" s="93">
        <f t="shared" si="15"/>
        <v>3.0539260301875298E-3</v>
      </c>
    </row>
    <row r="124" spans="2:22" x14ac:dyDescent="0.35">
      <c r="B124">
        <f t="shared" si="12"/>
        <v>238</v>
      </c>
      <c r="C124" s="93">
        <f>valves!S253</f>
        <v>6.1440999999999999</v>
      </c>
      <c r="D124" s="93">
        <f t="shared" si="11"/>
        <v>75.655100585848004</v>
      </c>
      <c r="E124" s="93">
        <f t="shared" si="13"/>
        <v>6.2324999999999999</v>
      </c>
      <c r="F124" s="93">
        <f t="shared" si="14"/>
        <v>76.413478994999991</v>
      </c>
      <c r="H124" s="93">
        <f t="shared" si="15"/>
        <v>1.698077311E-2</v>
      </c>
      <c r="I124" s="93">
        <f t="shared" si="15"/>
        <v>1.2735579832499998E-2</v>
      </c>
      <c r="J124" s="93">
        <f t="shared" si="15"/>
        <v>1.0188463865999999E-2</v>
      </c>
      <c r="K124" s="93">
        <f t="shared" si="15"/>
        <v>8.4903865549999999E-3</v>
      </c>
      <c r="L124" s="93">
        <f t="shared" si="15"/>
        <v>7.2774741899999992E-3</v>
      </c>
      <c r="M124" s="93">
        <f t="shared" si="15"/>
        <v>6.3677899162499991E-3</v>
      </c>
      <c r="N124" s="93">
        <f t="shared" si="15"/>
        <v>5.6602577033333327E-3</v>
      </c>
      <c r="O124" s="93">
        <f t="shared" si="15"/>
        <v>5.0942319329999996E-3</v>
      </c>
      <c r="P124" s="93">
        <f t="shared" si="15"/>
        <v>4.6311199390909087E-3</v>
      </c>
      <c r="Q124" s="93">
        <f t="shared" si="15"/>
        <v>4.2451932774999999E-3</v>
      </c>
      <c r="R124" s="93">
        <f t="shared" si="15"/>
        <v>3.9186399484615374E-3</v>
      </c>
      <c r="S124" s="93">
        <f t="shared" si="15"/>
        <v>3.6387370949999996E-3</v>
      </c>
      <c r="T124" s="93">
        <f t="shared" si="15"/>
        <v>3.3961546219999999E-3</v>
      </c>
      <c r="U124" s="93">
        <f t="shared" si="15"/>
        <v>3.1838949581249995E-3</v>
      </c>
      <c r="V124" s="93">
        <f t="shared" si="15"/>
        <v>2.9966070194117644E-3</v>
      </c>
    </row>
    <row r="125" spans="2:22" x14ac:dyDescent="0.35">
      <c r="B125">
        <f t="shared" si="12"/>
        <v>240</v>
      </c>
      <c r="C125" s="93">
        <f>valves!S254</f>
        <v>5.9608999999999996</v>
      </c>
      <c r="D125" s="93">
        <f t="shared" si="11"/>
        <v>74.053624077047985</v>
      </c>
      <c r="E125" s="93">
        <f t="shared" si="13"/>
        <v>6.0525000000000002</v>
      </c>
      <c r="F125" s="93">
        <f t="shared" si="14"/>
        <v>74.859389954999997</v>
      </c>
      <c r="H125" s="93">
        <f t="shared" si="15"/>
        <v>1.6635419990000001E-2</v>
      </c>
      <c r="I125" s="93">
        <f t="shared" si="15"/>
        <v>1.24765649925E-2</v>
      </c>
      <c r="J125" s="93">
        <f t="shared" si="15"/>
        <v>9.9812519940000004E-3</v>
      </c>
      <c r="K125" s="93">
        <f t="shared" si="15"/>
        <v>8.3177099950000003E-3</v>
      </c>
      <c r="L125" s="93">
        <f t="shared" si="15"/>
        <v>7.1294657099999995E-3</v>
      </c>
      <c r="M125" s="93">
        <f t="shared" si="15"/>
        <v>6.2382824962499998E-3</v>
      </c>
      <c r="N125" s="93">
        <f t="shared" si="15"/>
        <v>5.545139996666666E-3</v>
      </c>
      <c r="O125" s="93">
        <f t="shared" si="15"/>
        <v>4.9906259970000002E-3</v>
      </c>
      <c r="P125" s="93">
        <f t="shared" si="15"/>
        <v>4.5369327245454545E-3</v>
      </c>
      <c r="Q125" s="93">
        <f t="shared" si="15"/>
        <v>4.1588549975000002E-3</v>
      </c>
      <c r="R125" s="93">
        <f t="shared" ref="J125:V145" si="18">$F125*R$3</f>
        <v>3.8389430746153842E-3</v>
      </c>
      <c r="S125" s="93">
        <f t="shared" si="18"/>
        <v>3.5647328549999998E-3</v>
      </c>
      <c r="T125" s="93">
        <f t="shared" si="18"/>
        <v>3.3270839980000001E-3</v>
      </c>
      <c r="U125" s="93">
        <f t="shared" si="18"/>
        <v>3.1191412481249999E-3</v>
      </c>
      <c r="V125" s="93">
        <f t="shared" si="18"/>
        <v>2.9356623511764706E-3</v>
      </c>
    </row>
    <row r="126" spans="2:22" x14ac:dyDescent="0.35">
      <c r="B126">
        <f t="shared" si="12"/>
        <v>242</v>
      </c>
      <c r="C126" s="93">
        <f>valves!S255</f>
        <v>5.7713000000000001</v>
      </c>
      <c r="D126" s="93">
        <f t="shared" si="11"/>
        <v>72.353847608951995</v>
      </c>
      <c r="E126" s="93">
        <f t="shared" si="13"/>
        <v>5.8660999999999994</v>
      </c>
      <c r="F126" s="93">
        <f t="shared" si="14"/>
        <v>73.209120877367994</v>
      </c>
      <c r="H126" s="93">
        <f t="shared" si="15"/>
        <v>1.6268693528303999E-2</v>
      </c>
      <c r="I126" s="93">
        <f t="shared" ref="I126:I189" si="19">$F126*I$3</f>
        <v>1.2201520146227999E-2</v>
      </c>
      <c r="J126" s="93">
        <f t="shared" si="18"/>
        <v>9.7612161169823991E-3</v>
      </c>
      <c r="K126" s="93">
        <f t="shared" si="18"/>
        <v>8.1343467641519993E-3</v>
      </c>
      <c r="L126" s="93">
        <f t="shared" si="18"/>
        <v>6.9722972264159994E-3</v>
      </c>
      <c r="M126" s="93">
        <f t="shared" si="18"/>
        <v>6.1007600731139994E-3</v>
      </c>
      <c r="N126" s="93">
        <f t="shared" si="18"/>
        <v>5.4228978427679998E-3</v>
      </c>
      <c r="O126" s="93">
        <f t="shared" si="18"/>
        <v>4.8806080584911996E-3</v>
      </c>
      <c r="P126" s="93">
        <f t="shared" si="18"/>
        <v>4.4369164168101809E-3</v>
      </c>
      <c r="Q126" s="93">
        <f t="shared" si="18"/>
        <v>4.0671733820759996E-3</v>
      </c>
      <c r="R126" s="93">
        <f t="shared" si="18"/>
        <v>3.7543138911470763E-3</v>
      </c>
      <c r="S126" s="93">
        <f t="shared" si="18"/>
        <v>3.4861486132079997E-3</v>
      </c>
      <c r="T126" s="93">
        <f t="shared" si="18"/>
        <v>3.2537387056607997E-3</v>
      </c>
      <c r="U126" s="93">
        <f t="shared" si="18"/>
        <v>3.0503800365569997E-3</v>
      </c>
      <c r="V126" s="93">
        <f t="shared" si="18"/>
        <v>2.8709459167595291E-3</v>
      </c>
    </row>
    <row r="127" spans="2:22" x14ac:dyDescent="0.35">
      <c r="B127">
        <f t="shared" si="12"/>
        <v>244</v>
      </c>
      <c r="C127" s="93">
        <f>valves!S256</f>
        <v>5.5754000000000001</v>
      </c>
      <c r="D127" s="93">
        <f t="shared" si="11"/>
        <v>70.552339972127996</v>
      </c>
      <c r="E127" s="93">
        <f t="shared" si="13"/>
        <v>5.6733500000000001</v>
      </c>
      <c r="F127" s="93">
        <f t="shared" si="14"/>
        <v>71.458842636678</v>
      </c>
      <c r="H127" s="93">
        <f t="shared" si="15"/>
        <v>1.5879742808150667E-2</v>
      </c>
      <c r="I127" s="93">
        <f t="shared" si="19"/>
        <v>1.1909807106113E-2</v>
      </c>
      <c r="J127" s="93">
        <f t="shared" si="18"/>
        <v>9.5278456848903997E-3</v>
      </c>
      <c r="K127" s="93">
        <f t="shared" si="18"/>
        <v>7.9398714040753333E-3</v>
      </c>
      <c r="L127" s="93">
        <f t="shared" si="18"/>
        <v>6.8056040606360004E-3</v>
      </c>
      <c r="M127" s="93">
        <f t="shared" si="18"/>
        <v>5.9549035530565E-3</v>
      </c>
      <c r="N127" s="93">
        <f t="shared" si="18"/>
        <v>5.2932476027168886E-3</v>
      </c>
      <c r="O127" s="93">
        <f t="shared" si="18"/>
        <v>4.7639228424451998E-3</v>
      </c>
      <c r="P127" s="93">
        <f t="shared" si="18"/>
        <v>4.3308389476774548E-3</v>
      </c>
      <c r="Q127" s="93">
        <f t="shared" si="18"/>
        <v>3.9699357020376667E-3</v>
      </c>
      <c r="R127" s="93">
        <f t="shared" si="18"/>
        <v>3.6645560326501537E-3</v>
      </c>
      <c r="S127" s="93">
        <f t="shared" si="18"/>
        <v>3.4028020303180002E-3</v>
      </c>
      <c r="T127" s="93">
        <f t="shared" si="18"/>
        <v>3.1759485616301335E-3</v>
      </c>
      <c r="U127" s="93">
        <f t="shared" si="18"/>
        <v>2.97745177652825E-3</v>
      </c>
      <c r="V127" s="93">
        <f t="shared" si="18"/>
        <v>2.8023075543795297E-3</v>
      </c>
    </row>
    <row r="128" spans="2:22" x14ac:dyDescent="0.35">
      <c r="B128">
        <f t="shared" si="12"/>
        <v>246</v>
      </c>
      <c r="C128" s="93">
        <f>valves!S257</f>
        <v>5.3733000000000004</v>
      </c>
      <c r="D128" s="93">
        <f t="shared" si="11"/>
        <v>68.645619648311992</v>
      </c>
      <c r="E128" s="93">
        <f t="shared" si="13"/>
        <v>5.4743500000000003</v>
      </c>
      <c r="F128" s="93">
        <f t="shared" si="14"/>
        <v>69.605098302838002</v>
      </c>
      <c r="H128" s="93">
        <f t="shared" si="15"/>
        <v>1.546779962285289E-2</v>
      </c>
      <c r="I128" s="93">
        <f t="shared" si="19"/>
        <v>1.1600849717139667E-2</v>
      </c>
      <c r="J128" s="93">
        <f t="shared" si="18"/>
        <v>9.2806797737117336E-3</v>
      </c>
      <c r="K128" s="93">
        <f t="shared" si="18"/>
        <v>7.7338998114264449E-3</v>
      </c>
      <c r="L128" s="93">
        <f t="shared" si="18"/>
        <v>6.6290569812226668E-3</v>
      </c>
      <c r="M128" s="93">
        <f t="shared" si="18"/>
        <v>5.8004248585698335E-3</v>
      </c>
      <c r="N128" s="93">
        <f t="shared" si="18"/>
        <v>5.1559332076176294E-3</v>
      </c>
      <c r="O128" s="93">
        <f t="shared" si="18"/>
        <v>4.6403398868558668E-3</v>
      </c>
      <c r="P128" s="93">
        <f t="shared" si="18"/>
        <v>4.2184908062326059E-3</v>
      </c>
      <c r="Q128" s="93">
        <f t="shared" si="18"/>
        <v>3.8669499057132225E-3</v>
      </c>
      <c r="R128" s="93">
        <f t="shared" si="18"/>
        <v>3.5694922206583588E-3</v>
      </c>
      <c r="S128" s="93">
        <f t="shared" si="18"/>
        <v>3.3145284906113334E-3</v>
      </c>
      <c r="T128" s="93">
        <f t="shared" si="18"/>
        <v>3.0935599245705781E-3</v>
      </c>
      <c r="U128" s="93">
        <f t="shared" si="18"/>
        <v>2.9002124292849167E-3</v>
      </c>
      <c r="V128" s="93">
        <f t="shared" si="18"/>
        <v>2.7296116981505099E-3</v>
      </c>
    </row>
    <row r="129" spans="2:22" x14ac:dyDescent="0.35">
      <c r="B129">
        <f t="shared" si="12"/>
        <v>248</v>
      </c>
      <c r="C129" s="93">
        <f>valves!S258</f>
        <v>5.1654</v>
      </c>
      <c r="D129" s="93">
        <f t="shared" si="11"/>
        <v>66.633103789727997</v>
      </c>
      <c r="E129" s="93">
        <f t="shared" si="13"/>
        <v>5.2693500000000002</v>
      </c>
      <c r="F129" s="93">
        <f t="shared" si="14"/>
        <v>67.645836436037996</v>
      </c>
      <c r="H129" s="93">
        <f t="shared" si="15"/>
        <v>1.5032408096897333E-2</v>
      </c>
      <c r="I129" s="93">
        <f t="shared" si="19"/>
        <v>1.1274306072672999E-2</v>
      </c>
      <c r="J129" s="93">
        <f t="shared" si="18"/>
        <v>9.0194448581384003E-3</v>
      </c>
      <c r="K129" s="93">
        <f t="shared" si="18"/>
        <v>7.5162040484486664E-3</v>
      </c>
      <c r="L129" s="93">
        <f t="shared" si="18"/>
        <v>6.4424606129559999E-3</v>
      </c>
      <c r="M129" s="93">
        <f t="shared" si="18"/>
        <v>5.6371530363364996E-3</v>
      </c>
      <c r="N129" s="93">
        <f t="shared" si="18"/>
        <v>5.0108026989657776E-3</v>
      </c>
      <c r="O129" s="93">
        <f t="shared" si="18"/>
        <v>4.5097224290692002E-3</v>
      </c>
      <c r="P129" s="93">
        <f t="shared" si="18"/>
        <v>4.0997476627901812E-3</v>
      </c>
      <c r="Q129" s="93">
        <f t="shared" si="18"/>
        <v>3.7581020242243332E-3</v>
      </c>
      <c r="R129" s="93">
        <f t="shared" si="18"/>
        <v>3.4690172531301536E-3</v>
      </c>
      <c r="S129" s="93">
        <f t="shared" si="18"/>
        <v>3.2212303064779999E-3</v>
      </c>
      <c r="T129" s="93">
        <f t="shared" si="18"/>
        <v>3.0064816193794666E-3</v>
      </c>
      <c r="U129" s="93">
        <f t="shared" si="18"/>
        <v>2.8185765181682498E-3</v>
      </c>
      <c r="V129" s="93">
        <f t="shared" si="18"/>
        <v>2.6527778994524707E-3</v>
      </c>
    </row>
    <row r="130" spans="2:22" x14ac:dyDescent="0.35">
      <c r="B130">
        <f t="shared" si="12"/>
        <v>250</v>
      </c>
      <c r="C130" s="93">
        <f>valves!S259</f>
        <v>4.9591000000000003</v>
      </c>
      <c r="D130" s="93">
        <f t="shared" si="11"/>
        <v>64.584874952247986</v>
      </c>
      <c r="E130" s="93">
        <f t="shared" si="13"/>
        <v>5.0622500000000006</v>
      </c>
      <c r="F130" s="93">
        <f t="shared" si="14"/>
        <v>65.615364812550013</v>
      </c>
      <c r="H130" s="93">
        <f t="shared" si="15"/>
        <v>1.4581192180566671E-2</v>
      </c>
      <c r="I130" s="93">
        <f t="shared" si="19"/>
        <v>1.0935894135425001E-2</v>
      </c>
      <c r="J130" s="93">
        <f t="shared" si="18"/>
        <v>8.7487153083400018E-3</v>
      </c>
      <c r="K130" s="93">
        <f t="shared" si="18"/>
        <v>7.2905960902833354E-3</v>
      </c>
      <c r="L130" s="93">
        <f t="shared" si="18"/>
        <v>6.249082363100001E-3</v>
      </c>
      <c r="M130" s="93">
        <f t="shared" si="18"/>
        <v>5.4679470677125004E-3</v>
      </c>
      <c r="N130" s="93">
        <f t="shared" si="18"/>
        <v>4.8603973935222233E-3</v>
      </c>
      <c r="O130" s="93">
        <f t="shared" si="18"/>
        <v>4.3743576541700009E-3</v>
      </c>
      <c r="P130" s="93">
        <f t="shared" si="18"/>
        <v>3.9766887765181821E-3</v>
      </c>
      <c r="Q130" s="93">
        <f t="shared" si="18"/>
        <v>3.6452980451416677E-3</v>
      </c>
      <c r="R130" s="93">
        <f t="shared" si="18"/>
        <v>3.3648905032076927E-3</v>
      </c>
      <c r="S130" s="93">
        <f t="shared" si="18"/>
        <v>3.1245411815500005E-3</v>
      </c>
      <c r="T130" s="93">
        <f t="shared" si="18"/>
        <v>2.9162384361133341E-3</v>
      </c>
      <c r="U130" s="93">
        <f t="shared" si="18"/>
        <v>2.7339735338562502E-3</v>
      </c>
      <c r="V130" s="93">
        <f t="shared" si="18"/>
        <v>2.5731515612764711E-3</v>
      </c>
    </row>
    <row r="131" spans="2:22" x14ac:dyDescent="0.35">
      <c r="B131">
        <f t="shared" si="12"/>
        <v>252</v>
      </c>
      <c r="C131" s="93">
        <f>valves!S260</f>
        <v>4.7584999999999997</v>
      </c>
      <c r="D131" s="93">
        <f t="shared" si="11"/>
        <v>62.544328807799999</v>
      </c>
      <c r="E131" s="93">
        <f t="shared" si="13"/>
        <v>4.8588000000000005</v>
      </c>
      <c r="F131" s="93">
        <f t="shared" si="14"/>
        <v>63.570629885952009</v>
      </c>
      <c r="H131" s="93">
        <f t="shared" si="15"/>
        <v>1.4126806641322669E-2</v>
      </c>
      <c r="I131" s="93">
        <f t="shared" si="19"/>
        <v>1.0595104980992E-2</v>
      </c>
      <c r="J131" s="93">
        <f t="shared" si="18"/>
        <v>8.4760839847936014E-3</v>
      </c>
      <c r="K131" s="93">
        <f t="shared" si="18"/>
        <v>7.0634033206613345E-3</v>
      </c>
      <c r="L131" s="93">
        <f t="shared" si="18"/>
        <v>6.0543457034240014E-3</v>
      </c>
      <c r="M131" s="93">
        <f t="shared" si="18"/>
        <v>5.2975524904960002E-3</v>
      </c>
      <c r="N131" s="93">
        <f t="shared" si="18"/>
        <v>4.7089355471075563E-3</v>
      </c>
      <c r="O131" s="93">
        <f t="shared" si="18"/>
        <v>4.2380419923968007E-3</v>
      </c>
      <c r="P131" s="93">
        <f t="shared" si="18"/>
        <v>3.8527654476334548E-3</v>
      </c>
      <c r="Q131" s="93">
        <f t="shared" si="18"/>
        <v>3.5317016603306673E-3</v>
      </c>
      <c r="R131" s="93">
        <f t="shared" si="18"/>
        <v>3.2600323018436928E-3</v>
      </c>
      <c r="S131" s="93">
        <f t="shared" si="18"/>
        <v>3.0271728517120007E-3</v>
      </c>
      <c r="T131" s="93">
        <f t="shared" si="18"/>
        <v>2.8253613282645338E-3</v>
      </c>
      <c r="U131" s="93">
        <f t="shared" si="18"/>
        <v>2.6487762452480001E-3</v>
      </c>
      <c r="V131" s="93">
        <f t="shared" si="18"/>
        <v>2.4929658778804712E-3</v>
      </c>
    </row>
    <row r="132" spans="2:22" x14ac:dyDescent="0.35">
      <c r="B132">
        <f t="shared" si="12"/>
        <v>254</v>
      </c>
      <c r="C132" s="93">
        <f>valves!S261</f>
        <v>4.5564</v>
      </c>
      <c r="D132" s="93">
        <f t="shared" si="11"/>
        <v>60.439758048767992</v>
      </c>
      <c r="E132" s="93">
        <f t="shared" si="13"/>
        <v>4.6574499999999999</v>
      </c>
      <c r="F132" s="93">
        <f t="shared" si="14"/>
        <v>61.498161920901993</v>
      </c>
      <c r="H132" s="93">
        <f t="shared" si="15"/>
        <v>1.3666258204644888E-2</v>
      </c>
      <c r="I132" s="93">
        <f t="shared" si="19"/>
        <v>1.0249693653483665E-2</v>
      </c>
      <c r="J132" s="93">
        <f t="shared" si="18"/>
        <v>8.199754922786932E-3</v>
      </c>
      <c r="K132" s="93">
        <f t="shared" si="18"/>
        <v>6.8331291023224442E-3</v>
      </c>
      <c r="L132" s="93">
        <f t="shared" si="18"/>
        <v>5.856967801990666E-3</v>
      </c>
      <c r="M132" s="93">
        <f t="shared" si="18"/>
        <v>5.1248468267418327E-3</v>
      </c>
      <c r="N132" s="93">
        <f t="shared" si="18"/>
        <v>4.5554194015482953E-3</v>
      </c>
      <c r="O132" s="93">
        <f t="shared" si="18"/>
        <v>4.099877461393466E-3</v>
      </c>
      <c r="P132" s="93">
        <f t="shared" si="18"/>
        <v>3.7271613285395147E-3</v>
      </c>
      <c r="Q132" s="93">
        <f t="shared" si="18"/>
        <v>3.4165645511612221E-3</v>
      </c>
      <c r="R132" s="93">
        <f t="shared" si="18"/>
        <v>3.1537518933795893E-3</v>
      </c>
      <c r="S132" s="93">
        <f t="shared" si="18"/>
        <v>2.928483900995333E-3</v>
      </c>
      <c r="T132" s="93">
        <f t="shared" si="18"/>
        <v>2.7332516409289778E-3</v>
      </c>
      <c r="U132" s="93">
        <f t="shared" si="18"/>
        <v>2.5624234133709164E-3</v>
      </c>
      <c r="V132" s="93">
        <f t="shared" si="18"/>
        <v>2.4116926243490976E-3</v>
      </c>
    </row>
    <row r="133" spans="2:22" x14ac:dyDescent="0.35">
      <c r="B133">
        <f t="shared" si="12"/>
        <v>256</v>
      </c>
      <c r="C133" s="93">
        <f>valves!S262</f>
        <v>4.3483000000000001</v>
      </c>
      <c r="D133" s="93">
        <f t="shared" si="11"/>
        <v>58.221556936311998</v>
      </c>
      <c r="E133" s="93">
        <f t="shared" si="13"/>
        <v>4.45235</v>
      </c>
      <c r="F133" s="93">
        <f t="shared" si="14"/>
        <v>59.337144672918001</v>
      </c>
      <c r="H133" s="93">
        <f t="shared" si="15"/>
        <v>1.3186032149537334E-2</v>
      </c>
      <c r="I133" s="93">
        <f t="shared" si="19"/>
        <v>9.8895241121530007E-3</v>
      </c>
      <c r="J133" s="93">
        <f t="shared" si="18"/>
        <v>7.9116192897224005E-3</v>
      </c>
      <c r="K133" s="93">
        <f t="shared" si="18"/>
        <v>6.5930160747686671E-3</v>
      </c>
      <c r="L133" s="93">
        <f t="shared" si="18"/>
        <v>5.6511566355160001E-3</v>
      </c>
      <c r="M133" s="93">
        <f t="shared" si="18"/>
        <v>4.9447620560765003E-3</v>
      </c>
      <c r="N133" s="93">
        <f t="shared" si="18"/>
        <v>4.3953440498457775E-3</v>
      </c>
      <c r="O133" s="93">
        <f t="shared" si="18"/>
        <v>3.9558096448612003E-3</v>
      </c>
      <c r="P133" s="93">
        <f t="shared" si="18"/>
        <v>3.5961905862374544E-3</v>
      </c>
      <c r="Q133" s="93">
        <f t="shared" si="18"/>
        <v>3.2965080373843336E-3</v>
      </c>
      <c r="R133" s="93">
        <f t="shared" si="18"/>
        <v>3.0429304960470768E-3</v>
      </c>
      <c r="S133" s="93">
        <f t="shared" si="18"/>
        <v>2.8255783177580001E-3</v>
      </c>
      <c r="T133" s="93">
        <f t="shared" si="18"/>
        <v>2.6372064299074668E-3</v>
      </c>
      <c r="U133" s="93">
        <f t="shared" si="18"/>
        <v>2.4723810280382502E-3</v>
      </c>
      <c r="V133" s="93">
        <f t="shared" si="18"/>
        <v>2.326946849918353E-3</v>
      </c>
    </row>
    <row r="134" spans="2:22" x14ac:dyDescent="0.35">
      <c r="B134">
        <f t="shared" si="12"/>
        <v>258</v>
      </c>
      <c r="C134" s="93">
        <f>valves!S263</f>
        <v>4.1344000000000003</v>
      </c>
      <c r="D134" s="93">
        <f t="shared" ref="D134:D197" si="20">(-0.5992*C134^2)+(15.995*C134)</f>
        <v>55.887444594687999</v>
      </c>
      <c r="E134" s="93">
        <f t="shared" si="13"/>
        <v>4.2413500000000006</v>
      </c>
      <c r="F134" s="93">
        <f t="shared" si="14"/>
        <v>57.061354596358001</v>
      </c>
      <c r="H134" s="93">
        <f t="shared" si="15"/>
        <v>1.268030102141289E-2</v>
      </c>
      <c r="I134" s="93">
        <f t="shared" si="19"/>
        <v>9.510225766059666E-3</v>
      </c>
      <c r="J134" s="93">
        <f t="shared" si="18"/>
        <v>7.6081806128477335E-3</v>
      </c>
      <c r="K134" s="93">
        <f t="shared" si="18"/>
        <v>6.3401505107064451E-3</v>
      </c>
      <c r="L134" s="93">
        <f t="shared" si="18"/>
        <v>5.4344147234626668E-3</v>
      </c>
      <c r="M134" s="93">
        <f t="shared" si="18"/>
        <v>4.755112883029833E-3</v>
      </c>
      <c r="N134" s="93">
        <f t="shared" si="18"/>
        <v>4.2267670071376292E-3</v>
      </c>
      <c r="O134" s="93">
        <f t="shared" si="18"/>
        <v>3.8040903064238667E-3</v>
      </c>
      <c r="P134" s="93">
        <f t="shared" si="18"/>
        <v>3.4582639149307879E-3</v>
      </c>
      <c r="Q134" s="93">
        <f t="shared" si="18"/>
        <v>3.1700752553532226E-3</v>
      </c>
      <c r="R134" s="93">
        <f t="shared" si="18"/>
        <v>2.9262233126337435E-3</v>
      </c>
      <c r="S134" s="93">
        <f t="shared" si="18"/>
        <v>2.7172073617313334E-3</v>
      </c>
      <c r="T134" s="93">
        <f t="shared" si="18"/>
        <v>2.536060204282578E-3</v>
      </c>
      <c r="U134" s="93">
        <f t="shared" si="18"/>
        <v>2.3775564415149165E-3</v>
      </c>
      <c r="V134" s="93">
        <f t="shared" si="18"/>
        <v>2.2377001802493333E-3</v>
      </c>
    </row>
    <row r="135" spans="2:22" x14ac:dyDescent="0.35">
      <c r="B135">
        <f t="shared" ref="B135:B198" si="21">B134+2</f>
        <v>260</v>
      </c>
      <c r="C135" s="93">
        <f>valves!S264</f>
        <v>3.9146000000000001</v>
      </c>
      <c r="D135" s="93">
        <f t="shared" si="20"/>
        <v>53.431830378527998</v>
      </c>
      <c r="E135" s="93">
        <f t="shared" ref="E135:E198" si="22">((C135-C134)/2)+C134</f>
        <v>4.0244999999999997</v>
      </c>
      <c r="F135" s="93">
        <f t="shared" ref="F135:F198" si="23">(-0.5992*E135^2)+(15.995*E135)</f>
        <v>54.666874630199999</v>
      </c>
      <c r="H135" s="93">
        <f t="shared" ref="H135:I198" si="24">$F135*H$3</f>
        <v>1.2148194362266667E-2</v>
      </c>
      <c r="I135" s="93">
        <f t="shared" si="19"/>
        <v>9.1111457717000001E-3</v>
      </c>
      <c r="J135" s="93">
        <f t="shared" si="18"/>
        <v>7.2889166173600002E-3</v>
      </c>
      <c r="K135" s="93">
        <f t="shared" si="18"/>
        <v>6.0740971811333337E-3</v>
      </c>
      <c r="L135" s="93">
        <f t="shared" si="18"/>
        <v>5.2063690124000001E-3</v>
      </c>
      <c r="M135" s="93">
        <f t="shared" si="18"/>
        <v>4.55557288585E-3</v>
      </c>
      <c r="N135" s="93">
        <f t="shared" si="18"/>
        <v>4.0493981207555558E-3</v>
      </c>
      <c r="O135" s="93">
        <f t="shared" si="18"/>
        <v>3.6444583086800001E-3</v>
      </c>
      <c r="P135" s="93">
        <f t="shared" si="18"/>
        <v>3.3131439169818179E-3</v>
      </c>
      <c r="Q135" s="93">
        <f t="shared" si="18"/>
        <v>3.0370485905666668E-3</v>
      </c>
      <c r="R135" s="93">
        <f t="shared" si="18"/>
        <v>2.8034294682153845E-3</v>
      </c>
      <c r="S135" s="93">
        <f t="shared" si="18"/>
        <v>2.6031845062E-3</v>
      </c>
      <c r="T135" s="93">
        <f t="shared" si="18"/>
        <v>2.4296388724533336E-3</v>
      </c>
      <c r="U135" s="93">
        <f t="shared" si="18"/>
        <v>2.277786442925E-3</v>
      </c>
      <c r="V135" s="93">
        <f t="shared" si="18"/>
        <v>2.1437990051058823E-3</v>
      </c>
    </row>
    <row r="136" spans="2:22" x14ac:dyDescent="0.35">
      <c r="B136">
        <f t="shared" si="21"/>
        <v>262</v>
      </c>
      <c r="C136" s="93">
        <f>valves!S265</f>
        <v>3.6901000000000002</v>
      </c>
      <c r="D136" s="93">
        <f t="shared" si="20"/>
        <v>50.863940164408007</v>
      </c>
      <c r="E136" s="93">
        <f t="shared" si="22"/>
        <v>3.8023500000000001</v>
      </c>
      <c r="F136" s="93">
        <f t="shared" si="23"/>
        <v>52.155435228917995</v>
      </c>
      <c r="H136" s="93">
        <f t="shared" si="24"/>
        <v>1.1590096717537333E-2</v>
      </c>
      <c r="I136" s="93">
        <f t="shared" si="19"/>
        <v>8.6925725381529987E-3</v>
      </c>
      <c r="J136" s="93">
        <f t="shared" si="18"/>
        <v>6.9540580305223997E-3</v>
      </c>
      <c r="K136" s="93">
        <f t="shared" si="18"/>
        <v>5.7950483587686664E-3</v>
      </c>
      <c r="L136" s="93">
        <f t="shared" si="18"/>
        <v>4.967184307516E-3</v>
      </c>
      <c r="M136" s="93">
        <f t="shared" si="18"/>
        <v>4.3462862690764993E-3</v>
      </c>
      <c r="N136" s="93">
        <f t="shared" si="18"/>
        <v>3.8633655725124438E-3</v>
      </c>
      <c r="O136" s="93">
        <f t="shared" si="18"/>
        <v>3.4770290152611998E-3</v>
      </c>
      <c r="P136" s="93">
        <f t="shared" si="18"/>
        <v>3.1609354684192723E-3</v>
      </c>
      <c r="Q136" s="93">
        <f t="shared" si="18"/>
        <v>2.8975241793843332E-3</v>
      </c>
      <c r="R136" s="93">
        <f t="shared" si="18"/>
        <v>2.6746377040470764E-3</v>
      </c>
      <c r="S136" s="93">
        <f t="shared" si="18"/>
        <v>2.483592153758E-3</v>
      </c>
      <c r="T136" s="93">
        <f t="shared" si="18"/>
        <v>2.3180193435074666E-3</v>
      </c>
      <c r="U136" s="93">
        <f t="shared" si="18"/>
        <v>2.1731431345382497E-3</v>
      </c>
      <c r="V136" s="93">
        <f t="shared" si="18"/>
        <v>2.0453111854477645E-3</v>
      </c>
    </row>
    <row r="137" spans="2:22" x14ac:dyDescent="0.35">
      <c r="B137">
        <f t="shared" si="21"/>
        <v>264</v>
      </c>
      <c r="C137" s="93">
        <f>valves!S266</f>
        <v>3.4754</v>
      </c>
      <c r="D137" s="93">
        <f t="shared" si="20"/>
        <v>48.351642628127998</v>
      </c>
      <c r="E137" s="93">
        <f t="shared" si="22"/>
        <v>3.5827499999999999</v>
      </c>
      <c r="F137" s="93">
        <f t="shared" si="23"/>
        <v>49.614696590549997</v>
      </c>
      <c r="H137" s="93">
        <f t="shared" si="24"/>
        <v>1.1025488131233333E-2</v>
      </c>
      <c r="I137" s="93">
        <f t="shared" si="19"/>
        <v>8.269116098424999E-3</v>
      </c>
      <c r="J137" s="93">
        <f t="shared" si="18"/>
        <v>6.6152928787400001E-3</v>
      </c>
      <c r="K137" s="93">
        <f t="shared" si="18"/>
        <v>5.5127440656166666E-3</v>
      </c>
      <c r="L137" s="93">
        <f t="shared" si="18"/>
        <v>4.7252091990999997E-3</v>
      </c>
      <c r="M137" s="93">
        <f t="shared" si="18"/>
        <v>4.1345580492124995E-3</v>
      </c>
      <c r="N137" s="93">
        <f t="shared" si="18"/>
        <v>3.6751627104111106E-3</v>
      </c>
      <c r="O137" s="93">
        <f t="shared" si="18"/>
        <v>3.30764643937E-3</v>
      </c>
      <c r="P137" s="93">
        <f t="shared" si="18"/>
        <v>3.0069513085181814E-3</v>
      </c>
      <c r="Q137" s="93">
        <f t="shared" si="18"/>
        <v>2.7563720328083333E-3</v>
      </c>
      <c r="R137" s="93">
        <f t="shared" si="18"/>
        <v>2.5443434148999999E-3</v>
      </c>
      <c r="S137" s="93">
        <f t="shared" si="18"/>
        <v>2.3626045995499998E-3</v>
      </c>
      <c r="T137" s="93">
        <f t="shared" si="18"/>
        <v>2.2050976262466665E-3</v>
      </c>
      <c r="U137" s="93">
        <f t="shared" si="18"/>
        <v>2.0672790246062498E-3</v>
      </c>
      <c r="V137" s="93">
        <f t="shared" si="18"/>
        <v>1.9456743761E-3</v>
      </c>
    </row>
    <row r="138" spans="2:22" x14ac:dyDescent="0.35">
      <c r="B138">
        <f t="shared" si="21"/>
        <v>266</v>
      </c>
      <c r="C138" s="93">
        <f>valves!S267</f>
        <v>3.2551000000000001</v>
      </c>
      <c r="D138" s="93">
        <f t="shared" si="20"/>
        <v>45.716395434808007</v>
      </c>
      <c r="E138" s="93">
        <f t="shared" si="22"/>
        <v>3.3652500000000001</v>
      </c>
      <c r="F138" s="93">
        <f t="shared" si="23"/>
        <v>47.041289138549999</v>
      </c>
      <c r="H138" s="93">
        <f t="shared" si="24"/>
        <v>1.0453619808566668E-2</v>
      </c>
      <c r="I138" s="93">
        <f t="shared" si="19"/>
        <v>7.8402148564250002E-3</v>
      </c>
      <c r="J138" s="93">
        <f t="shared" si="18"/>
        <v>6.2721718851400004E-3</v>
      </c>
      <c r="K138" s="93">
        <f t="shared" si="18"/>
        <v>5.2268099042833338E-3</v>
      </c>
      <c r="L138" s="93">
        <f t="shared" si="18"/>
        <v>4.4801227751000003E-3</v>
      </c>
      <c r="M138" s="93">
        <f t="shared" si="18"/>
        <v>3.9201074282125001E-3</v>
      </c>
      <c r="N138" s="93">
        <f t="shared" si="18"/>
        <v>3.4845399361888886E-3</v>
      </c>
      <c r="O138" s="93">
        <f t="shared" si="18"/>
        <v>3.1360859425700002E-3</v>
      </c>
      <c r="P138" s="93">
        <f t="shared" si="18"/>
        <v>2.8509872205181815E-3</v>
      </c>
      <c r="Q138" s="93">
        <f t="shared" si="18"/>
        <v>2.6134049521416669E-3</v>
      </c>
      <c r="R138" s="93">
        <f t="shared" si="18"/>
        <v>2.412373801976923E-3</v>
      </c>
      <c r="S138" s="93">
        <f t="shared" si="18"/>
        <v>2.2400613875500001E-3</v>
      </c>
      <c r="T138" s="93">
        <f t="shared" si="18"/>
        <v>2.0907239617133336E-3</v>
      </c>
      <c r="U138" s="93">
        <f t="shared" si="18"/>
        <v>1.9600537141062501E-3</v>
      </c>
      <c r="V138" s="93">
        <f t="shared" si="18"/>
        <v>1.8447564368058824E-3</v>
      </c>
    </row>
    <row r="139" spans="2:22" x14ac:dyDescent="0.35">
      <c r="B139">
        <f t="shared" si="21"/>
        <v>268</v>
      </c>
      <c r="C139" s="93">
        <f>valves!S268</f>
        <v>3.0291999999999999</v>
      </c>
      <c r="D139" s="93">
        <f t="shared" si="20"/>
        <v>42.953763258111998</v>
      </c>
      <c r="E139" s="93">
        <f t="shared" si="22"/>
        <v>3.14215</v>
      </c>
      <c r="F139" s="93">
        <f t="shared" si="23"/>
        <v>44.342723761797998</v>
      </c>
      <c r="H139" s="93">
        <f t="shared" si="24"/>
        <v>9.8539386137328887E-3</v>
      </c>
      <c r="I139" s="93">
        <f t="shared" si="19"/>
        <v>7.3904539602996661E-3</v>
      </c>
      <c r="J139" s="93">
        <f t="shared" si="18"/>
        <v>5.9123631682397332E-3</v>
      </c>
      <c r="K139" s="93">
        <f t="shared" si="18"/>
        <v>4.9269693068664444E-3</v>
      </c>
      <c r="L139" s="93">
        <f t="shared" si="18"/>
        <v>4.2231165487426666E-3</v>
      </c>
      <c r="M139" s="93">
        <f t="shared" si="18"/>
        <v>3.6952269801498331E-3</v>
      </c>
      <c r="N139" s="93">
        <f t="shared" si="18"/>
        <v>3.2846462045776296E-3</v>
      </c>
      <c r="O139" s="93">
        <f t="shared" si="18"/>
        <v>2.9561815841198666E-3</v>
      </c>
      <c r="P139" s="93">
        <f t="shared" si="18"/>
        <v>2.6874378037453333E-3</v>
      </c>
      <c r="Q139" s="93">
        <f t="shared" si="18"/>
        <v>2.4634846534332222E-3</v>
      </c>
      <c r="R139" s="93">
        <f t="shared" si="18"/>
        <v>2.273985833938359E-3</v>
      </c>
      <c r="S139" s="93">
        <f t="shared" si="18"/>
        <v>2.1115582743713333E-3</v>
      </c>
      <c r="T139" s="93">
        <f t="shared" si="18"/>
        <v>1.9707877227465777E-3</v>
      </c>
      <c r="U139" s="93">
        <f t="shared" si="18"/>
        <v>1.8476134900749165E-3</v>
      </c>
      <c r="V139" s="93">
        <f t="shared" si="18"/>
        <v>1.7389303435999216E-3</v>
      </c>
    </row>
    <row r="140" spans="2:22" x14ac:dyDescent="0.35">
      <c r="B140">
        <f t="shared" si="21"/>
        <v>270</v>
      </c>
      <c r="C140" s="93">
        <f>valves!S269</f>
        <v>2.7978999999999998</v>
      </c>
      <c r="D140" s="93">
        <f t="shared" si="20"/>
        <v>40.061726449527995</v>
      </c>
      <c r="E140" s="93">
        <f t="shared" si="22"/>
        <v>2.9135499999999999</v>
      </c>
      <c r="F140" s="93">
        <f t="shared" si="23"/>
        <v>41.515759107381996</v>
      </c>
      <c r="H140" s="93">
        <f t="shared" si="24"/>
        <v>9.225724246084888E-3</v>
      </c>
      <c r="I140" s="93">
        <f t="shared" si="19"/>
        <v>6.9192931845636655E-3</v>
      </c>
      <c r="J140" s="93">
        <f t="shared" si="18"/>
        <v>5.535434547650933E-3</v>
      </c>
      <c r="K140" s="93">
        <f t="shared" si="18"/>
        <v>4.612862123042444E-3</v>
      </c>
      <c r="L140" s="93">
        <f t="shared" si="18"/>
        <v>3.953881819750666E-3</v>
      </c>
      <c r="M140" s="93">
        <f t="shared" si="18"/>
        <v>3.4596465922818328E-3</v>
      </c>
      <c r="N140" s="93">
        <f t="shared" si="18"/>
        <v>3.0752414153616295E-3</v>
      </c>
      <c r="O140" s="93">
        <f t="shared" si="18"/>
        <v>2.7677172738254665E-3</v>
      </c>
      <c r="P140" s="93">
        <f t="shared" si="18"/>
        <v>2.5161066125686058E-3</v>
      </c>
      <c r="Q140" s="93">
        <f t="shared" si="18"/>
        <v>2.306431061521222E-3</v>
      </c>
      <c r="R140" s="93">
        <f t="shared" si="18"/>
        <v>2.1290132875580511E-3</v>
      </c>
      <c r="S140" s="93">
        <f t="shared" si="18"/>
        <v>1.976940909875333E-3</v>
      </c>
      <c r="T140" s="93">
        <f t="shared" si="18"/>
        <v>1.8451448492169777E-3</v>
      </c>
      <c r="U140" s="93">
        <f t="shared" si="18"/>
        <v>1.7298232961409164E-3</v>
      </c>
      <c r="V140" s="93">
        <f t="shared" si="18"/>
        <v>1.6280689846032157E-3</v>
      </c>
    </row>
    <row r="141" spans="2:22" x14ac:dyDescent="0.35">
      <c r="B141">
        <f t="shared" si="21"/>
        <v>272</v>
      </c>
      <c r="C141" s="93">
        <f>valves!S270</f>
        <v>2.5611000000000002</v>
      </c>
      <c r="D141" s="93">
        <f t="shared" si="20"/>
        <v>37.034501960568001</v>
      </c>
      <c r="E141" s="93">
        <f t="shared" si="22"/>
        <v>2.6795</v>
      </c>
      <c r="F141" s="93">
        <f t="shared" si="23"/>
        <v>38.5565141262</v>
      </c>
      <c r="H141" s="93">
        <f t="shared" si="24"/>
        <v>8.5681142502666667E-3</v>
      </c>
      <c r="I141" s="93">
        <f t="shared" si="19"/>
        <v>6.4260856877E-3</v>
      </c>
      <c r="J141" s="93">
        <f t="shared" si="18"/>
        <v>5.1408685501599998E-3</v>
      </c>
      <c r="K141" s="93">
        <f t="shared" si="18"/>
        <v>4.2840571251333334E-3</v>
      </c>
      <c r="L141" s="93">
        <f t="shared" si="18"/>
        <v>3.6720489644000002E-3</v>
      </c>
      <c r="M141" s="93">
        <f t="shared" si="18"/>
        <v>3.21304284385E-3</v>
      </c>
      <c r="N141" s="93">
        <f t="shared" si="18"/>
        <v>2.8560380834222222E-3</v>
      </c>
      <c r="O141" s="93">
        <f t="shared" si="18"/>
        <v>2.5704342750799999E-3</v>
      </c>
      <c r="P141" s="93">
        <f t="shared" si="18"/>
        <v>2.3367584318909089E-3</v>
      </c>
      <c r="Q141" s="93">
        <f t="shared" si="18"/>
        <v>2.1420285625666667E-3</v>
      </c>
      <c r="R141" s="93">
        <f t="shared" si="18"/>
        <v>1.9772571346769229E-3</v>
      </c>
      <c r="S141" s="93">
        <f t="shared" si="18"/>
        <v>1.8360244822000001E-3</v>
      </c>
      <c r="T141" s="93">
        <f t="shared" si="18"/>
        <v>1.7136228500533334E-3</v>
      </c>
      <c r="U141" s="93">
        <f t="shared" si="18"/>
        <v>1.606521421925E-3</v>
      </c>
      <c r="V141" s="93">
        <f t="shared" si="18"/>
        <v>1.5120201618117647E-3</v>
      </c>
    </row>
    <row r="142" spans="2:22" x14ac:dyDescent="0.35">
      <c r="B142">
        <f t="shared" si="21"/>
        <v>274</v>
      </c>
      <c r="C142" s="93">
        <f>valves!S271</f>
        <v>2.327</v>
      </c>
      <c r="D142" s="93">
        <f t="shared" si="20"/>
        <v>33.9757395432</v>
      </c>
      <c r="E142" s="93">
        <f t="shared" si="22"/>
        <v>2.4440499999999998</v>
      </c>
      <c r="F142" s="93">
        <f t="shared" si="23"/>
        <v>35.513330212821998</v>
      </c>
      <c r="H142" s="93">
        <f t="shared" si="24"/>
        <v>7.8918511584048882E-3</v>
      </c>
      <c r="I142" s="93">
        <f t="shared" si="19"/>
        <v>5.9188883688036662E-3</v>
      </c>
      <c r="J142" s="93">
        <f t="shared" si="18"/>
        <v>4.7351106950429336E-3</v>
      </c>
      <c r="K142" s="93">
        <f t="shared" si="18"/>
        <v>3.9459255792024441E-3</v>
      </c>
      <c r="L142" s="93">
        <f t="shared" si="18"/>
        <v>3.3822219250306666E-3</v>
      </c>
      <c r="M142" s="93">
        <f t="shared" si="18"/>
        <v>2.9594441844018331E-3</v>
      </c>
      <c r="N142" s="93">
        <f t="shared" si="18"/>
        <v>2.6306170528016294E-3</v>
      </c>
      <c r="O142" s="93">
        <f t="shared" si="18"/>
        <v>2.3675553475214668E-3</v>
      </c>
      <c r="P142" s="93">
        <f t="shared" si="18"/>
        <v>2.152323043201333E-3</v>
      </c>
      <c r="Q142" s="93">
        <f t="shared" si="18"/>
        <v>1.9729627896012221E-3</v>
      </c>
      <c r="R142" s="93">
        <f t="shared" si="18"/>
        <v>1.8211964211703588E-3</v>
      </c>
      <c r="S142" s="93">
        <f t="shared" si="18"/>
        <v>1.6911109625153333E-3</v>
      </c>
      <c r="T142" s="93">
        <f t="shared" si="18"/>
        <v>1.5783702316809777E-3</v>
      </c>
      <c r="U142" s="93">
        <f t="shared" si="18"/>
        <v>1.4797220922009165E-3</v>
      </c>
      <c r="V142" s="93">
        <f t="shared" si="18"/>
        <v>1.392679616189098E-3</v>
      </c>
    </row>
    <row r="143" spans="2:22" x14ac:dyDescent="0.35">
      <c r="B143">
        <f t="shared" si="21"/>
        <v>276</v>
      </c>
      <c r="C143" s="93">
        <f>valves!S272</f>
        <v>2.0964999999999998</v>
      </c>
      <c r="D143" s="93">
        <f t="shared" si="20"/>
        <v>30.899846399799998</v>
      </c>
      <c r="E143" s="93">
        <f t="shared" si="22"/>
        <v>2.2117499999999999</v>
      </c>
      <c r="F143" s="93">
        <f t="shared" si="23"/>
        <v>32.445751882949992</v>
      </c>
      <c r="H143" s="93">
        <f t="shared" si="24"/>
        <v>7.2101670850999982E-3</v>
      </c>
      <c r="I143" s="93">
        <f t="shared" si="19"/>
        <v>5.4076253138249982E-3</v>
      </c>
      <c r="J143" s="93">
        <f t="shared" si="18"/>
        <v>4.3261002510599994E-3</v>
      </c>
      <c r="K143" s="93">
        <f t="shared" si="18"/>
        <v>3.6050835425499991E-3</v>
      </c>
      <c r="L143" s="93">
        <f t="shared" si="18"/>
        <v>3.0900716078999992E-3</v>
      </c>
      <c r="M143" s="93">
        <f t="shared" si="18"/>
        <v>2.7038126569124991E-3</v>
      </c>
      <c r="N143" s="93">
        <f t="shared" si="18"/>
        <v>2.4033890283666659E-3</v>
      </c>
      <c r="O143" s="93">
        <f t="shared" si="18"/>
        <v>2.1630501255299997E-3</v>
      </c>
      <c r="P143" s="93">
        <f t="shared" si="18"/>
        <v>1.9664092050272722E-3</v>
      </c>
      <c r="Q143" s="93">
        <f t="shared" si="18"/>
        <v>1.8025417712749995E-3</v>
      </c>
      <c r="R143" s="93">
        <f t="shared" si="18"/>
        <v>1.6638847119461533E-3</v>
      </c>
      <c r="S143" s="93">
        <f t="shared" si="18"/>
        <v>1.5450358039499996E-3</v>
      </c>
      <c r="T143" s="93">
        <f t="shared" si="18"/>
        <v>1.4420334170199998E-3</v>
      </c>
      <c r="U143" s="93">
        <f t="shared" si="18"/>
        <v>1.3519063284562496E-3</v>
      </c>
      <c r="V143" s="93">
        <f t="shared" si="18"/>
        <v>1.2723824267823526E-3</v>
      </c>
    </row>
    <row r="144" spans="2:22" x14ac:dyDescent="0.35">
      <c r="B144">
        <f t="shared" si="21"/>
        <v>278</v>
      </c>
      <c r="C144" s="93">
        <f>valves!S273</f>
        <v>1.8642000000000001</v>
      </c>
      <c r="D144" s="93">
        <f t="shared" si="20"/>
        <v>27.735514209312001</v>
      </c>
      <c r="E144" s="93">
        <f t="shared" si="22"/>
        <v>1.9803500000000001</v>
      </c>
      <c r="F144" s="93">
        <f t="shared" si="23"/>
        <v>29.325764005398</v>
      </c>
      <c r="H144" s="93">
        <f t="shared" si="24"/>
        <v>6.5168364456440007E-3</v>
      </c>
      <c r="I144" s="93">
        <f t="shared" si="19"/>
        <v>4.8876273342330001E-3</v>
      </c>
      <c r="J144" s="93">
        <f t="shared" si="18"/>
        <v>3.9101018673864006E-3</v>
      </c>
      <c r="K144" s="93">
        <f t="shared" si="18"/>
        <v>3.2584182228220003E-3</v>
      </c>
      <c r="L144" s="93">
        <f t="shared" si="18"/>
        <v>2.792929905276E-3</v>
      </c>
      <c r="M144" s="93">
        <f t="shared" si="18"/>
        <v>2.4438136671165E-3</v>
      </c>
      <c r="N144" s="93">
        <f t="shared" si="18"/>
        <v>2.1722788152146667E-3</v>
      </c>
      <c r="O144" s="93">
        <f t="shared" si="18"/>
        <v>1.9550509336932003E-3</v>
      </c>
      <c r="P144" s="93">
        <f t="shared" si="18"/>
        <v>1.7773190306301818E-3</v>
      </c>
      <c r="Q144" s="93">
        <f t="shared" si="18"/>
        <v>1.6292091114110002E-3</v>
      </c>
      <c r="R144" s="93">
        <f t="shared" si="18"/>
        <v>1.5038853336101538E-3</v>
      </c>
      <c r="S144" s="93">
        <f t="shared" si="18"/>
        <v>1.396464952638E-3</v>
      </c>
      <c r="T144" s="93">
        <f t="shared" si="18"/>
        <v>1.3033672891288E-3</v>
      </c>
      <c r="U144" s="93">
        <f t="shared" si="18"/>
        <v>1.22190683355825E-3</v>
      </c>
      <c r="V144" s="93">
        <f t="shared" si="18"/>
        <v>1.1500299609960001E-3</v>
      </c>
    </row>
    <row r="145" spans="2:22" x14ac:dyDescent="0.35">
      <c r="B145">
        <f t="shared" si="21"/>
        <v>280</v>
      </c>
      <c r="C145" s="93">
        <f>valves!S274</f>
        <v>1.6397999999999999</v>
      </c>
      <c r="D145" s="93">
        <f t="shared" si="20"/>
        <v>24.617385731231998</v>
      </c>
      <c r="E145" s="93">
        <f t="shared" si="22"/>
        <v>1.752</v>
      </c>
      <c r="F145" s="93">
        <f t="shared" si="23"/>
        <v>26.183993203199996</v>
      </c>
      <c r="H145" s="93">
        <f t="shared" si="24"/>
        <v>5.818665156266666E-3</v>
      </c>
      <c r="I145" s="93">
        <f t="shared" si="19"/>
        <v>4.3639988671999993E-3</v>
      </c>
      <c r="J145" s="93">
        <f t="shared" si="18"/>
        <v>3.4911990937599997E-3</v>
      </c>
      <c r="K145" s="93">
        <f t="shared" si="18"/>
        <v>2.909332578133333E-3</v>
      </c>
      <c r="L145" s="93">
        <f t="shared" si="18"/>
        <v>2.4937136383999998E-3</v>
      </c>
      <c r="M145" s="93">
        <f t="shared" ref="J145:V164" si="25">$F145*M$3</f>
        <v>2.1819994335999997E-3</v>
      </c>
      <c r="N145" s="93">
        <f t="shared" si="25"/>
        <v>1.9395550520888887E-3</v>
      </c>
      <c r="O145" s="93">
        <f t="shared" si="25"/>
        <v>1.7455995468799999E-3</v>
      </c>
      <c r="P145" s="93">
        <f t="shared" si="25"/>
        <v>1.586908678981818E-3</v>
      </c>
      <c r="Q145" s="93">
        <f t="shared" si="25"/>
        <v>1.4546662890666665E-3</v>
      </c>
      <c r="R145" s="93">
        <f t="shared" si="25"/>
        <v>1.3427688822153843E-3</v>
      </c>
      <c r="S145" s="93">
        <f t="shared" si="25"/>
        <v>1.2468568191999999E-3</v>
      </c>
      <c r="T145" s="93">
        <f t="shared" si="25"/>
        <v>1.1637330312533332E-3</v>
      </c>
      <c r="U145" s="93">
        <f t="shared" si="25"/>
        <v>1.0909997167999998E-3</v>
      </c>
      <c r="V145" s="93">
        <f t="shared" si="25"/>
        <v>1.0268232628705882E-3</v>
      </c>
    </row>
    <row r="146" spans="2:22" x14ac:dyDescent="0.35">
      <c r="B146">
        <f t="shared" si="21"/>
        <v>282</v>
      </c>
      <c r="C146" s="93">
        <f>valves!S275</f>
        <v>1.4104000000000001</v>
      </c>
      <c r="D146" s="93">
        <f t="shared" si="20"/>
        <v>21.367402486528</v>
      </c>
      <c r="E146" s="93">
        <f t="shared" si="22"/>
        <v>1.5251000000000001</v>
      </c>
      <c r="F146" s="93">
        <f t="shared" si="23"/>
        <v>23.000277238008003</v>
      </c>
      <c r="H146" s="93">
        <f t="shared" si="24"/>
        <v>5.1111727195573345E-3</v>
      </c>
      <c r="I146" s="93">
        <f t="shared" si="19"/>
        <v>3.8333795396680004E-3</v>
      </c>
      <c r="J146" s="93">
        <f t="shared" si="25"/>
        <v>3.0667036317344005E-3</v>
      </c>
      <c r="K146" s="93">
        <f t="shared" si="25"/>
        <v>2.5555863597786672E-3</v>
      </c>
      <c r="L146" s="93">
        <f t="shared" si="25"/>
        <v>2.1905025940960002E-3</v>
      </c>
      <c r="M146" s="93">
        <f t="shared" si="25"/>
        <v>1.9166897698340002E-3</v>
      </c>
      <c r="N146" s="93">
        <f t="shared" si="25"/>
        <v>1.7037242398524448E-3</v>
      </c>
      <c r="O146" s="93">
        <f t="shared" si="25"/>
        <v>1.5333518158672003E-3</v>
      </c>
      <c r="P146" s="93">
        <f t="shared" si="25"/>
        <v>1.3939561962429093E-3</v>
      </c>
      <c r="Q146" s="93">
        <f t="shared" si="25"/>
        <v>1.2777931798893336E-3</v>
      </c>
      <c r="R146" s="93">
        <f t="shared" si="25"/>
        <v>1.1795013968209232E-3</v>
      </c>
      <c r="S146" s="93">
        <f t="shared" si="25"/>
        <v>1.0952512970480001E-3</v>
      </c>
      <c r="T146" s="93">
        <f t="shared" si="25"/>
        <v>1.0222345439114668E-3</v>
      </c>
      <c r="U146" s="93">
        <f t="shared" si="25"/>
        <v>9.5834488491700011E-4</v>
      </c>
      <c r="V146" s="93">
        <f t="shared" si="25"/>
        <v>9.0197165639247076E-4</v>
      </c>
    </row>
    <row r="147" spans="2:22" x14ac:dyDescent="0.35">
      <c r="B147">
        <f t="shared" si="21"/>
        <v>284</v>
      </c>
      <c r="C147" s="93">
        <f>valves!S276</f>
        <v>1.19</v>
      </c>
      <c r="D147" s="93">
        <f t="shared" si="20"/>
        <v>18.185522879999997</v>
      </c>
      <c r="E147" s="93">
        <f t="shared" si="22"/>
        <v>1.3002</v>
      </c>
      <c r="F147" s="93">
        <f t="shared" si="23"/>
        <v>19.783739392032</v>
      </c>
      <c r="H147" s="93">
        <f t="shared" si="24"/>
        <v>4.3963865315626667E-3</v>
      </c>
      <c r="I147" s="93">
        <f t="shared" si="19"/>
        <v>3.2972898986719998E-3</v>
      </c>
      <c r="J147" s="93">
        <f t="shared" si="25"/>
        <v>2.6378319189376003E-3</v>
      </c>
      <c r="K147" s="93">
        <f t="shared" si="25"/>
        <v>2.1981932657813333E-3</v>
      </c>
      <c r="L147" s="93">
        <f t="shared" si="25"/>
        <v>1.884165656384E-3</v>
      </c>
      <c r="M147" s="93">
        <f t="shared" si="25"/>
        <v>1.6486449493359999E-3</v>
      </c>
      <c r="N147" s="93">
        <f t="shared" si="25"/>
        <v>1.4654621771875555E-3</v>
      </c>
      <c r="O147" s="93">
        <f t="shared" si="25"/>
        <v>1.3189159594688001E-3</v>
      </c>
      <c r="P147" s="93">
        <f t="shared" si="25"/>
        <v>1.1990145086080001E-3</v>
      </c>
      <c r="Q147" s="93">
        <f t="shared" si="25"/>
        <v>1.0990966328906667E-3</v>
      </c>
      <c r="R147" s="93">
        <f t="shared" si="25"/>
        <v>1.0145507380529229E-3</v>
      </c>
      <c r="S147" s="93">
        <f t="shared" si="25"/>
        <v>9.4208282819200002E-4</v>
      </c>
      <c r="T147" s="93">
        <f t="shared" si="25"/>
        <v>8.7927730631253342E-4</v>
      </c>
      <c r="U147" s="93">
        <f t="shared" si="25"/>
        <v>8.2432247466799995E-4</v>
      </c>
      <c r="V147" s="93">
        <f t="shared" si="25"/>
        <v>7.7583291733458824E-4</v>
      </c>
    </row>
    <row r="148" spans="2:22" x14ac:dyDescent="0.35">
      <c r="B148">
        <f t="shared" si="21"/>
        <v>286</v>
      </c>
      <c r="C148" s="93">
        <f>valves!S277</f>
        <v>0.997</v>
      </c>
      <c r="D148" s="93">
        <f t="shared" si="20"/>
        <v>15.351404807199998</v>
      </c>
      <c r="E148" s="93">
        <f t="shared" si="22"/>
        <v>1.0934999999999999</v>
      </c>
      <c r="F148" s="93">
        <f t="shared" si="23"/>
        <v>16.774043743799997</v>
      </c>
      <c r="H148" s="93">
        <f t="shared" si="24"/>
        <v>3.7275652763999992E-3</v>
      </c>
      <c r="I148" s="93">
        <f t="shared" si="19"/>
        <v>2.7956739572999995E-3</v>
      </c>
      <c r="J148" s="93">
        <f t="shared" si="25"/>
        <v>2.2365391658399998E-3</v>
      </c>
      <c r="K148" s="93">
        <f t="shared" si="25"/>
        <v>1.8637826381999996E-3</v>
      </c>
      <c r="L148" s="93">
        <f t="shared" si="25"/>
        <v>1.5975279755999997E-3</v>
      </c>
      <c r="M148" s="93">
        <f t="shared" si="25"/>
        <v>1.3978369786499998E-3</v>
      </c>
      <c r="N148" s="93">
        <f t="shared" si="25"/>
        <v>1.2425217587999997E-3</v>
      </c>
      <c r="O148" s="93">
        <f t="shared" si="25"/>
        <v>1.1182695829199999E-3</v>
      </c>
      <c r="P148" s="93">
        <f t="shared" si="25"/>
        <v>1.0166087117454542E-3</v>
      </c>
      <c r="Q148" s="93">
        <f t="shared" si="25"/>
        <v>9.318913190999998E-4</v>
      </c>
      <c r="R148" s="93">
        <f t="shared" si="25"/>
        <v>8.6020737147692288E-4</v>
      </c>
      <c r="S148" s="93">
        <f t="shared" si="25"/>
        <v>7.9876398779999986E-4</v>
      </c>
      <c r="T148" s="93">
        <f t="shared" si="25"/>
        <v>7.4551305527999993E-4</v>
      </c>
      <c r="U148" s="93">
        <f t="shared" si="25"/>
        <v>6.9891848932499988E-4</v>
      </c>
      <c r="V148" s="93">
        <f t="shared" si="25"/>
        <v>6.5780563701176454E-4</v>
      </c>
    </row>
    <row r="149" spans="2:22" x14ac:dyDescent="0.35">
      <c r="B149">
        <f t="shared" si="21"/>
        <v>288</v>
      </c>
      <c r="C149" s="93">
        <f>valves!S278</f>
        <v>0.8</v>
      </c>
      <c r="D149" s="93">
        <f t="shared" si="20"/>
        <v>12.412512</v>
      </c>
      <c r="E149" s="93">
        <f t="shared" si="22"/>
        <v>0.89850000000000008</v>
      </c>
      <c r="F149" s="93">
        <f t="shared" si="23"/>
        <v>13.887771991799999</v>
      </c>
      <c r="H149" s="93">
        <f t="shared" si="24"/>
        <v>3.0861715537333335E-3</v>
      </c>
      <c r="I149" s="93">
        <f t="shared" si="19"/>
        <v>2.3146286653E-3</v>
      </c>
      <c r="J149" s="93">
        <f t="shared" si="25"/>
        <v>1.85170293224E-3</v>
      </c>
      <c r="K149" s="93">
        <f t="shared" si="25"/>
        <v>1.5430857768666667E-3</v>
      </c>
      <c r="L149" s="93">
        <f t="shared" si="25"/>
        <v>1.3226449516E-3</v>
      </c>
      <c r="M149" s="93">
        <f t="shared" si="25"/>
        <v>1.15731433265E-3</v>
      </c>
      <c r="N149" s="93">
        <f t="shared" si="25"/>
        <v>1.0287238512444443E-3</v>
      </c>
      <c r="O149" s="93">
        <f t="shared" si="25"/>
        <v>9.2585146612000002E-4</v>
      </c>
      <c r="P149" s="93">
        <f t="shared" si="25"/>
        <v>8.4168315101818176E-4</v>
      </c>
      <c r="Q149" s="93">
        <f t="shared" si="25"/>
        <v>7.7154288843333336E-4</v>
      </c>
      <c r="R149" s="93">
        <f t="shared" si="25"/>
        <v>7.1219343547692304E-4</v>
      </c>
      <c r="S149" s="93">
        <f t="shared" si="25"/>
        <v>6.6132247579999998E-4</v>
      </c>
      <c r="T149" s="93">
        <f t="shared" si="25"/>
        <v>6.1723431074666671E-4</v>
      </c>
      <c r="U149" s="93">
        <f t="shared" si="25"/>
        <v>5.78657166325E-4</v>
      </c>
      <c r="V149" s="93">
        <f t="shared" si="25"/>
        <v>5.4461850948235298E-4</v>
      </c>
    </row>
    <row r="150" spans="2:22" x14ac:dyDescent="0.35">
      <c r="B150">
        <f t="shared" si="21"/>
        <v>290</v>
      </c>
      <c r="C150" s="93">
        <f>valves!S279</f>
        <v>0.64319999999999999</v>
      </c>
      <c r="D150" s="93">
        <f t="shared" si="20"/>
        <v>10.040091220992</v>
      </c>
      <c r="E150" s="93">
        <f t="shared" si="22"/>
        <v>0.72160000000000002</v>
      </c>
      <c r="F150" s="93">
        <f t="shared" si="23"/>
        <v>11.229984629248001</v>
      </c>
      <c r="H150" s="93">
        <f t="shared" si="24"/>
        <v>2.4955521398328895E-3</v>
      </c>
      <c r="I150" s="93">
        <f t="shared" si="19"/>
        <v>1.8716641048746668E-3</v>
      </c>
      <c r="J150" s="93">
        <f t="shared" si="25"/>
        <v>1.4973312838997335E-3</v>
      </c>
      <c r="K150" s="93">
        <f t="shared" si="25"/>
        <v>1.2477760699164447E-3</v>
      </c>
      <c r="L150" s="93">
        <f t="shared" si="25"/>
        <v>1.0695223456426669E-3</v>
      </c>
      <c r="M150" s="93">
        <f t="shared" si="25"/>
        <v>9.3583205243733339E-4</v>
      </c>
      <c r="N150" s="93">
        <f t="shared" si="25"/>
        <v>8.3185071327762975E-4</v>
      </c>
      <c r="O150" s="93">
        <f t="shared" si="25"/>
        <v>7.4866564194986677E-4</v>
      </c>
      <c r="P150" s="93">
        <f t="shared" si="25"/>
        <v>6.8060512904533337E-4</v>
      </c>
      <c r="Q150" s="93">
        <f t="shared" si="25"/>
        <v>6.2388803495822237E-4</v>
      </c>
      <c r="R150" s="93">
        <f t="shared" si="25"/>
        <v>5.7589664765374357E-4</v>
      </c>
      <c r="S150" s="93">
        <f t="shared" si="25"/>
        <v>5.3476117282133344E-4</v>
      </c>
      <c r="T150" s="93">
        <f t="shared" si="25"/>
        <v>4.9911042796657785E-4</v>
      </c>
      <c r="U150" s="93">
        <f t="shared" si="25"/>
        <v>4.6791602621866669E-4</v>
      </c>
      <c r="V150" s="93">
        <f t="shared" si="25"/>
        <v>4.4039155408815691E-4</v>
      </c>
    </row>
    <row r="151" spans="2:22" x14ac:dyDescent="0.35">
      <c r="B151">
        <f t="shared" si="21"/>
        <v>292</v>
      </c>
      <c r="C151" s="93">
        <f>valves!S280</f>
        <v>0.51149999999999995</v>
      </c>
      <c r="D151" s="93">
        <f t="shared" si="20"/>
        <v>8.0246724557999993</v>
      </c>
      <c r="E151" s="93">
        <f t="shared" si="22"/>
        <v>0.57735000000000003</v>
      </c>
      <c r="F151" s="93">
        <f t="shared" si="23"/>
        <v>9.0349801029180004</v>
      </c>
      <c r="H151" s="93">
        <f t="shared" si="24"/>
        <v>2.0077733562040003E-3</v>
      </c>
      <c r="I151" s="93">
        <f t="shared" si="19"/>
        <v>1.505830017153E-3</v>
      </c>
      <c r="J151" s="93">
        <f t="shared" si="25"/>
        <v>1.2046640137224002E-3</v>
      </c>
      <c r="K151" s="93">
        <f t="shared" si="25"/>
        <v>1.0038866781020002E-3</v>
      </c>
      <c r="L151" s="93">
        <f t="shared" si="25"/>
        <v>8.6047429551600009E-4</v>
      </c>
      <c r="M151" s="93">
        <f t="shared" si="25"/>
        <v>7.5291500857650002E-4</v>
      </c>
      <c r="N151" s="93">
        <f t="shared" si="25"/>
        <v>6.692577854013333E-4</v>
      </c>
      <c r="O151" s="93">
        <f t="shared" si="25"/>
        <v>6.023320068612001E-4</v>
      </c>
      <c r="P151" s="93">
        <f t="shared" si="25"/>
        <v>5.4757455169200003E-4</v>
      </c>
      <c r="Q151" s="93">
        <f t="shared" si="25"/>
        <v>5.0194333905100009E-4</v>
      </c>
      <c r="R151" s="93">
        <f t="shared" si="25"/>
        <v>4.6333231297015386E-4</v>
      </c>
      <c r="S151" s="93">
        <f t="shared" si="25"/>
        <v>4.3023714775800004E-4</v>
      </c>
      <c r="T151" s="93">
        <f t="shared" si="25"/>
        <v>4.0155467124080002E-4</v>
      </c>
      <c r="U151" s="93">
        <f t="shared" si="25"/>
        <v>3.7645750428825001E-4</v>
      </c>
      <c r="V151" s="93">
        <f t="shared" si="25"/>
        <v>3.543129452124706E-4</v>
      </c>
    </row>
    <row r="152" spans="2:22" x14ac:dyDescent="0.35">
      <c r="B152">
        <f t="shared" si="21"/>
        <v>294</v>
      </c>
      <c r="C152" s="93">
        <f>valves!S281</f>
        <v>0.39689999999999998</v>
      </c>
      <c r="D152" s="93">
        <f t="shared" si="20"/>
        <v>6.2540237576879987</v>
      </c>
      <c r="E152" s="93">
        <f t="shared" si="22"/>
        <v>0.45419999999999994</v>
      </c>
      <c r="F152" s="93">
        <f t="shared" si="23"/>
        <v>7.1413154541119983</v>
      </c>
      <c r="H152" s="93">
        <f t="shared" si="24"/>
        <v>1.5869589898026663E-3</v>
      </c>
      <c r="I152" s="93">
        <f t="shared" si="19"/>
        <v>1.1902192423519998E-3</v>
      </c>
      <c r="J152" s="93">
        <f t="shared" si="25"/>
        <v>9.5217539388159985E-4</v>
      </c>
      <c r="K152" s="93">
        <f t="shared" si="25"/>
        <v>7.9347949490133317E-4</v>
      </c>
      <c r="L152" s="93">
        <f t="shared" si="25"/>
        <v>6.8012528134399981E-4</v>
      </c>
      <c r="M152" s="93">
        <f t="shared" si="25"/>
        <v>5.9510962117599988E-4</v>
      </c>
      <c r="N152" s="93">
        <f t="shared" si="25"/>
        <v>5.2898632993422204E-4</v>
      </c>
      <c r="O152" s="93">
        <f t="shared" si="25"/>
        <v>4.7608769694079992E-4</v>
      </c>
      <c r="P152" s="93">
        <f t="shared" si="25"/>
        <v>4.32806997218909E-4</v>
      </c>
      <c r="Q152" s="93">
        <f t="shared" si="25"/>
        <v>3.9673974745066658E-4</v>
      </c>
      <c r="R152" s="93">
        <f t="shared" si="25"/>
        <v>3.6622130533907679E-4</v>
      </c>
      <c r="S152" s="93">
        <f t="shared" si="25"/>
        <v>3.4006264067199991E-4</v>
      </c>
      <c r="T152" s="93">
        <f t="shared" si="25"/>
        <v>3.173917979605333E-4</v>
      </c>
      <c r="U152" s="93">
        <f t="shared" si="25"/>
        <v>2.9755481058799994E-4</v>
      </c>
      <c r="V152" s="93">
        <f t="shared" si="25"/>
        <v>2.8005158643576466E-4</v>
      </c>
    </row>
    <row r="153" spans="2:22" x14ac:dyDescent="0.35">
      <c r="B153">
        <f t="shared" si="21"/>
        <v>296</v>
      </c>
      <c r="C153" s="93">
        <f>valves!S282</f>
        <v>0.30570000000000003</v>
      </c>
      <c r="D153" s="93">
        <f t="shared" si="20"/>
        <v>4.833674767992</v>
      </c>
      <c r="E153" s="93">
        <f t="shared" si="22"/>
        <v>0.3513</v>
      </c>
      <c r="F153" s="93">
        <f t="shared" si="23"/>
        <v>5.5450952153520001</v>
      </c>
      <c r="H153" s="93">
        <f t="shared" si="24"/>
        <v>1.2322433811893334E-3</v>
      </c>
      <c r="I153" s="93">
        <f t="shared" si="19"/>
        <v>9.24182535892E-4</v>
      </c>
      <c r="J153" s="93">
        <f t="shared" si="25"/>
        <v>7.3934602871360007E-4</v>
      </c>
      <c r="K153" s="93">
        <f t="shared" si="25"/>
        <v>6.161216905946667E-4</v>
      </c>
      <c r="L153" s="93">
        <f t="shared" si="25"/>
        <v>5.2810430622399999E-4</v>
      </c>
      <c r="M153" s="93">
        <f t="shared" si="25"/>
        <v>4.62091267946E-4</v>
      </c>
      <c r="N153" s="93">
        <f t="shared" si="25"/>
        <v>4.107477937297778E-4</v>
      </c>
      <c r="O153" s="93">
        <f t="shared" si="25"/>
        <v>3.6967301435680003E-4</v>
      </c>
      <c r="P153" s="93">
        <f t="shared" si="25"/>
        <v>3.3606637668800001E-4</v>
      </c>
      <c r="Q153" s="93">
        <f t="shared" si="25"/>
        <v>3.0806084529733335E-4</v>
      </c>
      <c r="R153" s="93">
        <f t="shared" si="25"/>
        <v>2.8436385719753847E-4</v>
      </c>
      <c r="S153" s="93">
        <f t="shared" si="25"/>
        <v>2.6405215311199999E-4</v>
      </c>
      <c r="T153" s="93">
        <f t="shared" si="25"/>
        <v>2.4644867623786667E-4</v>
      </c>
      <c r="U153" s="93">
        <f t="shared" si="25"/>
        <v>2.31045633973E-4</v>
      </c>
      <c r="V153" s="93">
        <f t="shared" si="25"/>
        <v>2.1745471432752943E-4</v>
      </c>
    </row>
    <row r="154" spans="2:22" x14ac:dyDescent="0.35">
      <c r="B154">
        <f t="shared" si="21"/>
        <v>298</v>
      </c>
      <c r="C154" s="93">
        <f>valves!S283</f>
        <v>0.27510000000000001</v>
      </c>
      <c r="D154" s="93">
        <f t="shared" si="20"/>
        <v>4.3548770380080004</v>
      </c>
      <c r="E154" s="93">
        <f t="shared" si="22"/>
        <v>0.29039999999999999</v>
      </c>
      <c r="F154" s="93">
        <f t="shared" si="23"/>
        <v>4.5944161697279995</v>
      </c>
      <c r="H154" s="93">
        <f t="shared" si="24"/>
        <v>1.0209813710506666E-3</v>
      </c>
      <c r="I154" s="93">
        <f t="shared" si="19"/>
        <v>7.6573602828799991E-4</v>
      </c>
      <c r="J154" s="93">
        <f t="shared" si="25"/>
        <v>6.1258882263039995E-4</v>
      </c>
      <c r="K154" s="93">
        <f t="shared" si="25"/>
        <v>5.1049068552533328E-4</v>
      </c>
      <c r="L154" s="93">
        <f t="shared" si="25"/>
        <v>4.3756344473599995E-4</v>
      </c>
      <c r="M154" s="93">
        <f t="shared" si="25"/>
        <v>3.8286801414399996E-4</v>
      </c>
      <c r="N154" s="93">
        <f t="shared" si="25"/>
        <v>3.403271236835555E-4</v>
      </c>
      <c r="O154" s="93">
        <f t="shared" si="25"/>
        <v>3.0629441131519998E-4</v>
      </c>
      <c r="P154" s="93">
        <f t="shared" si="25"/>
        <v>2.7844946483199999E-4</v>
      </c>
      <c r="Q154" s="93">
        <f t="shared" si="25"/>
        <v>2.5524534276266664E-4</v>
      </c>
      <c r="R154" s="93">
        <f t="shared" si="25"/>
        <v>2.3561108562707687E-4</v>
      </c>
      <c r="S154" s="93">
        <f t="shared" si="25"/>
        <v>2.1878172236799998E-4</v>
      </c>
      <c r="T154" s="93">
        <f t="shared" si="25"/>
        <v>2.0419627421013333E-4</v>
      </c>
      <c r="U154" s="93">
        <f t="shared" si="25"/>
        <v>1.9143400707199998E-4</v>
      </c>
      <c r="V154" s="93">
        <f t="shared" si="25"/>
        <v>1.8017318312658822E-4</v>
      </c>
    </row>
    <row r="155" spans="2:22" x14ac:dyDescent="0.35">
      <c r="B155">
        <f t="shared" si="21"/>
        <v>300</v>
      </c>
      <c r="C155" s="93">
        <f>valves!S284</f>
        <v>0.25879999999999997</v>
      </c>
      <c r="D155" s="93">
        <f t="shared" si="20"/>
        <v>4.0993731179519992</v>
      </c>
      <c r="E155" s="93">
        <f t="shared" si="22"/>
        <v>0.26695000000000002</v>
      </c>
      <c r="F155" s="93">
        <f t="shared" si="23"/>
        <v>4.2271648783420002</v>
      </c>
      <c r="H155" s="93">
        <f t="shared" si="24"/>
        <v>9.3936997296488901E-4</v>
      </c>
      <c r="I155" s="93">
        <f t="shared" si="19"/>
        <v>7.0452747972366665E-4</v>
      </c>
      <c r="J155" s="93">
        <f t="shared" si="25"/>
        <v>5.6362198377893336E-4</v>
      </c>
      <c r="K155" s="93">
        <f t="shared" si="25"/>
        <v>4.696849864824445E-4</v>
      </c>
      <c r="L155" s="93">
        <f t="shared" si="25"/>
        <v>4.0258713127066669E-4</v>
      </c>
      <c r="M155" s="93">
        <f t="shared" si="25"/>
        <v>3.5226373986183332E-4</v>
      </c>
      <c r="N155" s="93">
        <f t="shared" si="25"/>
        <v>3.1312332432162961E-4</v>
      </c>
      <c r="O155" s="93">
        <f t="shared" si="25"/>
        <v>2.8181099188946668E-4</v>
      </c>
      <c r="P155" s="93">
        <f t="shared" si="25"/>
        <v>2.5619181080860609E-4</v>
      </c>
      <c r="Q155" s="93">
        <f t="shared" si="25"/>
        <v>2.3484249324122225E-4</v>
      </c>
      <c r="R155" s="93">
        <f t="shared" si="25"/>
        <v>2.1677768606882052E-4</v>
      </c>
      <c r="S155" s="93">
        <f t="shared" si="25"/>
        <v>2.0129356563533334E-4</v>
      </c>
      <c r="T155" s="93">
        <f t="shared" si="25"/>
        <v>1.878739945929778E-4</v>
      </c>
      <c r="U155" s="93">
        <f t="shared" si="25"/>
        <v>1.7613186993091666E-4</v>
      </c>
      <c r="V155" s="93">
        <f t="shared" si="25"/>
        <v>1.6577117169968628E-4</v>
      </c>
    </row>
    <row r="156" spans="2:22" x14ac:dyDescent="0.35">
      <c r="B156">
        <f t="shared" si="21"/>
        <v>302</v>
      </c>
      <c r="C156" s="93">
        <f>valves!S285</f>
        <v>0.2472</v>
      </c>
      <c r="D156" s="93">
        <f t="shared" si="20"/>
        <v>3.9173481822720002</v>
      </c>
      <c r="E156" s="93">
        <f t="shared" si="22"/>
        <v>0.253</v>
      </c>
      <c r="F156" s="93">
        <f t="shared" si="23"/>
        <v>4.0083808072</v>
      </c>
      <c r="H156" s="93">
        <f t="shared" si="24"/>
        <v>8.9075129048888898E-4</v>
      </c>
      <c r="I156" s="93">
        <f t="shared" si="19"/>
        <v>6.6806346786666662E-4</v>
      </c>
      <c r="J156" s="93">
        <f t="shared" si="25"/>
        <v>5.3445077429333334E-4</v>
      </c>
      <c r="K156" s="93">
        <f t="shared" si="25"/>
        <v>4.4537564524444449E-4</v>
      </c>
      <c r="L156" s="93">
        <f t="shared" si="25"/>
        <v>3.8175055306666667E-4</v>
      </c>
      <c r="M156" s="93">
        <f t="shared" si="25"/>
        <v>3.3403173393333331E-4</v>
      </c>
      <c r="N156" s="93">
        <f t="shared" si="25"/>
        <v>2.969170968296296E-4</v>
      </c>
      <c r="O156" s="93">
        <f t="shared" si="25"/>
        <v>2.6722538714666667E-4</v>
      </c>
      <c r="P156" s="93">
        <f t="shared" si="25"/>
        <v>2.4293217013333332E-4</v>
      </c>
      <c r="Q156" s="93">
        <f t="shared" si="25"/>
        <v>2.2268782262222224E-4</v>
      </c>
      <c r="R156" s="93">
        <f t="shared" si="25"/>
        <v>2.0555799011282049E-4</v>
      </c>
      <c r="S156" s="93">
        <f t="shared" si="25"/>
        <v>1.9087527653333333E-4</v>
      </c>
      <c r="T156" s="93">
        <f t="shared" si="25"/>
        <v>1.7815025809777779E-4</v>
      </c>
      <c r="U156" s="93">
        <f t="shared" si="25"/>
        <v>1.6701586696666666E-4</v>
      </c>
      <c r="V156" s="93">
        <f t="shared" si="25"/>
        <v>1.5719140420392157E-4</v>
      </c>
    </row>
    <row r="157" spans="2:22" x14ac:dyDescent="0.35">
      <c r="B157">
        <f t="shared" si="21"/>
        <v>304</v>
      </c>
      <c r="C157" s="93">
        <f>valves!S286</f>
        <v>0.23089999999999999</v>
      </c>
      <c r="D157" s="93">
        <f t="shared" si="20"/>
        <v>3.6612992658479997</v>
      </c>
      <c r="E157" s="93">
        <f t="shared" si="22"/>
        <v>0.23904999999999998</v>
      </c>
      <c r="F157" s="93">
        <f t="shared" si="23"/>
        <v>3.7893635244219994</v>
      </c>
      <c r="H157" s="93">
        <f t="shared" si="24"/>
        <v>8.4208078320488879E-4</v>
      </c>
      <c r="I157" s="93">
        <f t="shared" si="19"/>
        <v>6.3156058740366659E-4</v>
      </c>
      <c r="J157" s="93">
        <f t="shared" si="25"/>
        <v>5.0524846992293327E-4</v>
      </c>
      <c r="K157" s="93">
        <f t="shared" si="25"/>
        <v>4.2104039160244439E-4</v>
      </c>
      <c r="L157" s="93">
        <f t="shared" si="25"/>
        <v>3.6089176423066661E-4</v>
      </c>
      <c r="M157" s="93">
        <f t="shared" si="25"/>
        <v>3.157802937018333E-4</v>
      </c>
      <c r="N157" s="93">
        <f t="shared" si="25"/>
        <v>2.8069359440162958E-4</v>
      </c>
      <c r="O157" s="93">
        <f t="shared" si="25"/>
        <v>2.5262423496146664E-4</v>
      </c>
      <c r="P157" s="93">
        <f t="shared" si="25"/>
        <v>2.296583954195151E-4</v>
      </c>
      <c r="Q157" s="93">
        <f t="shared" si="25"/>
        <v>2.105201958012222E-4</v>
      </c>
      <c r="R157" s="93">
        <f t="shared" si="25"/>
        <v>1.9432633458574356E-4</v>
      </c>
      <c r="S157" s="93">
        <f t="shared" si="25"/>
        <v>1.804458821153333E-4</v>
      </c>
      <c r="T157" s="93">
        <f t="shared" si="25"/>
        <v>1.6841615664097776E-4</v>
      </c>
      <c r="U157" s="93">
        <f t="shared" si="25"/>
        <v>1.5789014685091665E-4</v>
      </c>
      <c r="V157" s="93">
        <f t="shared" si="25"/>
        <v>1.4860249115380389E-4</v>
      </c>
    </row>
    <row r="158" spans="2:22" x14ac:dyDescent="0.35">
      <c r="B158">
        <f t="shared" si="21"/>
        <v>306</v>
      </c>
      <c r="C158" s="93">
        <f>valves!S287</f>
        <v>0.21299999999999999</v>
      </c>
      <c r="D158" s="93">
        <f t="shared" si="20"/>
        <v>3.3797498951999998</v>
      </c>
      <c r="E158" s="93">
        <f t="shared" si="22"/>
        <v>0.22194999999999998</v>
      </c>
      <c r="F158" s="93">
        <f t="shared" si="23"/>
        <v>3.5205725779419992</v>
      </c>
      <c r="H158" s="93">
        <f t="shared" si="24"/>
        <v>7.823494617648887E-4</v>
      </c>
      <c r="I158" s="93">
        <f t="shared" si="19"/>
        <v>5.867620963236665E-4</v>
      </c>
      <c r="J158" s="93">
        <f t="shared" si="25"/>
        <v>4.6940967705893323E-4</v>
      </c>
      <c r="K158" s="93">
        <f t="shared" si="25"/>
        <v>3.9117473088244435E-4</v>
      </c>
      <c r="L158" s="93">
        <f t="shared" si="25"/>
        <v>3.3529262647066658E-4</v>
      </c>
      <c r="M158" s="93">
        <f t="shared" si="25"/>
        <v>2.9338104816183325E-4</v>
      </c>
      <c r="N158" s="93">
        <f t="shared" si="25"/>
        <v>2.6078315392162957E-4</v>
      </c>
      <c r="O158" s="93">
        <f t="shared" si="25"/>
        <v>2.3470483852946661E-4</v>
      </c>
      <c r="P158" s="93">
        <f t="shared" si="25"/>
        <v>2.1336803502678783E-4</v>
      </c>
      <c r="Q158" s="93">
        <f t="shared" si="25"/>
        <v>1.9558736544122217E-4</v>
      </c>
      <c r="R158" s="93">
        <f t="shared" si="25"/>
        <v>1.8054218348420508E-4</v>
      </c>
      <c r="S158" s="93">
        <f t="shared" si="25"/>
        <v>1.6764631323533329E-4</v>
      </c>
      <c r="T158" s="93">
        <f t="shared" si="25"/>
        <v>1.5646989235297776E-4</v>
      </c>
      <c r="U158" s="93">
        <f t="shared" si="25"/>
        <v>1.4669052408091662E-4</v>
      </c>
      <c r="V158" s="93">
        <f t="shared" si="25"/>
        <v>1.3806166972321567E-4</v>
      </c>
    </row>
    <row r="159" spans="2:22" x14ac:dyDescent="0.35">
      <c r="B159">
        <f t="shared" si="21"/>
        <v>308</v>
      </c>
      <c r="C159" s="93">
        <f>valves!S288</f>
        <v>0.19500000000000001</v>
      </c>
      <c r="D159" s="93">
        <f t="shared" si="20"/>
        <v>3.09624042</v>
      </c>
      <c r="E159" s="93">
        <f t="shared" si="22"/>
        <v>0.20400000000000001</v>
      </c>
      <c r="F159" s="93">
        <f t="shared" si="23"/>
        <v>3.2380436928000003</v>
      </c>
      <c r="H159" s="93">
        <f t="shared" si="24"/>
        <v>7.1956526506666678E-4</v>
      </c>
      <c r="I159" s="93">
        <f t="shared" si="19"/>
        <v>5.396739488E-4</v>
      </c>
      <c r="J159" s="93">
        <f t="shared" si="25"/>
        <v>4.3173915904000008E-4</v>
      </c>
      <c r="K159" s="93">
        <f t="shared" si="25"/>
        <v>3.5978263253333339E-4</v>
      </c>
      <c r="L159" s="93">
        <f t="shared" si="25"/>
        <v>3.0838511360000001E-4</v>
      </c>
      <c r="M159" s="93">
        <f t="shared" si="25"/>
        <v>2.698369744E-4</v>
      </c>
      <c r="N159" s="93">
        <f t="shared" si="25"/>
        <v>2.3985508835555556E-4</v>
      </c>
      <c r="O159" s="93">
        <f t="shared" si="25"/>
        <v>2.1586957952000004E-4</v>
      </c>
      <c r="P159" s="93">
        <f t="shared" si="25"/>
        <v>1.962450722909091E-4</v>
      </c>
      <c r="Q159" s="93">
        <f t="shared" si="25"/>
        <v>1.7989131626666669E-4</v>
      </c>
      <c r="R159" s="93">
        <f t="shared" si="25"/>
        <v>1.6605352270769231E-4</v>
      </c>
      <c r="S159" s="93">
        <f t="shared" si="25"/>
        <v>1.541925568E-4</v>
      </c>
      <c r="T159" s="93">
        <f t="shared" si="25"/>
        <v>1.4391305301333335E-4</v>
      </c>
      <c r="U159" s="93">
        <f t="shared" si="25"/>
        <v>1.349184872E-4</v>
      </c>
      <c r="V159" s="93">
        <f t="shared" si="25"/>
        <v>1.269821056E-4</v>
      </c>
    </row>
    <row r="160" spans="2:22" x14ac:dyDescent="0.35">
      <c r="B160">
        <f t="shared" si="21"/>
        <v>310</v>
      </c>
      <c r="C160" s="93">
        <f>valves!S289</f>
        <v>0.17710000000000001</v>
      </c>
      <c r="D160" s="93">
        <f t="shared" si="20"/>
        <v>2.8139209455279999</v>
      </c>
      <c r="E160" s="93">
        <f t="shared" si="22"/>
        <v>0.18604999999999999</v>
      </c>
      <c r="F160" s="93">
        <f t="shared" si="23"/>
        <v>2.9551286801819998</v>
      </c>
      <c r="H160" s="93">
        <f t="shared" si="24"/>
        <v>6.5669526226266666E-4</v>
      </c>
      <c r="I160" s="93">
        <f t="shared" si="19"/>
        <v>4.9252144669699992E-4</v>
      </c>
      <c r="J160" s="93">
        <f t="shared" si="25"/>
        <v>3.9401715735760002E-4</v>
      </c>
      <c r="K160" s="93">
        <f t="shared" si="25"/>
        <v>3.2834763113133333E-4</v>
      </c>
      <c r="L160" s="93">
        <f t="shared" si="25"/>
        <v>2.81440826684E-4</v>
      </c>
      <c r="M160" s="93">
        <f t="shared" si="25"/>
        <v>2.4626072334849996E-4</v>
      </c>
      <c r="N160" s="93">
        <f t="shared" si="25"/>
        <v>2.1889842075422221E-4</v>
      </c>
      <c r="O160" s="93">
        <f t="shared" si="25"/>
        <v>1.9700857867880001E-4</v>
      </c>
      <c r="P160" s="93">
        <f t="shared" si="25"/>
        <v>1.7909870788981817E-4</v>
      </c>
      <c r="Q160" s="93">
        <f t="shared" si="25"/>
        <v>1.6417381556566667E-4</v>
      </c>
      <c r="R160" s="93">
        <f t="shared" si="25"/>
        <v>1.5154506052215383E-4</v>
      </c>
      <c r="S160" s="93">
        <f t="shared" si="25"/>
        <v>1.40720413342E-4</v>
      </c>
      <c r="T160" s="93">
        <f t="shared" si="25"/>
        <v>1.3133905245253332E-4</v>
      </c>
      <c r="U160" s="93">
        <f t="shared" si="25"/>
        <v>1.2313036167424998E-4</v>
      </c>
      <c r="V160" s="93">
        <f t="shared" si="25"/>
        <v>1.1588739922282352E-4</v>
      </c>
    </row>
    <row r="161" spans="2:22" x14ac:dyDescent="0.35">
      <c r="B161">
        <f t="shared" si="21"/>
        <v>312</v>
      </c>
      <c r="C161" s="93">
        <f>valves!S290</f>
        <v>0.15920000000000001</v>
      </c>
      <c r="D161" s="93">
        <f t="shared" si="20"/>
        <v>2.5312174917119998</v>
      </c>
      <c r="E161" s="93">
        <f t="shared" si="22"/>
        <v>0.16815000000000002</v>
      </c>
      <c r="F161" s="93">
        <f t="shared" si="23"/>
        <v>2.6726172160380002</v>
      </c>
      <c r="H161" s="93">
        <f t="shared" si="24"/>
        <v>5.9391493689733344E-4</v>
      </c>
      <c r="I161" s="93">
        <f t="shared" si="19"/>
        <v>4.4543620267300003E-4</v>
      </c>
      <c r="J161" s="93">
        <f t="shared" si="25"/>
        <v>3.5634896213840002E-4</v>
      </c>
      <c r="K161" s="93">
        <f t="shared" si="25"/>
        <v>2.9695746844866672E-4</v>
      </c>
      <c r="L161" s="93">
        <f t="shared" si="25"/>
        <v>2.54534972956E-4</v>
      </c>
      <c r="M161" s="93">
        <f t="shared" si="25"/>
        <v>2.2271810133650001E-4</v>
      </c>
      <c r="N161" s="93">
        <f t="shared" si="25"/>
        <v>1.9797164563244444E-4</v>
      </c>
      <c r="O161" s="93">
        <f t="shared" si="25"/>
        <v>1.7817448106920001E-4</v>
      </c>
      <c r="P161" s="93">
        <f t="shared" si="25"/>
        <v>1.61976800972E-4</v>
      </c>
      <c r="Q161" s="93">
        <f t="shared" si="25"/>
        <v>1.4847873422433336E-4</v>
      </c>
      <c r="R161" s="93">
        <f t="shared" si="25"/>
        <v>1.3705729313015386E-4</v>
      </c>
      <c r="S161" s="93">
        <f t="shared" si="25"/>
        <v>1.27267486478E-4</v>
      </c>
      <c r="T161" s="93">
        <f t="shared" si="25"/>
        <v>1.1878298737946668E-4</v>
      </c>
      <c r="U161" s="93">
        <f t="shared" si="25"/>
        <v>1.1135905066825001E-4</v>
      </c>
      <c r="V161" s="93">
        <f t="shared" si="25"/>
        <v>1.0480851827600001E-4</v>
      </c>
    </row>
    <row r="162" spans="2:22" x14ac:dyDescent="0.35">
      <c r="B162">
        <f t="shared" si="21"/>
        <v>314</v>
      </c>
      <c r="C162" s="93">
        <f>valves!S291</f>
        <v>0.1414</v>
      </c>
      <c r="D162" s="93">
        <f t="shared" si="20"/>
        <v>2.2497126191679997</v>
      </c>
      <c r="E162" s="93">
        <f t="shared" si="22"/>
        <v>0.15029999999999999</v>
      </c>
      <c r="F162" s="93">
        <f t="shared" si="23"/>
        <v>2.3905125180719997</v>
      </c>
      <c r="H162" s="93">
        <f t="shared" si="24"/>
        <v>5.3122500401599996E-4</v>
      </c>
      <c r="I162" s="93">
        <f t="shared" si="19"/>
        <v>3.9841875301199992E-4</v>
      </c>
      <c r="J162" s="93">
        <f t="shared" si="25"/>
        <v>3.1873500240959998E-4</v>
      </c>
      <c r="K162" s="93">
        <f t="shared" si="25"/>
        <v>2.6561250200799998E-4</v>
      </c>
      <c r="L162" s="93">
        <f t="shared" si="25"/>
        <v>2.2766785886399997E-4</v>
      </c>
      <c r="M162" s="93">
        <f t="shared" si="25"/>
        <v>1.9920937650599996E-4</v>
      </c>
      <c r="N162" s="93">
        <f t="shared" si="25"/>
        <v>1.7707500133866665E-4</v>
      </c>
      <c r="O162" s="93">
        <f t="shared" si="25"/>
        <v>1.5936750120479999E-4</v>
      </c>
      <c r="P162" s="93">
        <f t="shared" si="25"/>
        <v>1.4487954654981817E-4</v>
      </c>
      <c r="Q162" s="93">
        <f t="shared" si="25"/>
        <v>1.3280625100399999E-4</v>
      </c>
      <c r="R162" s="93">
        <f t="shared" si="25"/>
        <v>1.2259038554215382E-4</v>
      </c>
      <c r="S162" s="93">
        <f t="shared" si="25"/>
        <v>1.1383392943199998E-4</v>
      </c>
      <c r="T162" s="93">
        <f t="shared" si="25"/>
        <v>1.0624500080319999E-4</v>
      </c>
      <c r="U162" s="93">
        <f t="shared" si="25"/>
        <v>9.9604688252999979E-5</v>
      </c>
      <c r="V162" s="93">
        <f t="shared" si="25"/>
        <v>9.3745588943999991E-5</v>
      </c>
    </row>
    <row r="163" spans="2:22" x14ac:dyDescent="0.35">
      <c r="B163">
        <f t="shared" si="21"/>
        <v>316</v>
      </c>
      <c r="C163" s="93">
        <f>valves!S292</f>
        <v>0.1236</v>
      </c>
      <c r="D163" s="93">
        <f t="shared" si="20"/>
        <v>1.967828045568</v>
      </c>
      <c r="E163" s="93">
        <f t="shared" si="22"/>
        <v>0.13250000000000001</v>
      </c>
      <c r="F163" s="93">
        <f t="shared" si="23"/>
        <v>2.1088177949999998</v>
      </c>
      <c r="H163" s="93">
        <f t="shared" si="24"/>
        <v>4.6862617666666663E-4</v>
      </c>
      <c r="I163" s="93">
        <f t="shared" si="19"/>
        <v>3.5146963249999994E-4</v>
      </c>
      <c r="J163" s="93">
        <f t="shared" si="25"/>
        <v>2.8117570599999999E-4</v>
      </c>
      <c r="K163" s="93">
        <f t="shared" si="25"/>
        <v>2.3431308833333331E-4</v>
      </c>
      <c r="L163" s="93">
        <f t="shared" si="25"/>
        <v>2.0083978999999998E-4</v>
      </c>
      <c r="M163" s="93">
        <f t="shared" si="25"/>
        <v>1.7573481624999997E-4</v>
      </c>
      <c r="N163" s="93">
        <f t="shared" si="25"/>
        <v>1.5620872555555554E-4</v>
      </c>
      <c r="O163" s="93">
        <f t="shared" si="25"/>
        <v>1.4058785299999999E-4</v>
      </c>
      <c r="P163" s="93">
        <f t="shared" si="25"/>
        <v>1.2780713909090908E-4</v>
      </c>
      <c r="Q163" s="93">
        <f t="shared" si="25"/>
        <v>1.1715654416666666E-4</v>
      </c>
      <c r="R163" s="93">
        <f t="shared" si="25"/>
        <v>1.0814450230769229E-4</v>
      </c>
      <c r="S163" s="93">
        <f t="shared" si="25"/>
        <v>1.0041989499999999E-4</v>
      </c>
      <c r="T163" s="93">
        <f t="shared" si="25"/>
        <v>9.3725235333333334E-5</v>
      </c>
      <c r="U163" s="93">
        <f t="shared" si="25"/>
        <v>8.7867408124999986E-5</v>
      </c>
      <c r="V163" s="93">
        <f t="shared" si="25"/>
        <v>8.269873705882352E-5</v>
      </c>
    </row>
    <row r="164" spans="2:22" x14ac:dyDescent="0.35">
      <c r="B164">
        <f t="shared" si="21"/>
        <v>318</v>
      </c>
      <c r="C164" s="93">
        <f>valves!S293</f>
        <v>0.10580000000000001</v>
      </c>
      <c r="D164" s="93">
        <f t="shared" si="20"/>
        <v>1.6855637709120002</v>
      </c>
      <c r="E164" s="93">
        <f t="shared" si="22"/>
        <v>0.1147</v>
      </c>
      <c r="F164" s="93">
        <f t="shared" si="23"/>
        <v>1.826743370872</v>
      </c>
      <c r="H164" s="93">
        <f t="shared" si="24"/>
        <v>4.0594297130488891E-4</v>
      </c>
      <c r="I164" s="93">
        <f t="shared" si="19"/>
        <v>3.0445722847866665E-4</v>
      </c>
      <c r="J164" s="93">
        <f t="shared" si="25"/>
        <v>2.4356578278293334E-4</v>
      </c>
      <c r="K164" s="93">
        <f t="shared" si="25"/>
        <v>2.0297148565244445E-4</v>
      </c>
      <c r="L164" s="93">
        <f t="shared" si="25"/>
        <v>1.7397555913066667E-4</v>
      </c>
      <c r="M164" s="93">
        <f t="shared" si="25"/>
        <v>1.5222861423933333E-4</v>
      </c>
      <c r="N164" s="93">
        <f t="shared" si="25"/>
        <v>1.3531432376829628E-4</v>
      </c>
      <c r="O164" s="93">
        <f t="shared" si="25"/>
        <v>1.2178289139146667E-4</v>
      </c>
      <c r="P164" s="93">
        <f t="shared" si="25"/>
        <v>1.1071171944678787E-4</v>
      </c>
      <c r="Q164" s="93">
        <f t="shared" si="25"/>
        <v>1.0148574282622223E-4</v>
      </c>
      <c r="R164" s="93">
        <f t="shared" si="25"/>
        <v>9.3679147224205126E-5</v>
      </c>
      <c r="S164" s="93">
        <f t="shared" si="25"/>
        <v>8.6987779565333333E-5</v>
      </c>
      <c r="T164" s="93">
        <f t="shared" si="25"/>
        <v>8.1188594260977784E-5</v>
      </c>
      <c r="U164" s="93">
        <f t="shared" ref="J164:V184" si="26">$F164*U$3</f>
        <v>7.6114307119666663E-5</v>
      </c>
      <c r="V164" s="93">
        <f t="shared" si="26"/>
        <v>7.1636994936156862E-5</v>
      </c>
    </row>
    <row r="165" spans="2:22" x14ac:dyDescent="0.35">
      <c r="B165">
        <f t="shared" si="21"/>
        <v>320</v>
      </c>
      <c r="C165" s="93">
        <f>valves!S294</f>
        <v>8.8099999999999998E-2</v>
      </c>
      <c r="D165" s="93">
        <f t="shared" si="20"/>
        <v>1.4045087432879999</v>
      </c>
      <c r="E165" s="93">
        <f t="shared" si="22"/>
        <v>9.6950000000000008E-2</v>
      </c>
      <c r="F165" s="93">
        <f t="shared" si="23"/>
        <v>1.5450831879420002</v>
      </c>
      <c r="H165" s="93">
        <f t="shared" si="24"/>
        <v>3.4335181954266673E-4</v>
      </c>
      <c r="I165" s="93">
        <f t="shared" si="19"/>
        <v>2.5751386465700004E-4</v>
      </c>
      <c r="J165" s="93">
        <f t="shared" si="26"/>
        <v>2.0601109172560002E-4</v>
      </c>
      <c r="K165" s="93">
        <f t="shared" si="26"/>
        <v>1.7167590977133337E-4</v>
      </c>
      <c r="L165" s="93">
        <f t="shared" si="26"/>
        <v>1.4715077980400002E-4</v>
      </c>
      <c r="M165" s="93">
        <f t="shared" si="26"/>
        <v>1.2875693232850002E-4</v>
      </c>
      <c r="N165" s="93">
        <f t="shared" si="26"/>
        <v>1.1445060651422223E-4</v>
      </c>
      <c r="O165" s="93">
        <f t="shared" si="26"/>
        <v>1.0300554586280001E-4</v>
      </c>
      <c r="P165" s="93">
        <f t="shared" si="26"/>
        <v>9.3641405329818192E-5</v>
      </c>
      <c r="Q165" s="93">
        <f t="shared" si="26"/>
        <v>8.5837954885666684E-5</v>
      </c>
      <c r="R165" s="93">
        <f t="shared" si="26"/>
        <v>7.9235035279076924E-5</v>
      </c>
      <c r="S165" s="93">
        <f t="shared" si="26"/>
        <v>7.3575389902000009E-5</v>
      </c>
      <c r="T165" s="93">
        <f t="shared" si="26"/>
        <v>6.8670363908533344E-5</v>
      </c>
      <c r="U165" s="93">
        <f t="shared" si="26"/>
        <v>6.4378466164250009E-5</v>
      </c>
      <c r="V165" s="93">
        <f t="shared" si="26"/>
        <v>6.059149756635295E-5</v>
      </c>
    </row>
    <row r="166" spans="2:22" x14ac:dyDescent="0.35">
      <c r="B166">
        <f t="shared" si="21"/>
        <v>322</v>
      </c>
      <c r="C166" s="93">
        <f>valves!S295</f>
        <v>7.0400000000000004E-2</v>
      </c>
      <c r="D166" s="93">
        <f t="shared" si="20"/>
        <v>1.1230782689279999</v>
      </c>
      <c r="E166" s="93">
        <f t="shared" si="22"/>
        <v>7.9250000000000001E-2</v>
      </c>
      <c r="F166" s="93">
        <f t="shared" si="23"/>
        <v>1.2638404369499998</v>
      </c>
      <c r="H166" s="93">
        <f t="shared" si="24"/>
        <v>2.8085343043333331E-4</v>
      </c>
      <c r="I166" s="93">
        <f t="shared" si="19"/>
        <v>2.1064007282499997E-4</v>
      </c>
      <c r="J166" s="93">
        <f t="shared" si="26"/>
        <v>1.6851205825999999E-4</v>
      </c>
      <c r="K166" s="93">
        <f t="shared" si="26"/>
        <v>1.4042671521666665E-4</v>
      </c>
      <c r="L166" s="93">
        <f t="shared" si="26"/>
        <v>1.2036575589999999E-4</v>
      </c>
      <c r="M166" s="93">
        <f t="shared" si="26"/>
        <v>1.0532003641249998E-4</v>
      </c>
      <c r="N166" s="93">
        <f t="shared" si="26"/>
        <v>9.3617810144444431E-5</v>
      </c>
      <c r="O166" s="93">
        <f t="shared" si="26"/>
        <v>8.4256029129999995E-5</v>
      </c>
      <c r="P166" s="93">
        <f t="shared" si="26"/>
        <v>7.6596390118181801E-5</v>
      </c>
      <c r="Q166" s="93">
        <f t="shared" si="26"/>
        <v>7.0213357608333327E-5</v>
      </c>
      <c r="R166" s="93">
        <f t="shared" si="26"/>
        <v>6.481233009999999E-5</v>
      </c>
      <c r="S166" s="93">
        <f t="shared" si="26"/>
        <v>6.0182877949999993E-5</v>
      </c>
      <c r="T166" s="93">
        <f t="shared" si="26"/>
        <v>5.6170686086666659E-5</v>
      </c>
      <c r="U166" s="93">
        <f t="shared" si="26"/>
        <v>5.2660018206249992E-5</v>
      </c>
      <c r="V166" s="93">
        <f t="shared" si="26"/>
        <v>4.9562370076470585E-5</v>
      </c>
    </row>
    <row r="167" spans="2:22" x14ac:dyDescent="0.35">
      <c r="B167">
        <f t="shared" si="21"/>
        <v>324</v>
      </c>
      <c r="C167" s="93">
        <f>valves!S296</f>
        <v>5.2699999999999997E-2</v>
      </c>
      <c r="D167" s="93">
        <f t="shared" si="20"/>
        <v>0.84127234783199989</v>
      </c>
      <c r="E167" s="93">
        <f t="shared" si="22"/>
        <v>6.1550000000000001E-2</v>
      </c>
      <c r="F167" s="93">
        <f t="shared" si="23"/>
        <v>0.98222223922199992</v>
      </c>
      <c r="H167" s="93">
        <f t="shared" si="24"/>
        <v>2.1827160871599999E-4</v>
      </c>
      <c r="I167" s="93">
        <f t="shared" si="19"/>
        <v>1.6370370653699998E-4</v>
      </c>
      <c r="J167" s="93">
        <f t="shared" si="26"/>
        <v>1.3096296522960001E-4</v>
      </c>
      <c r="K167" s="93">
        <f t="shared" si="26"/>
        <v>1.09135804358E-4</v>
      </c>
      <c r="L167" s="93">
        <f t="shared" si="26"/>
        <v>9.354497516399999E-5</v>
      </c>
      <c r="M167" s="93">
        <f t="shared" si="26"/>
        <v>8.1851853268499991E-5</v>
      </c>
      <c r="N167" s="93">
        <f t="shared" si="26"/>
        <v>7.2757202905333331E-5</v>
      </c>
      <c r="O167" s="93">
        <f t="shared" si="26"/>
        <v>6.5481482614800004E-5</v>
      </c>
      <c r="P167" s="93">
        <f t="shared" si="26"/>
        <v>5.9528620558909086E-5</v>
      </c>
      <c r="Q167" s="93">
        <f t="shared" si="26"/>
        <v>5.4567902178999998E-5</v>
      </c>
      <c r="R167" s="93">
        <f t="shared" si="26"/>
        <v>5.037037124215384E-5</v>
      </c>
      <c r="S167" s="93">
        <f t="shared" si="26"/>
        <v>4.6772487581999995E-5</v>
      </c>
      <c r="T167" s="93">
        <f t="shared" si="26"/>
        <v>4.36543217432E-5</v>
      </c>
      <c r="U167" s="93">
        <f t="shared" si="26"/>
        <v>4.0925926634249995E-5</v>
      </c>
      <c r="V167" s="93">
        <f t="shared" si="26"/>
        <v>3.8518519185176465E-5</v>
      </c>
    </row>
    <row r="168" spans="2:22" x14ac:dyDescent="0.35">
      <c r="B168">
        <f t="shared" si="21"/>
        <v>326</v>
      </c>
      <c r="C168" s="93">
        <f>valves!S297</f>
        <v>3.7400000000000003E-2</v>
      </c>
      <c r="D168" s="93">
        <f t="shared" si="20"/>
        <v>0.59737486300800002</v>
      </c>
      <c r="E168" s="93">
        <f t="shared" si="22"/>
        <v>4.505E-2</v>
      </c>
      <c r="F168" s="93">
        <f t="shared" si="23"/>
        <v>0.71935867210199989</v>
      </c>
      <c r="H168" s="93">
        <f t="shared" si="24"/>
        <v>1.5985748268933331E-4</v>
      </c>
      <c r="I168" s="93">
        <f t="shared" si="19"/>
        <v>1.1989311201699998E-4</v>
      </c>
      <c r="J168" s="93">
        <f t="shared" si="26"/>
        <v>9.5914489613599992E-5</v>
      </c>
      <c r="K168" s="93">
        <f t="shared" si="26"/>
        <v>7.9928741344666656E-5</v>
      </c>
      <c r="L168" s="93">
        <f t="shared" si="26"/>
        <v>6.8510349723999996E-5</v>
      </c>
      <c r="M168" s="93">
        <f t="shared" si="26"/>
        <v>5.9946556008499988E-5</v>
      </c>
      <c r="N168" s="93">
        <f t="shared" si="26"/>
        <v>5.3285827563111099E-5</v>
      </c>
      <c r="O168" s="93">
        <f t="shared" si="26"/>
        <v>4.7957244806799996E-5</v>
      </c>
      <c r="P168" s="93">
        <f t="shared" si="26"/>
        <v>4.3597495278909081E-5</v>
      </c>
      <c r="Q168" s="93">
        <f t="shared" si="26"/>
        <v>3.9964370672333328E-5</v>
      </c>
      <c r="R168" s="93">
        <f t="shared" si="26"/>
        <v>3.689018831292307E-5</v>
      </c>
      <c r="S168" s="93">
        <f t="shared" si="26"/>
        <v>3.4255174861999998E-5</v>
      </c>
      <c r="T168" s="93">
        <f t="shared" si="26"/>
        <v>3.1971496537866666E-5</v>
      </c>
      <c r="U168" s="93">
        <f t="shared" si="26"/>
        <v>2.9973278004249994E-5</v>
      </c>
      <c r="V168" s="93">
        <f t="shared" si="26"/>
        <v>2.8210144003999998E-5</v>
      </c>
    </row>
    <row r="169" spans="2:22" x14ac:dyDescent="0.35">
      <c r="B169">
        <f t="shared" si="21"/>
        <v>328</v>
      </c>
      <c r="C169" s="93">
        <f>valves!S298</f>
        <v>3.7699999999999997E-2</v>
      </c>
      <c r="D169" s="93">
        <f t="shared" si="20"/>
        <v>0.60215986303199998</v>
      </c>
      <c r="E169" s="93">
        <f t="shared" si="22"/>
        <v>3.755E-2</v>
      </c>
      <c r="F169" s="93">
        <f t="shared" si="23"/>
        <v>0.59976737650199996</v>
      </c>
      <c r="H169" s="93">
        <f t="shared" si="24"/>
        <v>1.3328163922266667E-4</v>
      </c>
      <c r="I169" s="93">
        <f t="shared" si="19"/>
        <v>9.9961229416999992E-5</v>
      </c>
      <c r="J169" s="93">
        <f t="shared" si="26"/>
        <v>7.9968983533599999E-5</v>
      </c>
      <c r="K169" s="93">
        <f t="shared" si="26"/>
        <v>6.6640819611333337E-5</v>
      </c>
      <c r="L169" s="93">
        <f t="shared" si="26"/>
        <v>5.7120702523999994E-5</v>
      </c>
      <c r="M169" s="93">
        <f t="shared" si="26"/>
        <v>4.9980614708499996E-5</v>
      </c>
      <c r="N169" s="93">
        <f t="shared" si="26"/>
        <v>4.442721307422222E-5</v>
      </c>
      <c r="O169" s="93">
        <f t="shared" si="26"/>
        <v>3.99844917668E-5</v>
      </c>
      <c r="P169" s="93">
        <f t="shared" si="26"/>
        <v>3.6349537969818175E-5</v>
      </c>
      <c r="Q169" s="93">
        <f t="shared" si="26"/>
        <v>3.3320409805666669E-5</v>
      </c>
      <c r="R169" s="93">
        <f t="shared" si="26"/>
        <v>3.0757301359076918E-5</v>
      </c>
      <c r="S169" s="93">
        <f t="shared" si="26"/>
        <v>2.8560351261999997E-5</v>
      </c>
      <c r="T169" s="93">
        <f t="shared" si="26"/>
        <v>2.6656327844533334E-5</v>
      </c>
      <c r="U169" s="93">
        <f t="shared" si="26"/>
        <v>2.4990307354249998E-5</v>
      </c>
      <c r="V169" s="93">
        <f t="shared" si="26"/>
        <v>2.3520289274588233E-5</v>
      </c>
    </row>
    <row r="170" spans="2:22" x14ac:dyDescent="0.35">
      <c r="B170">
        <f t="shared" si="21"/>
        <v>330</v>
      </c>
      <c r="C170" s="93">
        <f>valves!S299</f>
        <v>5.3800000000000001E-2</v>
      </c>
      <c r="D170" s="93">
        <f t="shared" si="20"/>
        <v>0.85879665155199991</v>
      </c>
      <c r="E170" s="93">
        <f t="shared" si="22"/>
        <v>4.5749999999999999E-2</v>
      </c>
      <c r="F170" s="93">
        <f t="shared" si="23"/>
        <v>0.73051708694999995</v>
      </c>
      <c r="H170" s="93">
        <f t="shared" si="24"/>
        <v>1.6233713043333332E-4</v>
      </c>
      <c r="I170" s="93">
        <f t="shared" si="19"/>
        <v>1.2175284782499999E-4</v>
      </c>
      <c r="J170" s="93">
        <f t="shared" si="26"/>
        <v>9.7402278260000003E-5</v>
      </c>
      <c r="K170" s="93">
        <f t="shared" si="26"/>
        <v>8.1168565216666662E-5</v>
      </c>
      <c r="L170" s="93">
        <f t="shared" si="26"/>
        <v>6.9573055899999994E-5</v>
      </c>
      <c r="M170" s="93">
        <f t="shared" si="26"/>
        <v>6.0876423912499997E-5</v>
      </c>
      <c r="N170" s="93">
        <f t="shared" si="26"/>
        <v>5.4112376811111108E-5</v>
      </c>
      <c r="O170" s="93">
        <f t="shared" si="26"/>
        <v>4.8701139130000001E-5</v>
      </c>
      <c r="P170" s="93">
        <f t="shared" si="26"/>
        <v>4.4273762845454544E-5</v>
      </c>
      <c r="Q170" s="93">
        <f t="shared" si="26"/>
        <v>4.0584282608333331E-5</v>
      </c>
      <c r="R170" s="93">
        <f t="shared" si="26"/>
        <v>3.7462414715384614E-5</v>
      </c>
      <c r="S170" s="93">
        <f t="shared" si="26"/>
        <v>3.4786527949999997E-5</v>
      </c>
      <c r="T170" s="93">
        <f t="shared" si="26"/>
        <v>3.2467426086666668E-5</v>
      </c>
      <c r="U170" s="93">
        <f t="shared" si="26"/>
        <v>3.0438211956249998E-5</v>
      </c>
      <c r="V170" s="93">
        <f t="shared" si="26"/>
        <v>2.8647728899999998E-5</v>
      </c>
    </row>
    <row r="171" spans="2:22" x14ac:dyDescent="0.35">
      <c r="B171">
        <f t="shared" si="21"/>
        <v>332</v>
      </c>
      <c r="C171" s="93">
        <f>valves!S300</f>
        <v>6.5299999999999997E-2</v>
      </c>
      <c r="D171" s="93">
        <f t="shared" si="20"/>
        <v>1.0419184572719999</v>
      </c>
      <c r="E171" s="93">
        <f t="shared" si="22"/>
        <v>5.9549999999999999E-2</v>
      </c>
      <c r="F171" s="93">
        <f t="shared" si="23"/>
        <v>0.95037736546199991</v>
      </c>
      <c r="H171" s="93">
        <f t="shared" si="24"/>
        <v>2.1119497010266665E-4</v>
      </c>
      <c r="I171" s="93">
        <f t="shared" si="19"/>
        <v>1.5839622757699999E-4</v>
      </c>
      <c r="J171" s="93">
        <f t="shared" si="26"/>
        <v>1.2671698206160001E-4</v>
      </c>
      <c r="K171" s="93">
        <f t="shared" si="26"/>
        <v>1.0559748505133333E-4</v>
      </c>
      <c r="L171" s="93">
        <f t="shared" si="26"/>
        <v>9.0512130044E-5</v>
      </c>
      <c r="M171" s="93">
        <f t="shared" si="26"/>
        <v>7.9198113788499995E-5</v>
      </c>
      <c r="N171" s="93">
        <f t="shared" si="26"/>
        <v>7.0398323367555551E-5</v>
      </c>
      <c r="O171" s="93">
        <f t="shared" si="26"/>
        <v>6.3358491030800004E-5</v>
      </c>
      <c r="P171" s="93">
        <f t="shared" si="26"/>
        <v>5.7598628209818177E-5</v>
      </c>
      <c r="Q171" s="93">
        <f t="shared" si="26"/>
        <v>5.2798742525666663E-5</v>
      </c>
      <c r="R171" s="93">
        <f t="shared" si="26"/>
        <v>4.8737300792923071E-5</v>
      </c>
      <c r="S171" s="93">
        <f t="shared" si="26"/>
        <v>4.5256065022E-5</v>
      </c>
      <c r="T171" s="93">
        <f t="shared" si="26"/>
        <v>4.2238994020533329E-5</v>
      </c>
      <c r="U171" s="93">
        <f t="shared" si="26"/>
        <v>3.9599056894249997E-5</v>
      </c>
      <c r="V171" s="93">
        <f t="shared" si="26"/>
        <v>3.726970060635294E-5</v>
      </c>
    </row>
    <row r="172" spans="2:22" x14ac:dyDescent="0.35">
      <c r="B172">
        <f t="shared" si="21"/>
        <v>334</v>
      </c>
      <c r="C172" s="93">
        <f>valves!S301</f>
        <v>7.22E-2</v>
      </c>
      <c r="D172" s="93">
        <f t="shared" si="20"/>
        <v>1.1517154662719999</v>
      </c>
      <c r="E172" s="93">
        <f t="shared" si="22"/>
        <v>6.8750000000000006E-2</v>
      </c>
      <c r="F172" s="93">
        <f t="shared" si="23"/>
        <v>1.09682409375</v>
      </c>
      <c r="H172" s="93">
        <f t="shared" si="24"/>
        <v>2.4373868750000001E-4</v>
      </c>
      <c r="I172" s="93">
        <f t="shared" si="19"/>
        <v>1.82804015625E-4</v>
      </c>
      <c r="J172" s="93">
        <f t="shared" si="26"/>
        <v>1.4624321250000002E-4</v>
      </c>
      <c r="K172" s="93">
        <f t="shared" si="26"/>
        <v>1.2186934375E-4</v>
      </c>
      <c r="L172" s="93">
        <f t="shared" si="26"/>
        <v>1.044594375E-4</v>
      </c>
      <c r="M172" s="93">
        <f t="shared" si="26"/>
        <v>9.1402007812499999E-5</v>
      </c>
      <c r="N172" s="93">
        <f t="shared" si="26"/>
        <v>8.1246229166666669E-5</v>
      </c>
      <c r="O172" s="93">
        <f t="shared" si="26"/>
        <v>7.312160625000001E-5</v>
      </c>
      <c r="P172" s="93">
        <f t="shared" si="26"/>
        <v>6.6474187499999997E-5</v>
      </c>
      <c r="Q172" s="93">
        <f t="shared" si="26"/>
        <v>6.0934671875000002E-5</v>
      </c>
      <c r="R172" s="93">
        <f t="shared" si="26"/>
        <v>5.6247389423076921E-5</v>
      </c>
      <c r="S172" s="93">
        <f t="shared" si="26"/>
        <v>5.2229718749999999E-5</v>
      </c>
      <c r="T172" s="93">
        <f t="shared" si="26"/>
        <v>4.87477375E-5</v>
      </c>
      <c r="U172" s="93">
        <f t="shared" si="26"/>
        <v>4.570100390625E-5</v>
      </c>
      <c r="V172" s="93">
        <f t="shared" si="26"/>
        <v>4.3012709558823529E-5</v>
      </c>
    </row>
    <row r="173" spans="2:22" x14ac:dyDescent="0.35">
      <c r="B173">
        <f t="shared" si="21"/>
        <v>336</v>
      </c>
      <c r="C173" s="93">
        <f>valves!S302</f>
        <v>7.4499999999999997E-2</v>
      </c>
      <c r="D173" s="93">
        <f t="shared" si="20"/>
        <v>1.1883017901999999</v>
      </c>
      <c r="E173" s="93">
        <f t="shared" si="22"/>
        <v>7.3349999999999999E-2</v>
      </c>
      <c r="F173" s="93">
        <f t="shared" si="23"/>
        <v>1.1700094206780001</v>
      </c>
      <c r="H173" s="93">
        <f t="shared" si="24"/>
        <v>2.6000209348400001E-4</v>
      </c>
      <c r="I173" s="93">
        <f t="shared" si="19"/>
        <v>1.9500157011300001E-4</v>
      </c>
      <c r="J173" s="93">
        <f t="shared" si="26"/>
        <v>1.5600125609040001E-4</v>
      </c>
      <c r="K173" s="93">
        <f t="shared" si="26"/>
        <v>1.30001046742E-4</v>
      </c>
      <c r="L173" s="93">
        <f t="shared" si="26"/>
        <v>1.1142946863600001E-4</v>
      </c>
      <c r="M173" s="93">
        <f t="shared" si="26"/>
        <v>9.7500785056500004E-5</v>
      </c>
      <c r="N173" s="93">
        <f t="shared" si="26"/>
        <v>8.666736449466667E-5</v>
      </c>
      <c r="O173" s="93">
        <f t="shared" si="26"/>
        <v>7.8000628045200006E-5</v>
      </c>
      <c r="P173" s="93">
        <f t="shared" si="26"/>
        <v>7.0909661859272732E-5</v>
      </c>
      <c r="Q173" s="93">
        <f t="shared" si="26"/>
        <v>6.5000523371000002E-5</v>
      </c>
      <c r="R173" s="93">
        <f t="shared" si="26"/>
        <v>6.0000483111692308E-5</v>
      </c>
      <c r="S173" s="93">
        <f t="shared" si="26"/>
        <v>5.5714734318000004E-5</v>
      </c>
      <c r="T173" s="93">
        <f t="shared" si="26"/>
        <v>5.2000418696800006E-5</v>
      </c>
      <c r="U173" s="93">
        <f t="shared" si="26"/>
        <v>4.8750392528250002E-5</v>
      </c>
      <c r="V173" s="93">
        <f t="shared" si="26"/>
        <v>4.5882722379529416E-5</v>
      </c>
    </row>
    <row r="174" spans="2:22" x14ac:dyDescent="0.35">
      <c r="B174">
        <f t="shared" si="21"/>
        <v>338</v>
      </c>
      <c r="C174" s="93">
        <f>valves!S303</f>
        <v>7.22E-2</v>
      </c>
      <c r="D174" s="93">
        <f t="shared" si="20"/>
        <v>1.1517154662719999</v>
      </c>
      <c r="E174" s="93">
        <f t="shared" si="22"/>
        <v>7.3349999999999999E-2</v>
      </c>
      <c r="F174" s="93">
        <f t="shared" si="23"/>
        <v>1.1700094206780001</v>
      </c>
      <c r="H174" s="93">
        <f t="shared" si="24"/>
        <v>2.6000209348400001E-4</v>
      </c>
      <c r="I174" s="93">
        <f t="shared" si="19"/>
        <v>1.9500157011300001E-4</v>
      </c>
      <c r="J174" s="93">
        <f t="shared" si="26"/>
        <v>1.5600125609040001E-4</v>
      </c>
      <c r="K174" s="93">
        <f t="shared" si="26"/>
        <v>1.30001046742E-4</v>
      </c>
      <c r="L174" s="93">
        <f t="shared" si="26"/>
        <v>1.1142946863600001E-4</v>
      </c>
      <c r="M174" s="93">
        <f t="shared" si="26"/>
        <v>9.7500785056500004E-5</v>
      </c>
      <c r="N174" s="93">
        <f t="shared" si="26"/>
        <v>8.666736449466667E-5</v>
      </c>
      <c r="O174" s="93">
        <f t="shared" si="26"/>
        <v>7.8000628045200006E-5</v>
      </c>
      <c r="P174" s="93">
        <f t="shared" si="26"/>
        <v>7.0909661859272732E-5</v>
      </c>
      <c r="Q174" s="93">
        <f t="shared" si="26"/>
        <v>6.5000523371000002E-5</v>
      </c>
      <c r="R174" s="93">
        <f t="shared" si="26"/>
        <v>6.0000483111692308E-5</v>
      </c>
      <c r="S174" s="93">
        <f t="shared" si="26"/>
        <v>5.5714734318000004E-5</v>
      </c>
      <c r="T174" s="93">
        <f t="shared" si="26"/>
        <v>5.2000418696800006E-5</v>
      </c>
      <c r="U174" s="93">
        <f t="shared" si="26"/>
        <v>4.8750392528250002E-5</v>
      </c>
      <c r="V174" s="93">
        <f t="shared" si="26"/>
        <v>4.5882722379529416E-5</v>
      </c>
    </row>
    <row r="175" spans="2:22" x14ac:dyDescent="0.35">
      <c r="B175">
        <f t="shared" si="21"/>
        <v>340</v>
      </c>
      <c r="C175" s="93">
        <f>valves!S304</f>
        <v>6.5299999999999997E-2</v>
      </c>
      <c r="D175" s="93">
        <f t="shared" si="20"/>
        <v>1.0419184572719999</v>
      </c>
      <c r="E175" s="93">
        <f t="shared" si="22"/>
        <v>6.8750000000000006E-2</v>
      </c>
      <c r="F175" s="93">
        <f t="shared" si="23"/>
        <v>1.09682409375</v>
      </c>
      <c r="H175" s="93">
        <f t="shared" si="24"/>
        <v>2.4373868750000001E-4</v>
      </c>
      <c r="I175" s="93">
        <f t="shared" si="19"/>
        <v>1.82804015625E-4</v>
      </c>
      <c r="J175" s="93">
        <f t="shared" si="26"/>
        <v>1.4624321250000002E-4</v>
      </c>
      <c r="K175" s="93">
        <f t="shared" si="26"/>
        <v>1.2186934375E-4</v>
      </c>
      <c r="L175" s="93">
        <f t="shared" si="26"/>
        <v>1.044594375E-4</v>
      </c>
      <c r="M175" s="93">
        <f t="shared" si="26"/>
        <v>9.1402007812499999E-5</v>
      </c>
      <c r="N175" s="93">
        <f t="shared" si="26"/>
        <v>8.1246229166666669E-5</v>
      </c>
      <c r="O175" s="93">
        <f t="shared" si="26"/>
        <v>7.312160625000001E-5</v>
      </c>
      <c r="P175" s="93">
        <f t="shared" si="26"/>
        <v>6.6474187499999997E-5</v>
      </c>
      <c r="Q175" s="93">
        <f t="shared" si="26"/>
        <v>6.0934671875000002E-5</v>
      </c>
      <c r="R175" s="93">
        <f t="shared" si="26"/>
        <v>5.6247389423076921E-5</v>
      </c>
      <c r="S175" s="93">
        <f t="shared" si="26"/>
        <v>5.2229718749999999E-5</v>
      </c>
      <c r="T175" s="93">
        <f t="shared" si="26"/>
        <v>4.87477375E-5</v>
      </c>
      <c r="U175" s="93">
        <f t="shared" si="26"/>
        <v>4.570100390625E-5</v>
      </c>
      <c r="V175" s="93">
        <f t="shared" si="26"/>
        <v>4.3012709558823529E-5</v>
      </c>
    </row>
    <row r="176" spans="2:22" x14ac:dyDescent="0.35">
      <c r="B176">
        <f t="shared" si="21"/>
        <v>342</v>
      </c>
      <c r="C176" s="93">
        <f>valves!S305</f>
        <v>5.3800000000000001E-2</v>
      </c>
      <c r="D176" s="93">
        <f t="shared" si="20"/>
        <v>0.85879665155199991</v>
      </c>
      <c r="E176" s="93">
        <f t="shared" si="22"/>
        <v>5.9549999999999999E-2</v>
      </c>
      <c r="F176" s="93">
        <f t="shared" si="23"/>
        <v>0.95037736546199991</v>
      </c>
      <c r="H176" s="93">
        <f t="shared" si="24"/>
        <v>2.1119497010266665E-4</v>
      </c>
      <c r="I176" s="93">
        <f t="shared" si="19"/>
        <v>1.5839622757699999E-4</v>
      </c>
      <c r="J176" s="93">
        <f t="shared" si="26"/>
        <v>1.2671698206160001E-4</v>
      </c>
      <c r="K176" s="93">
        <f t="shared" si="26"/>
        <v>1.0559748505133333E-4</v>
      </c>
      <c r="L176" s="93">
        <f t="shared" si="26"/>
        <v>9.0512130044E-5</v>
      </c>
      <c r="M176" s="93">
        <f t="shared" si="26"/>
        <v>7.9198113788499995E-5</v>
      </c>
      <c r="N176" s="93">
        <f t="shared" si="26"/>
        <v>7.0398323367555551E-5</v>
      </c>
      <c r="O176" s="93">
        <f t="shared" si="26"/>
        <v>6.3358491030800004E-5</v>
      </c>
      <c r="P176" s="93">
        <f t="shared" si="26"/>
        <v>5.7598628209818177E-5</v>
      </c>
      <c r="Q176" s="93">
        <f t="shared" si="26"/>
        <v>5.2798742525666663E-5</v>
      </c>
      <c r="R176" s="93">
        <f t="shared" si="26"/>
        <v>4.8737300792923071E-5</v>
      </c>
      <c r="S176" s="93">
        <f t="shared" si="26"/>
        <v>4.5256065022E-5</v>
      </c>
      <c r="T176" s="93">
        <f t="shared" si="26"/>
        <v>4.2238994020533329E-5</v>
      </c>
      <c r="U176" s="93">
        <f t="shared" si="26"/>
        <v>3.9599056894249997E-5</v>
      </c>
      <c r="V176" s="93">
        <f t="shared" si="26"/>
        <v>3.726970060635294E-5</v>
      </c>
    </row>
    <row r="177" spans="2:22" x14ac:dyDescent="0.35">
      <c r="B177">
        <f t="shared" si="21"/>
        <v>344</v>
      </c>
      <c r="C177" s="93">
        <f>valves!S306</f>
        <v>3.7699999999999997E-2</v>
      </c>
      <c r="D177" s="93">
        <f t="shared" si="20"/>
        <v>0.60215986303199998</v>
      </c>
      <c r="E177" s="93">
        <f t="shared" si="22"/>
        <v>4.5749999999999999E-2</v>
      </c>
      <c r="F177" s="93">
        <f t="shared" si="23"/>
        <v>0.73051708694999995</v>
      </c>
      <c r="H177" s="93">
        <f t="shared" si="24"/>
        <v>1.6233713043333332E-4</v>
      </c>
      <c r="I177" s="93">
        <f t="shared" si="19"/>
        <v>1.2175284782499999E-4</v>
      </c>
      <c r="J177" s="93">
        <f t="shared" si="26"/>
        <v>9.7402278260000003E-5</v>
      </c>
      <c r="K177" s="93">
        <f t="shared" si="26"/>
        <v>8.1168565216666662E-5</v>
      </c>
      <c r="L177" s="93">
        <f t="shared" si="26"/>
        <v>6.9573055899999994E-5</v>
      </c>
      <c r="M177" s="93">
        <f t="shared" si="26"/>
        <v>6.0876423912499997E-5</v>
      </c>
      <c r="N177" s="93">
        <f t="shared" si="26"/>
        <v>5.4112376811111108E-5</v>
      </c>
      <c r="O177" s="93">
        <f t="shared" si="26"/>
        <v>4.8701139130000001E-5</v>
      </c>
      <c r="P177" s="93">
        <f t="shared" si="26"/>
        <v>4.4273762845454544E-5</v>
      </c>
      <c r="Q177" s="93">
        <f t="shared" si="26"/>
        <v>4.0584282608333331E-5</v>
      </c>
      <c r="R177" s="93">
        <f t="shared" si="26"/>
        <v>3.7462414715384614E-5</v>
      </c>
      <c r="S177" s="93">
        <f t="shared" si="26"/>
        <v>3.4786527949999997E-5</v>
      </c>
      <c r="T177" s="93">
        <f t="shared" si="26"/>
        <v>3.2467426086666668E-5</v>
      </c>
      <c r="U177" s="93">
        <f t="shared" si="26"/>
        <v>3.0438211956249998E-5</v>
      </c>
      <c r="V177" s="93">
        <f t="shared" si="26"/>
        <v>2.8647728899999998E-5</v>
      </c>
    </row>
    <row r="178" spans="2:22" x14ac:dyDescent="0.35">
      <c r="B178">
        <f t="shared" si="21"/>
        <v>346</v>
      </c>
      <c r="C178" s="93">
        <f>valves!S307</f>
        <v>1.7100000000000001E-2</v>
      </c>
      <c r="D178" s="93">
        <f t="shared" si="20"/>
        <v>0.273339287928</v>
      </c>
      <c r="E178" s="93">
        <f t="shared" si="22"/>
        <v>2.7400000000000001E-2</v>
      </c>
      <c r="F178" s="93">
        <f t="shared" si="23"/>
        <v>0.43781314460800003</v>
      </c>
      <c r="H178" s="93">
        <f t="shared" si="24"/>
        <v>9.7291809912888899E-5</v>
      </c>
      <c r="I178" s="93">
        <f t="shared" si="19"/>
        <v>7.2968857434666667E-5</v>
      </c>
      <c r="J178" s="93">
        <f t="shared" si="26"/>
        <v>5.8375085947733342E-5</v>
      </c>
      <c r="K178" s="93">
        <f t="shared" si="26"/>
        <v>4.8645904956444449E-5</v>
      </c>
      <c r="L178" s="93">
        <f t="shared" si="26"/>
        <v>4.1696489962666673E-5</v>
      </c>
      <c r="M178" s="93">
        <f t="shared" si="26"/>
        <v>3.6484428717333334E-5</v>
      </c>
      <c r="N178" s="93">
        <f t="shared" si="26"/>
        <v>3.2430603304296297E-5</v>
      </c>
      <c r="O178" s="93">
        <f t="shared" si="26"/>
        <v>2.9187542973866671E-5</v>
      </c>
      <c r="P178" s="93">
        <f t="shared" si="26"/>
        <v>2.6534129976242426E-5</v>
      </c>
      <c r="Q178" s="93">
        <f t="shared" si="26"/>
        <v>2.4322952478222225E-5</v>
      </c>
      <c r="R178" s="93">
        <f t="shared" si="26"/>
        <v>2.2451956133743589E-5</v>
      </c>
      <c r="S178" s="93">
        <f t="shared" si="26"/>
        <v>2.0848244981333336E-5</v>
      </c>
      <c r="T178" s="93">
        <f t="shared" si="26"/>
        <v>1.9458361982577778E-5</v>
      </c>
      <c r="U178" s="93">
        <f t="shared" si="26"/>
        <v>1.8242214358666667E-5</v>
      </c>
      <c r="V178" s="93">
        <f t="shared" si="26"/>
        <v>1.7169142925803924E-5</v>
      </c>
    </row>
    <row r="179" spans="2:22" x14ac:dyDescent="0.35">
      <c r="B179">
        <f t="shared" si="21"/>
        <v>348</v>
      </c>
      <c r="C179" s="93">
        <f>valves!S308</f>
        <v>0</v>
      </c>
      <c r="D179" s="93">
        <f t="shared" si="20"/>
        <v>0</v>
      </c>
      <c r="E179" s="93">
        <f t="shared" si="22"/>
        <v>8.5500000000000003E-3</v>
      </c>
      <c r="F179" s="93">
        <f t="shared" si="23"/>
        <v>0.136713446982</v>
      </c>
      <c r="H179" s="93">
        <f t="shared" si="24"/>
        <v>3.0380765996000001E-5</v>
      </c>
      <c r="I179" s="93">
        <f t="shared" si="19"/>
        <v>2.2785574497E-5</v>
      </c>
      <c r="J179" s="93">
        <f t="shared" si="26"/>
        <v>1.8228459597600001E-5</v>
      </c>
      <c r="K179" s="93">
        <f t="shared" si="26"/>
        <v>1.5190382998000001E-5</v>
      </c>
      <c r="L179" s="93">
        <f t="shared" si="26"/>
        <v>1.3020328283999999E-5</v>
      </c>
      <c r="M179" s="93">
        <f t="shared" si="26"/>
        <v>1.13927872485E-5</v>
      </c>
      <c r="N179" s="93">
        <f t="shared" si="26"/>
        <v>1.0126921998666667E-5</v>
      </c>
      <c r="O179" s="93">
        <f t="shared" si="26"/>
        <v>9.1142297988000004E-6</v>
      </c>
      <c r="P179" s="93">
        <f t="shared" si="26"/>
        <v>8.2856634534545446E-6</v>
      </c>
      <c r="Q179" s="93">
        <f t="shared" si="26"/>
        <v>7.5951914990000003E-6</v>
      </c>
      <c r="R179" s="93">
        <f t="shared" si="26"/>
        <v>7.0109459990769222E-6</v>
      </c>
      <c r="S179" s="93">
        <f t="shared" si="26"/>
        <v>6.5101641419999997E-6</v>
      </c>
      <c r="T179" s="93">
        <f t="shared" si="26"/>
        <v>6.0761531992000003E-6</v>
      </c>
      <c r="U179" s="93">
        <f t="shared" si="26"/>
        <v>5.69639362425E-6</v>
      </c>
      <c r="V179" s="93">
        <f t="shared" si="26"/>
        <v>5.3613116463529416E-6</v>
      </c>
    </row>
    <row r="180" spans="2:22" x14ac:dyDescent="0.35">
      <c r="B180">
        <f t="shared" si="21"/>
        <v>350</v>
      </c>
      <c r="C180" s="93">
        <f>valves!S309</f>
        <v>0</v>
      </c>
      <c r="D180" s="93">
        <f t="shared" si="20"/>
        <v>0</v>
      </c>
      <c r="E180" s="93">
        <f t="shared" si="22"/>
        <v>0</v>
      </c>
      <c r="F180" s="93">
        <f t="shared" si="23"/>
        <v>0</v>
      </c>
      <c r="H180" s="93">
        <f t="shared" si="24"/>
        <v>0</v>
      </c>
      <c r="I180" s="93">
        <f t="shared" si="19"/>
        <v>0</v>
      </c>
      <c r="J180" s="93">
        <f t="shared" si="26"/>
        <v>0</v>
      </c>
      <c r="K180" s="93">
        <f t="shared" si="26"/>
        <v>0</v>
      </c>
      <c r="L180" s="93">
        <f t="shared" si="26"/>
        <v>0</v>
      </c>
      <c r="M180" s="93">
        <f t="shared" si="26"/>
        <v>0</v>
      </c>
      <c r="N180" s="93">
        <f t="shared" si="26"/>
        <v>0</v>
      </c>
      <c r="O180" s="93">
        <f t="shared" si="26"/>
        <v>0</v>
      </c>
      <c r="P180" s="93">
        <f t="shared" si="26"/>
        <v>0</v>
      </c>
      <c r="Q180" s="93">
        <f t="shared" si="26"/>
        <v>0</v>
      </c>
      <c r="R180" s="93">
        <f t="shared" si="26"/>
        <v>0</v>
      </c>
      <c r="S180" s="93">
        <f t="shared" si="26"/>
        <v>0</v>
      </c>
      <c r="T180" s="93">
        <f t="shared" si="26"/>
        <v>0</v>
      </c>
      <c r="U180" s="93">
        <f t="shared" si="26"/>
        <v>0</v>
      </c>
      <c r="V180" s="93">
        <f t="shared" si="26"/>
        <v>0</v>
      </c>
    </row>
    <row r="181" spans="2:22" x14ac:dyDescent="0.35">
      <c r="B181">
        <f t="shared" si="21"/>
        <v>352</v>
      </c>
      <c r="C181" s="93">
        <f>valves!S310</f>
        <v>0</v>
      </c>
      <c r="D181" s="93">
        <f t="shared" si="20"/>
        <v>0</v>
      </c>
      <c r="E181" s="93">
        <f t="shared" si="22"/>
        <v>0</v>
      </c>
      <c r="F181" s="93">
        <f t="shared" si="23"/>
        <v>0</v>
      </c>
      <c r="H181" s="93">
        <f t="shared" si="24"/>
        <v>0</v>
      </c>
      <c r="I181" s="93">
        <f t="shared" si="19"/>
        <v>0</v>
      </c>
      <c r="J181" s="93">
        <f t="shared" si="26"/>
        <v>0</v>
      </c>
      <c r="K181" s="93">
        <f t="shared" si="26"/>
        <v>0</v>
      </c>
      <c r="L181" s="93">
        <f t="shared" si="26"/>
        <v>0</v>
      </c>
      <c r="M181" s="93">
        <f t="shared" si="26"/>
        <v>0</v>
      </c>
      <c r="N181" s="93">
        <f t="shared" si="26"/>
        <v>0</v>
      </c>
      <c r="O181" s="93">
        <f t="shared" si="26"/>
        <v>0</v>
      </c>
      <c r="P181" s="93">
        <f t="shared" si="26"/>
        <v>0</v>
      </c>
      <c r="Q181" s="93">
        <f t="shared" si="26"/>
        <v>0</v>
      </c>
      <c r="R181" s="93">
        <f t="shared" si="26"/>
        <v>0</v>
      </c>
      <c r="S181" s="93">
        <f t="shared" si="26"/>
        <v>0</v>
      </c>
      <c r="T181" s="93">
        <f t="shared" si="26"/>
        <v>0</v>
      </c>
      <c r="U181" s="93">
        <f t="shared" si="26"/>
        <v>0</v>
      </c>
      <c r="V181" s="93">
        <f t="shared" si="26"/>
        <v>0</v>
      </c>
    </row>
    <row r="182" spans="2:22" x14ac:dyDescent="0.35">
      <c r="B182">
        <f t="shared" si="21"/>
        <v>354</v>
      </c>
      <c r="C182" s="93">
        <f>valves!S311</f>
        <v>0</v>
      </c>
      <c r="D182" s="93">
        <f t="shared" si="20"/>
        <v>0</v>
      </c>
      <c r="E182" s="93">
        <f t="shared" si="22"/>
        <v>0</v>
      </c>
      <c r="F182" s="93">
        <f t="shared" si="23"/>
        <v>0</v>
      </c>
      <c r="H182" s="93">
        <f t="shared" si="24"/>
        <v>0</v>
      </c>
      <c r="I182" s="93">
        <f t="shared" si="19"/>
        <v>0</v>
      </c>
      <c r="J182" s="93">
        <f t="shared" si="26"/>
        <v>0</v>
      </c>
      <c r="K182" s="93">
        <f t="shared" si="26"/>
        <v>0</v>
      </c>
      <c r="L182" s="93">
        <f t="shared" si="26"/>
        <v>0</v>
      </c>
      <c r="M182" s="93">
        <f t="shared" si="26"/>
        <v>0</v>
      </c>
      <c r="N182" s="93">
        <f t="shared" si="26"/>
        <v>0</v>
      </c>
      <c r="O182" s="93">
        <f t="shared" si="26"/>
        <v>0</v>
      </c>
      <c r="P182" s="93">
        <f t="shared" si="26"/>
        <v>0</v>
      </c>
      <c r="Q182" s="93">
        <f t="shared" si="26"/>
        <v>0</v>
      </c>
      <c r="R182" s="93">
        <f t="shared" si="26"/>
        <v>0</v>
      </c>
      <c r="S182" s="93">
        <f t="shared" si="26"/>
        <v>0</v>
      </c>
      <c r="T182" s="93">
        <f t="shared" si="26"/>
        <v>0</v>
      </c>
      <c r="U182" s="93">
        <f t="shared" si="26"/>
        <v>0</v>
      </c>
      <c r="V182" s="93">
        <f t="shared" si="26"/>
        <v>0</v>
      </c>
    </row>
    <row r="183" spans="2:22" x14ac:dyDescent="0.35">
      <c r="B183">
        <f t="shared" si="21"/>
        <v>356</v>
      </c>
      <c r="C183" s="93">
        <f>valves!S312</f>
        <v>0</v>
      </c>
      <c r="D183" s="93">
        <f t="shared" si="20"/>
        <v>0</v>
      </c>
      <c r="E183" s="93">
        <f t="shared" si="22"/>
        <v>0</v>
      </c>
      <c r="F183" s="93">
        <f t="shared" si="23"/>
        <v>0</v>
      </c>
      <c r="H183" s="93">
        <f t="shared" si="24"/>
        <v>0</v>
      </c>
      <c r="I183" s="93">
        <f t="shared" si="19"/>
        <v>0</v>
      </c>
      <c r="J183" s="93">
        <f t="shared" si="26"/>
        <v>0</v>
      </c>
      <c r="K183" s="93">
        <f t="shared" si="26"/>
        <v>0</v>
      </c>
      <c r="L183" s="93">
        <f t="shared" si="26"/>
        <v>0</v>
      </c>
      <c r="M183" s="93">
        <f t="shared" si="26"/>
        <v>0</v>
      </c>
      <c r="N183" s="93">
        <f t="shared" si="26"/>
        <v>0</v>
      </c>
      <c r="O183" s="93">
        <f t="shared" si="26"/>
        <v>0</v>
      </c>
      <c r="P183" s="93">
        <f t="shared" si="26"/>
        <v>0</v>
      </c>
      <c r="Q183" s="93">
        <f t="shared" si="26"/>
        <v>0</v>
      </c>
      <c r="R183" s="93">
        <f t="shared" si="26"/>
        <v>0</v>
      </c>
      <c r="S183" s="93">
        <f t="shared" si="26"/>
        <v>0</v>
      </c>
      <c r="T183" s="93">
        <f t="shared" si="26"/>
        <v>0</v>
      </c>
      <c r="U183" s="93">
        <f t="shared" si="26"/>
        <v>0</v>
      </c>
      <c r="V183" s="93">
        <f t="shared" si="26"/>
        <v>0</v>
      </c>
    </row>
    <row r="184" spans="2:22" x14ac:dyDescent="0.35">
      <c r="B184">
        <f t="shared" si="21"/>
        <v>358</v>
      </c>
      <c r="C184" s="93">
        <f>valves!S313</f>
        <v>0</v>
      </c>
      <c r="D184" s="93">
        <f t="shared" si="20"/>
        <v>0</v>
      </c>
      <c r="E184" s="93">
        <f t="shared" si="22"/>
        <v>0</v>
      </c>
      <c r="F184" s="93">
        <f t="shared" si="23"/>
        <v>0</v>
      </c>
      <c r="H184" s="93">
        <f t="shared" si="24"/>
        <v>0</v>
      </c>
      <c r="I184" s="93">
        <f t="shared" si="19"/>
        <v>0</v>
      </c>
      <c r="J184" s="93">
        <f t="shared" si="26"/>
        <v>0</v>
      </c>
      <c r="K184" s="93">
        <f t="shared" si="26"/>
        <v>0</v>
      </c>
      <c r="L184" s="93">
        <f t="shared" si="26"/>
        <v>0</v>
      </c>
      <c r="M184" s="93">
        <f t="shared" si="26"/>
        <v>0</v>
      </c>
      <c r="N184" s="93">
        <f t="shared" si="26"/>
        <v>0</v>
      </c>
      <c r="O184" s="93">
        <f t="shared" si="26"/>
        <v>0</v>
      </c>
      <c r="P184" s="93">
        <f t="shared" ref="J184:V204" si="27">$F184*P$3</f>
        <v>0</v>
      </c>
      <c r="Q184" s="93">
        <f t="shared" si="27"/>
        <v>0</v>
      </c>
      <c r="R184" s="93">
        <f t="shared" si="27"/>
        <v>0</v>
      </c>
      <c r="S184" s="93">
        <f t="shared" si="27"/>
        <v>0</v>
      </c>
      <c r="T184" s="93">
        <f t="shared" si="27"/>
        <v>0</v>
      </c>
      <c r="U184" s="93">
        <f t="shared" si="27"/>
        <v>0</v>
      </c>
      <c r="V184" s="93">
        <f t="shared" si="27"/>
        <v>0</v>
      </c>
    </row>
    <row r="185" spans="2:22" x14ac:dyDescent="0.35">
      <c r="B185">
        <f t="shared" si="21"/>
        <v>360</v>
      </c>
      <c r="C185" s="93">
        <f>valves!S314</f>
        <v>0</v>
      </c>
      <c r="D185" s="93">
        <f t="shared" si="20"/>
        <v>0</v>
      </c>
      <c r="E185" s="93">
        <f t="shared" si="22"/>
        <v>0</v>
      </c>
      <c r="F185" s="93">
        <f t="shared" si="23"/>
        <v>0</v>
      </c>
      <c r="H185" s="93">
        <f t="shared" si="24"/>
        <v>0</v>
      </c>
      <c r="I185" s="93">
        <f t="shared" si="19"/>
        <v>0</v>
      </c>
      <c r="J185" s="93">
        <f t="shared" si="27"/>
        <v>0</v>
      </c>
      <c r="K185" s="93">
        <f t="shared" si="27"/>
        <v>0</v>
      </c>
      <c r="L185" s="93">
        <f t="shared" si="27"/>
        <v>0</v>
      </c>
      <c r="M185" s="93">
        <f t="shared" si="27"/>
        <v>0</v>
      </c>
      <c r="N185" s="93">
        <f t="shared" si="27"/>
        <v>0</v>
      </c>
      <c r="O185" s="93">
        <f t="shared" si="27"/>
        <v>0</v>
      </c>
      <c r="P185" s="93">
        <f t="shared" si="27"/>
        <v>0</v>
      </c>
      <c r="Q185" s="93">
        <f t="shared" si="27"/>
        <v>0</v>
      </c>
      <c r="R185" s="93">
        <f t="shared" si="27"/>
        <v>0</v>
      </c>
      <c r="S185" s="93">
        <f t="shared" si="27"/>
        <v>0</v>
      </c>
      <c r="T185" s="93">
        <f t="shared" si="27"/>
        <v>0</v>
      </c>
      <c r="U185" s="93">
        <f t="shared" si="27"/>
        <v>0</v>
      </c>
      <c r="V185" s="93">
        <f t="shared" si="27"/>
        <v>0</v>
      </c>
    </row>
    <row r="186" spans="2:22" x14ac:dyDescent="0.35">
      <c r="B186">
        <f t="shared" si="21"/>
        <v>362</v>
      </c>
      <c r="C186" s="93">
        <f>valves!S315</f>
        <v>0</v>
      </c>
      <c r="D186" s="93">
        <f t="shared" si="20"/>
        <v>0</v>
      </c>
      <c r="E186" s="93">
        <f t="shared" si="22"/>
        <v>0</v>
      </c>
      <c r="F186" s="93">
        <f t="shared" si="23"/>
        <v>0</v>
      </c>
      <c r="H186" s="93">
        <f t="shared" si="24"/>
        <v>0</v>
      </c>
      <c r="I186" s="93">
        <f t="shared" si="19"/>
        <v>0</v>
      </c>
      <c r="J186" s="93">
        <f t="shared" si="27"/>
        <v>0</v>
      </c>
      <c r="K186" s="93">
        <f t="shared" si="27"/>
        <v>0</v>
      </c>
      <c r="L186" s="93">
        <f t="shared" si="27"/>
        <v>0</v>
      </c>
      <c r="M186" s="93">
        <f t="shared" si="27"/>
        <v>0</v>
      </c>
      <c r="N186" s="93">
        <f t="shared" si="27"/>
        <v>0</v>
      </c>
      <c r="O186" s="93">
        <f t="shared" si="27"/>
        <v>0</v>
      </c>
      <c r="P186" s="93">
        <f t="shared" si="27"/>
        <v>0</v>
      </c>
      <c r="Q186" s="93">
        <f t="shared" si="27"/>
        <v>0</v>
      </c>
      <c r="R186" s="93">
        <f t="shared" si="27"/>
        <v>0</v>
      </c>
      <c r="S186" s="93">
        <f t="shared" si="27"/>
        <v>0</v>
      </c>
      <c r="T186" s="93">
        <f t="shared" si="27"/>
        <v>0</v>
      </c>
      <c r="U186" s="93">
        <f t="shared" si="27"/>
        <v>0</v>
      </c>
      <c r="V186" s="93">
        <f t="shared" si="27"/>
        <v>0</v>
      </c>
    </row>
    <row r="187" spans="2:22" x14ac:dyDescent="0.35">
      <c r="B187">
        <f t="shared" si="21"/>
        <v>364</v>
      </c>
      <c r="C187" s="93">
        <f>valves!S316</f>
        <v>0</v>
      </c>
      <c r="D187" s="93">
        <f t="shared" si="20"/>
        <v>0</v>
      </c>
      <c r="E187" s="93">
        <f t="shared" si="22"/>
        <v>0</v>
      </c>
      <c r="F187" s="93">
        <f t="shared" si="23"/>
        <v>0</v>
      </c>
      <c r="H187" s="93">
        <f t="shared" si="24"/>
        <v>0</v>
      </c>
      <c r="I187" s="93">
        <f t="shared" si="19"/>
        <v>0</v>
      </c>
      <c r="J187" s="93">
        <f t="shared" si="27"/>
        <v>0</v>
      </c>
      <c r="K187" s="93">
        <f t="shared" si="27"/>
        <v>0</v>
      </c>
      <c r="L187" s="93">
        <f t="shared" si="27"/>
        <v>0</v>
      </c>
      <c r="M187" s="93">
        <f t="shared" si="27"/>
        <v>0</v>
      </c>
      <c r="N187" s="93">
        <f t="shared" si="27"/>
        <v>0</v>
      </c>
      <c r="O187" s="93">
        <f t="shared" si="27"/>
        <v>0</v>
      </c>
      <c r="P187" s="93">
        <f t="shared" si="27"/>
        <v>0</v>
      </c>
      <c r="Q187" s="93">
        <f t="shared" si="27"/>
        <v>0</v>
      </c>
      <c r="R187" s="93">
        <f t="shared" si="27"/>
        <v>0</v>
      </c>
      <c r="S187" s="93">
        <f t="shared" si="27"/>
        <v>0</v>
      </c>
      <c r="T187" s="93">
        <f t="shared" si="27"/>
        <v>0</v>
      </c>
      <c r="U187" s="93">
        <f t="shared" si="27"/>
        <v>0</v>
      </c>
      <c r="V187" s="93">
        <f t="shared" si="27"/>
        <v>0</v>
      </c>
    </row>
    <row r="188" spans="2:22" x14ac:dyDescent="0.35">
      <c r="B188">
        <f t="shared" si="21"/>
        <v>366</v>
      </c>
      <c r="C188" s="93">
        <f>valves!S317</f>
        <v>0</v>
      </c>
      <c r="D188" s="93">
        <f t="shared" si="20"/>
        <v>0</v>
      </c>
      <c r="E188" s="93">
        <f t="shared" si="22"/>
        <v>0</v>
      </c>
      <c r="F188" s="93">
        <f t="shared" si="23"/>
        <v>0</v>
      </c>
      <c r="H188" s="93">
        <f t="shared" si="24"/>
        <v>0</v>
      </c>
      <c r="I188" s="93">
        <f t="shared" si="19"/>
        <v>0</v>
      </c>
      <c r="J188" s="93">
        <f t="shared" si="27"/>
        <v>0</v>
      </c>
      <c r="K188" s="93">
        <f t="shared" si="27"/>
        <v>0</v>
      </c>
      <c r="L188" s="93">
        <f t="shared" si="27"/>
        <v>0</v>
      </c>
      <c r="M188" s="93">
        <f t="shared" si="27"/>
        <v>0</v>
      </c>
      <c r="N188" s="93">
        <f t="shared" si="27"/>
        <v>0</v>
      </c>
      <c r="O188" s="93">
        <f t="shared" si="27"/>
        <v>0</v>
      </c>
      <c r="P188" s="93">
        <f t="shared" si="27"/>
        <v>0</v>
      </c>
      <c r="Q188" s="93">
        <f t="shared" si="27"/>
        <v>0</v>
      </c>
      <c r="R188" s="93">
        <f t="shared" si="27"/>
        <v>0</v>
      </c>
      <c r="S188" s="93">
        <f t="shared" si="27"/>
        <v>0</v>
      </c>
      <c r="T188" s="93">
        <f t="shared" si="27"/>
        <v>0</v>
      </c>
      <c r="U188" s="93">
        <f t="shared" si="27"/>
        <v>0</v>
      </c>
      <c r="V188" s="93">
        <f t="shared" si="27"/>
        <v>0</v>
      </c>
    </row>
    <row r="189" spans="2:22" x14ac:dyDescent="0.35">
      <c r="B189">
        <f t="shared" si="21"/>
        <v>368</v>
      </c>
      <c r="C189" s="93">
        <f>valves!S318</f>
        <v>0</v>
      </c>
      <c r="D189" s="93">
        <f t="shared" si="20"/>
        <v>0</v>
      </c>
      <c r="E189" s="93">
        <f t="shared" si="22"/>
        <v>0</v>
      </c>
      <c r="F189" s="93">
        <f t="shared" si="23"/>
        <v>0</v>
      </c>
      <c r="H189" s="93">
        <f t="shared" si="24"/>
        <v>0</v>
      </c>
      <c r="I189" s="93">
        <f t="shared" si="19"/>
        <v>0</v>
      </c>
      <c r="J189" s="93">
        <f t="shared" si="27"/>
        <v>0</v>
      </c>
      <c r="K189" s="93">
        <f t="shared" si="27"/>
        <v>0</v>
      </c>
      <c r="L189" s="93">
        <f t="shared" si="27"/>
        <v>0</v>
      </c>
      <c r="M189" s="93">
        <f t="shared" si="27"/>
        <v>0</v>
      </c>
      <c r="N189" s="93">
        <f t="shared" si="27"/>
        <v>0</v>
      </c>
      <c r="O189" s="93">
        <f t="shared" si="27"/>
        <v>0</v>
      </c>
      <c r="P189" s="93">
        <f t="shared" si="27"/>
        <v>0</v>
      </c>
      <c r="Q189" s="93">
        <f t="shared" si="27"/>
        <v>0</v>
      </c>
      <c r="R189" s="93">
        <f t="shared" si="27"/>
        <v>0</v>
      </c>
      <c r="S189" s="93">
        <f t="shared" si="27"/>
        <v>0</v>
      </c>
      <c r="T189" s="93">
        <f t="shared" si="27"/>
        <v>0</v>
      </c>
      <c r="U189" s="93">
        <f t="shared" si="27"/>
        <v>0</v>
      </c>
      <c r="V189" s="93">
        <f t="shared" si="27"/>
        <v>0</v>
      </c>
    </row>
    <row r="190" spans="2:22" x14ac:dyDescent="0.35">
      <c r="B190">
        <f t="shared" si="21"/>
        <v>370</v>
      </c>
      <c r="C190" s="93">
        <f>valves!S319</f>
        <v>0</v>
      </c>
      <c r="D190" s="93">
        <f t="shared" si="20"/>
        <v>0</v>
      </c>
      <c r="E190" s="93">
        <f t="shared" si="22"/>
        <v>0</v>
      </c>
      <c r="F190" s="93">
        <f t="shared" si="23"/>
        <v>0</v>
      </c>
      <c r="H190" s="93">
        <f t="shared" si="24"/>
        <v>0</v>
      </c>
      <c r="I190" s="93">
        <f t="shared" si="24"/>
        <v>0</v>
      </c>
      <c r="J190" s="93">
        <f t="shared" si="27"/>
        <v>0</v>
      </c>
      <c r="K190" s="93">
        <f t="shared" si="27"/>
        <v>0</v>
      </c>
      <c r="L190" s="93">
        <f t="shared" si="27"/>
        <v>0</v>
      </c>
      <c r="M190" s="93">
        <f t="shared" si="27"/>
        <v>0</v>
      </c>
      <c r="N190" s="93">
        <f t="shared" si="27"/>
        <v>0</v>
      </c>
      <c r="O190" s="93">
        <f t="shared" si="27"/>
        <v>0</v>
      </c>
      <c r="P190" s="93">
        <f t="shared" si="27"/>
        <v>0</v>
      </c>
      <c r="Q190" s="93">
        <f t="shared" si="27"/>
        <v>0</v>
      </c>
      <c r="R190" s="93">
        <f t="shared" si="27"/>
        <v>0</v>
      </c>
      <c r="S190" s="93">
        <f t="shared" si="27"/>
        <v>0</v>
      </c>
      <c r="T190" s="93">
        <f t="shared" si="27"/>
        <v>0</v>
      </c>
      <c r="U190" s="93">
        <f t="shared" si="27"/>
        <v>0</v>
      </c>
      <c r="V190" s="93">
        <f t="shared" si="27"/>
        <v>0</v>
      </c>
    </row>
    <row r="191" spans="2:22" x14ac:dyDescent="0.35">
      <c r="B191">
        <f t="shared" si="21"/>
        <v>372</v>
      </c>
      <c r="C191" s="93">
        <f>valves!S320</f>
        <v>0</v>
      </c>
      <c r="D191" s="93">
        <f t="shared" si="20"/>
        <v>0</v>
      </c>
      <c r="E191" s="93">
        <f t="shared" si="22"/>
        <v>0</v>
      </c>
      <c r="F191" s="93">
        <f t="shared" si="23"/>
        <v>0</v>
      </c>
      <c r="H191" s="93">
        <f t="shared" si="24"/>
        <v>0</v>
      </c>
      <c r="I191" s="93">
        <f t="shared" si="24"/>
        <v>0</v>
      </c>
      <c r="J191" s="93">
        <f t="shared" si="27"/>
        <v>0</v>
      </c>
      <c r="K191" s="93">
        <f t="shared" si="27"/>
        <v>0</v>
      </c>
      <c r="L191" s="93">
        <f t="shared" si="27"/>
        <v>0</v>
      </c>
      <c r="M191" s="93">
        <f t="shared" si="27"/>
        <v>0</v>
      </c>
      <c r="N191" s="93">
        <f t="shared" si="27"/>
        <v>0</v>
      </c>
      <c r="O191" s="93">
        <f t="shared" si="27"/>
        <v>0</v>
      </c>
      <c r="P191" s="93">
        <f t="shared" si="27"/>
        <v>0</v>
      </c>
      <c r="Q191" s="93">
        <f t="shared" si="27"/>
        <v>0</v>
      </c>
      <c r="R191" s="93">
        <f t="shared" si="27"/>
        <v>0</v>
      </c>
      <c r="S191" s="93">
        <f t="shared" si="27"/>
        <v>0</v>
      </c>
      <c r="T191" s="93">
        <f t="shared" si="27"/>
        <v>0</v>
      </c>
      <c r="U191" s="93">
        <f t="shared" si="27"/>
        <v>0</v>
      </c>
      <c r="V191" s="93">
        <f t="shared" si="27"/>
        <v>0</v>
      </c>
    </row>
    <row r="192" spans="2:22" x14ac:dyDescent="0.35">
      <c r="B192">
        <f t="shared" si="21"/>
        <v>374</v>
      </c>
      <c r="C192" s="93">
        <f>valves!S321</f>
        <v>0</v>
      </c>
      <c r="D192" s="93">
        <f t="shared" si="20"/>
        <v>0</v>
      </c>
      <c r="E192" s="93">
        <f t="shared" si="22"/>
        <v>0</v>
      </c>
      <c r="F192" s="93">
        <f t="shared" si="23"/>
        <v>0</v>
      </c>
      <c r="H192" s="93">
        <f t="shared" si="24"/>
        <v>0</v>
      </c>
      <c r="I192" s="93">
        <f t="shared" si="24"/>
        <v>0</v>
      </c>
      <c r="J192" s="93">
        <f t="shared" si="27"/>
        <v>0</v>
      </c>
      <c r="K192" s="93">
        <f t="shared" si="27"/>
        <v>0</v>
      </c>
      <c r="L192" s="93">
        <f t="shared" si="27"/>
        <v>0</v>
      </c>
      <c r="M192" s="93">
        <f t="shared" si="27"/>
        <v>0</v>
      </c>
      <c r="N192" s="93">
        <f t="shared" si="27"/>
        <v>0</v>
      </c>
      <c r="O192" s="93">
        <f t="shared" si="27"/>
        <v>0</v>
      </c>
      <c r="P192" s="93">
        <f t="shared" si="27"/>
        <v>0</v>
      </c>
      <c r="Q192" s="93">
        <f t="shared" si="27"/>
        <v>0</v>
      </c>
      <c r="R192" s="93">
        <f t="shared" si="27"/>
        <v>0</v>
      </c>
      <c r="S192" s="93">
        <f t="shared" si="27"/>
        <v>0</v>
      </c>
      <c r="T192" s="93">
        <f t="shared" si="27"/>
        <v>0</v>
      </c>
      <c r="U192" s="93">
        <f t="shared" si="27"/>
        <v>0</v>
      </c>
      <c r="V192" s="93">
        <f t="shared" si="27"/>
        <v>0</v>
      </c>
    </row>
    <row r="193" spans="2:22" x14ac:dyDescent="0.35">
      <c r="B193">
        <f t="shared" si="21"/>
        <v>376</v>
      </c>
      <c r="C193" s="93">
        <f>valves!S322</f>
        <v>0</v>
      </c>
      <c r="D193" s="93">
        <f t="shared" si="20"/>
        <v>0</v>
      </c>
      <c r="E193" s="93">
        <f t="shared" si="22"/>
        <v>0</v>
      </c>
      <c r="F193" s="93">
        <f t="shared" si="23"/>
        <v>0</v>
      </c>
      <c r="H193" s="93">
        <f t="shared" si="24"/>
        <v>0</v>
      </c>
      <c r="I193" s="93">
        <f t="shared" si="24"/>
        <v>0</v>
      </c>
      <c r="J193" s="93">
        <f t="shared" si="27"/>
        <v>0</v>
      </c>
      <c r="K193" s="93">
        <f t="shared" si="27"/>
        <v>0</v>
      </c>
      <c r="L193" s="93">
        <f t="shared" si="27"/>
        <v>0</v>
      </c>
      <c r="M193" s="93">
        <f t="shared" si="27"/>
        <v>0</v>
      </c>
      <c r="N193" s="93">
        <f t="shared" si="27"/>
        <v>0</v>
      </c>
      <c r="O193" s="93">
        <f t="shared" si="27"/>
        <v>0</v>
      </c>
      <c r="P193" s="93">
        <f t="shared" si="27"/>
        <v>0</v>
      </c>
      <c r="Q193" s="93">
        <f t="shared" si="27"/>
        <v>0</v>
      </c>
      <c r="R193" s="93">
        <f t="shared" si="27"/>
        <v>0</v>
      </c>
      <c r="S193" s="93">
        <f t="shared" si="27"/>
        <v>0</v>
      </c>
      <c r="T193" s="93">
        <f t="shared" si="27"/>
        <v>0</v>
      </c>
      <c r="U193" s="93">
        <f t="shared" si="27"/>
        <v>0</v>
      </c>
      <c r="V193" s="93">
        <f t="shared" si="27"/>
        <v>0</v>
      </c>
    </row>
    <row r="194" spans="2:22" x14ac:dyDescent="0.35">
      <c r="B194">
        <f t="shared" si="21"/>
        <v>378</v>
      </c>
      <c r="C194" s="93">
        <f>valves!S323</f>
        <v>0</v>
      </c>
      <c r="D194" s="93">
        <f t="shared" si="20"/>
        <v>0</v>
      </c>
      <c r="E194" s="93">
        <f t="shared" si="22"/>
        <v>0</v>
      </c>
      <c r="F194" s="93">
        <f t="shared" si="23"/>
        <v>0</v>
      </c>
      <c r="H194" s="93">
        <f t="shared" si="24"/>
        <v>0</v>
      </c>
      <c r="I194" s="93">
        <f t="shared" si="24"/>
        <v>0</v>
      </c>
      <c r="J194" s="93">
        <f t="shared" si="27"/>
        <v>0</v>
      </c>
      <c r="K194" s="93">
        <f t="shared" si="27"/>
        <v>0</v>
      </c>
      <c r="L194" s="93">
        <f t="shared" si="27"/>
        <v>0</v>
      </c>
      <c r="M194" s="93">
        <f t="shared" si="27"/>
        <v>0</v>
      </c>
      <c r="N194" s="93">
        <f t="shared" si="27"/>
        <v>0</v>
      </c>
      <c r="O194" s="93">
        <f t="shared" si="27"/>
        <v>0</v>
      </c>
      <c r="P194" s="93">
        <f t="shared" si="27"/>
        <v>0</v>
      </c>
      <c r="Q194" s="93">
        <f t="shared" si="27"/>
        <v>0</v>
      </c>
      <c r="R194" s="93">
        <f t="shared" si="27"/>
        <v>0</v>
      </c>
      <c r="S194" s="93">
        <f t="shared" si="27"/>
        <v>0</v>
      </c>
      <c r="T194" s="93">
        <f t="shared" si="27"/>
        <v>0</v>
      </c>
      <c r="U194" s="93">
        <f t="shared" si="27"/>
        <v>0</v>
      </c>
      <c r="V194" s="93">
        <f t="shared" si="27"/>
        <v>0</v>
      </c>
    </row>
    <row r="195" spans="2:22" x14ac:dyDescent="0.35">
      <c r="B195">
        <f t="shared" si="21"/>
        <v>380</v>
      </c>
      <c r="C195" s="93">
        <f>valves!S324</f>
        <v>0</v>
      </c>
      <c r="D195" s="93">
        <f t="shared" si="20"/>
        <v>0</v>
      </c>
      <c r="E195" s="93">
        <f t="shared" si="22"/>
        <v>0</v>
      </c>
      <c r="F195" s="93">
        <f t="shared" si="23"/>
        <v>0</v>
      </c>
      <c r="H195" s="93">
        <f t="shared" si="24"/>
        <v>0</v>
      </c>
      <c r="I195" s="93">
        <f t="shared" si="24"/>
        <v>0</v>
      </c>
      <c r="J195" s="93">
        <f t="shared" si="27"/>
        <v>0</v>
      </c>
      <c r="K195" s="93">
        <f t="shared" si="27"/>
        <v>0</v>
      </c>
      <c r="L195" s="93">
        <f t="shared" si="27"/>
        <v>0</v>
      </c>
      <c r="M195" s="93">
        <f t="shared" si="27"/>
        <v>0</v>
      </c>
      <c r="N195" s="93">
        <f t="shared" si="27"/>
        <v>0</v>
      </c>
      <c r="O195" s="93">
        <f t="shared" si="27"/>
        <v>0</v>
      </c>
      <c r="P195" s="93">
        <f t="shared" si="27"/>
        <v>0</v>
      </c>
      <c r="Q195" s="93">
        <f t="shared" si="27"/>
        <v>0</v>
      </c>
      <c r="R195" s="93">
        <f t="shared" si="27"/>
        <v>0</v>
      </c>
      <c r="S195" s="93">
        <f t="shared" si="27"/>
        <v>0</v>
      </c>
      <c r="T195" s="93">
        <f t="shared" si="27"/>
        <v>0</v>
      </c>
      <c r="U195" s="93">
        <f t="shared" si="27"/>
        <v>0</v>
      </c>
      <c r="V195" s="93">
        <f t="shared" si="27"/>
        <v>0</v>
      </c>
    </row>
    <row r="196" spans="2:22" x14ac:dyDescent="0.35">
      <c r="B196">
        <f t="shared" si="21"/>
        <v>382</v>
      </c>
      <c r="C196" s="93">
        <f>valves!S325</f>
        <v>0</v>
      </c>
      <c r="D196" s="93">
        <f t="shared" si="20"/>
        <v>0</v>
      </c>
      <c r="E196" s="93">
        <f t="shared" si="22"/>
        <v>0</v>
      </c>
      <c r="F196" s="93">
        <f t="shared" si="23"/>
        <v>0</v>
      </c>
      <c r="H196" s="93">
        <f t="shared" si="24"/>
        <v>0</v>
      </c>
      <c r="I196" s="93">
        <f t="shared" si="24"/>
        <v>0</v>
      </c>
      <c r="J196" s="93">
        <f t="shared" si="27"/>
        <v>0</v>
      </c>
      <c r="K196" s="93">
        <f t="shared" si="27"/>
        <v>0</v>
      </c>
      <c r="L196" s="93">
        <f t="shared" si="27"/>
        <v>0</v>
      </c>
      <c r="M196" s="93">
        <f t="shared" si="27"/>
        <v>0</v>
      </c>
      <c r="N196" s="93">
        <f t="shared" si="27"/>
        <v>0</v>
      </c>
      <c r="O196" s="93">
        <f t="shared" si="27"/>
        <v>0</v>
      </c>
      <c r="P196" s="93">
        <f t="shared" si="27"/>
        <v>0</v>
      </c>
      <c r="Q196" s="93">
        <f t="shared" si="27"/>
        <v>0</v>
      </c>
      <c r="R196" s="93">
        <f t="shared" si="27"/>
        <v>0</v>
      </c>
      <c r="S196" s="93">
        <f t="shared" si="27"/>
        <v>0</v>
      </c>
      <c r="T196" s="93">
        <f t="shared" si="27"/>
        <v>0</v>
      </c>
      <c r="U196" s="93">
        <f t="shared" si="27"/>
        <v>0</v>
      </c>
      <c r="V196" s="93">
        <f t="shared" si="27"/>
        <v>0</v>
      </c>
    </row>
    <row r="197" spans="2:22" x14ac:dyDescent="0.35">
      <c r="B197">
        <f t="shared" si="21"/>
        <v>384</v>
      </c>
      <c r="C197" s="93">
        <f>valves!S326</f>
        <v>0</v>
      </c>
      <c r="D197" s="93">
        <f t="shared" si="20"/>
        <v>0</v>
      </c>
      <c r="E197" s="93">
        <f t="shared" si="22"/>
        <v>0</v>
      </c>
      <c r="F197" s="93">
        <f t="shared" si="23"/>
        <v>0</v>
      </c>
      <c r="H197" s="93">
        <f t="shared" si="24"/>
        <v>0</v>
      </c>
      <c r="I197" s="93">
        <f t="shared" si="24"/>
        <v>0</v>
      </c>
      <c r="J197" s="93">
        <f t="shared" si="27"/>
        <v>0</v>
      </c>
      <c r="K197" s="93">
        <f t="shared" si="27"/>
        <v>0</v>
      </c>
      <c r="L197" s="93">
        <f t="shared" si="27"/>
        <v>0</v>
      </c>
      <c r="M197" s="93">
        <f t="shared" si="27"/>
        <v>0</v>
      </c>
      <c r="N197" s="93">
        <f t="shared" si="27"/>
        <v>0</v>
      </c>
      <c r="O197" s="93">
        <f t="shared" si="27"/>
        <v>0</v>
      </c>
      <c r="P197" s="93">
        <f t="shared" si="27"/>
        <v>0</v>
      </c>
      <c r="Q197" s="93">
        <f t="shared" si="27"/>
        <v>0</v>
      </c>
      <c r="R197" s="93">
        <f t="shared" si="27"/>
        <v>0</v>
      </c>
      <c r="S197" s="93">
        <f t="shared" si="27"/>
        <v>0</v>
      </c>
      <c r="T197" s="93">
        <f t="shared" si="27"/>
        <v>0</v>
      </c>
      <c r="U197" s="93">
        <f t="shared" si="27"/>
        <v>0</v>
      </c>
      <c r="V197" s="93">
        <f t="shared" si="27"/>
        <v>0</v>
      </c>
    </row>
    <row r="198" spans="2:22" x14ac:dyDescent="0.35">
      <c r="B198">
        <f t="shared" si="21"/>
        <v>386</v>
      </c>
      <c r="C198" s="93">
        <f>valves!S327</f>
        <v>0</v>
      </c>
      <c r="D198" s="93">
        <f t="shared" ref="D198:D261" si="28">(-0.5992*C198^2)+(15.995*C198)</f>
        <v>0</v>
      </c>
      <c r="E198" s="93">
        <f t="shared" si="22"/>
        <v>0</v>
      </c>
      <c r="F198" s="93">
        <f t="shared" si="23"/>
        <v>0</v>
      </c>
      <c r="H198" s="93">
        <f t="shared" si="24"/>
        <v>0</v>
      </c>
      <c r="I198" s="93">
        <f t="shared" si="24"/>
        <v>0</v>
      </c>
      <c r="J198" s="93">
        <f t="shared" si="27"/>
        <v>0</v>
      </c>
      <c r="K198" s="93">
        <f t="shared" si="27"/>
        <v>0</v>
      </c>
      <c r="L198" s="93">
        <f t="shared" si="27"/>
        <v>0</v>
      </c>
      <c r="M198" s="93">
        <f t="shared" si="27"/>
        <v>0</v>
      </c>
      <c r="N198" s="93">
        <f t="shared" si="27"/>
        <v>0</v>
      </c>
      <c r="O198" s="93">
        <f t="shared" si="27"/>
        <v>0</v>
      </c>
      <c r="P198" s="93">
        <f t="shared" si="27"/>
        <v>0</v>
      </c>
      <c r="Q198" s="93">
        <f t="shared" si="27"/>
        <v>0</v>
      </c>
      <c r="R198" s="93">
        <f t="shared" si="27"/>
        <v>0</v>
      </c>
      <c r="S198" s="93">
        <f t="shared" si="27"/>
        <v>0</v>
      </c>
      <c r="T198" s="93">
        <f t="shared" si="27"/>
        <v>0</v>
      </c>
      <c r="U198" s="93">
        <f t="shared" si="27"/>
        <v>0</v>
      </c>
      <c r="V198" s="93">
        <f t="shared" si="27"/>
        <v>0</v>
      </c>
    </row>
    <row r="199" spans="2:22" x14ac:dyDescent="0.35">
      <c r="B199">
        <f t="shared" ref="B199:B262" si="29">B198+2</f>
        <v>388</v>
      </c>
      <c r="C199" s="93">
        <f>valves!S328</f>
        <v>0</v>
      </c>
      <c r="D199" s="93">
        <f t="shared" si="28"/>
        <v>0</v>
      </c>
      <c r="E199" s="93">
        <f t="shared" ref="E199:E262" si="30">((C199-C198)/2)+C198</f>
        <v>0</v>
      </c>
      <c r="F199" s="93">
        <f t="shared" ref="F199:F262" si="31">(-0.5992*E199^2)+(15.995*E199)</f>
        <v>0</v>
      </c>
      <c r="H199" s="93">
        <f t="shared" ref="H199:I262" si="32">$F199*H$3</f>
        <v>0</v>
      </c>
      <c r="I199" s="93">
        <f t="shared" si="32"/>
        <v>0</v>
      </c>
      <c r="J199" s="93">
        <f t="shared" si="27"/>
        <v>0</v>
      </c>
      <c r="K199" s="93">
        <f t="shared" si="27"/>
        <v>0</v>
      </c>
      <c r="L199" s="93">
        <f t="shared" si="27"/>
        <v>0</v>
      </c>
      <c r="M199" s="93">
        <f t="shared" si="27"/>
        <v>0</v>
      </c>
      <c r="N199" s="93">
        <f t="shared" si="27"/>
        <v>0</v>
      </c>
      <c r="O199" s="93">
        <f t="shared" si="27"/>
        <v>0</v>
      </c>
      <c r="P199" s="93">
        <f t="shared" si="27"/>
        <v>0</v>
      </c>
      <c r="Q199" s="93">
        <f t="shared" si="27"/>
        <v>0</v>
      </c>
      <c r="R199" s="93">
        <f t="shared" si="27"/>
        <v>0</v>
      </c>
      <c r="S199" s="93">
        <f t="shared" si="27"/>
        <v>0</v>
      </c>
      <c r="T199" s="93">
        <f t="shared" si="27"/>
        <v>0</v>
      </c>
      <c r="U199" s="93">
        <f t="shared" si="27"/>
        <v>0</v>
      </c>
      <c r="V199" s="93">
        <f t="shared" si="27"/>
        <v>0</v>
      </c>
    </row>
    <row r="200" spans="2:22" x14ac:dyDescent="0.35">
      <c r="B200">
        <f t="shared" si="29"/>
        <v>390</v>
      </c>
      <c r="C200" s="93">
        <f>valves!S329</f>
        <v>0</v>
      </c>
      <c r="D200" s="93">
        <f t="shared" si="28"/>
        <v>0</v>
      </c>
      <c r="E200" s="93">
        <f t="shared" si="30"/>
        <v>0</v>
      </c>
      <c r="F200" s="93">
        <f t="shared" si="31"/>
        <v>0</v>
      </c>
      <c r="H200" s="93">
        <f t="shared" si="32"/>
        <v>0</v>
      </c>
      <c r="I200" s="93">
        <f t="shared" si="32"/>
        <v>0</v>
      </c>
      <c r="J200" s="93">
        <f t="shared" si="27"/>
        <v>0</v>
      </c>
      <c r="K200" s="93">
        <f t="shared" si="27"/>
        <v>0</v>
      </c>
      <c r="L200" s="93">
        <f t="shared" si="27"/>
        <v>0</v>
      </c>
      <c r="M200" s="93">
        <f t="shared" si="27"/>
        <v>0</v>
      </c>
      <c r="N200" s="93">
        <f t="shared" si="27"/>
        <v>0</v>
      </c>
      <c r="O200" s="93">
        <f t="shared" si="27"/>
        <v>0</v>
      </c>
      <c r="P200" s="93">
        <f t="shared" si="27"/>
        <v>0</v>
      </c>
      <c r="Q200" s="93">
        <f t="shared" si="27"/>
        <v>0</v>
      </c>
      <c r="R200" s="93">
        <f t="shared" si="27"/>
        <v>0</v>
      </c>
      <c r="S200" s="93">
        <f t="shared" si="27"/>
        <v>0</v>
      </c>
      <c r="T200" s="93">
        <f t="shared" si="27"/>
        <v>0</v>
      </c>
      <c r="U200" s="93">
        <f t="shared" si="27"/>
        <v>0</v>
      </c>
      <c r="V200" s="93">
        <f t="shared" si="27"/>
        <v>0</v>
      </c>
    </row>
    <row r="201" spans="2:22" x14ac:dyDescent="0.35">
      <c r="B201">
        <f t="shared" si="29"/>
        <v>392</v>
      </c>
      <c r="C201" s="93">
        <f>valves!S330</f>
        <v>0</v>
      </c>
      <c r="D201" s="93">
        <f t="shared" si="28"/>
        <v>0</v>
      </c>
      <c r="E201" s="93">
        <f t="shared" si="30"/>
        <v>0</v>
      </c>
      <c r="F201" s="93">
        <f t="shared" si="31"/>
        <v>0</v>
      </c>
      <c r="H201" s="93">
        <f t="shared" si="32"/>
        <v>0</v>
      </c>
      <c r="I201" s="93">
        <f t="shared" si="32"/>
        <v>0</v>
      </c>
      <c r="J201" s="93">
        <f t="shared" si="27"/>
        <v>0</v>
      </c>
      <c r="K201" s="93">
        <f t="shared" si="27"/>
        <v>0</v>
      </c>
      <c r="L201" s="93">
        <f t="shared" si="27"/>
        <v>0</v>
      </c>
      <c r="M201" s="93">
        <f t="shared" si="27"/>
        <v>0</v>
      </c>
      <c r="N201" s="93">
        <f t="shared" si="27"/>
        <v>0</v>
      </c>
      <c r="O201" s="93">
        <f t="shared" si="27"/>
        <v>0</v>
      </c>
      <c r="P201" s="93">
        <f t="shared" si="27"/>
        <v>0</v>
      </c>
      <c r="Q201" s="93">
        <f t="shared" si="27"/>
        <v>0</v>
      </c>
      <c r="R201" s="93">
        <f t="shared" si="27"/>
        <v>0</v>
      </c>
      <c r="S201" s="93">
        <f t="shared" si="27"/>
        <v>0</v>
      </c>
      <c r="T201" s="93">
        <f t="shared" si="27"/>
        <v>0</v>
      </c>
      <c r="U201" s="93">
        <f t="shared" si="27"/>
        <v>0</v>
      </c>
      <c r="V201" s="93">
        <f t="shared" si="27"/>
        <v>0</v>
      </c>
    </row>
    <row r="202" spans="2:22" x14ac:dyDescent="0.35">
      <c r="B202">
        <f t="shared" si="29"/>
        <v>394</v>
      </c>
      <c r="C202" s="93">
        <f>valves!S331</f>
        <v>0</v>
      </c>
      <c r="D202" s="93">
        <f t="shared" si="28"/>
        <v>0</v>
      </c>
      <c r="E202" s="93">
        <f t="shared" si="30"/>
        <v>0</v>
      </c>
      <c r="F202" s="93">
        <f t="shared" si="31"/>
        <v>0</v>
      </c>
      <c r="H202" s="93">
        <f t="shared" si="32"/>
        <v>0</v>
      </c>
      <c r="I202" s="93">
        <f t="shared" si="32"/>
        <v>0</v>
      </c>
      <c r="J202" s="93">
        <f t="shared" si="27"/>
        <v>0</v>
      </c>
      <c r="K202" s="93">
        <f t="shared" si="27"/>
        <v>0</v>
      </c>
      <c r="L202" s="93">
        <f t="shared" si="27"/>
        <v>0</v>
      </c>
      <c r="M202" s="93">
        <f t="shared" si="27"/>
        <v>0</v>
      </c>
      <c r="N202" s="93">
        <f t="shared" si="27"/>
        <v>0</v>
      </c>
      <c r="O202" s="93">
        <f t="shared" si="27"/>
        <v>0</v>
      </c>
      <c r="P202" s="93">
        <f t="shared" si="27"/>
        <v>0</v>
      </c>
      <c r="Q202" s="93">
        <f t="shared" si="27"/>
        <v>0</v>
      </c>
      <c r="R202" s="93">
        <f t="shared" si="27"/>
        <v>0</v>
      </c>
      <c r="S202" s="93">
        <f t="shared" si="27"/>
        <v>0</v>
      </c>
      <c r="T202" s="93">
        <f t="shared" si="27"/>
        <v>0</v>
      </c>
      <c r="U202" s="93">
        <f t="shared" si="27"/>
        <v>0</v>
      </c>
      <c r="V202" s="93">
        <f t="shared" si="27"/>
        <v>0</v>
      </c>
    </row>
    <row r="203" spans="2:22" x14ac:dyDescent="0.35">
      <c r="B203">
        <f t="shared" si="29"/>
        <v>396</v>
      </c>
      <c r="C203" s="93">
        <f>valves!S332</f>
        <v>0</v>
      </c>
      <c r="D203" s="93">
        <f t="shared" si="28"/>
        <v>0</v>
      </c>
      <c r="E203" s="93">
        <f t="shared" si="30"/>
        <v>0</v>
      </c>
      <c r="F203" s="93">
        <f t="shared" si="31"/>
        <v>0</v>
      </c>
      <c r="H203" s="93">
        <f t="shared" si="32"/>
        <v>0</v>
      </c>
      <c r="I203" s="93">
        <f t="shared" si="32"/>
        <v>0</v>
      </c>
      <c r="J203" s="93">
        <f t="shared" si="27"/>
        <v>0</v>
      </c>
      <c r="K203" s="93">
        <f t="shared" si="27"/>
        <v>0</v>
      </c>
      <c r="L203" s="93">
        <f t="shared" si="27"/>
        <v>0</v>
      </c>
      <c r="M203" s="93">
        <f t="shared" si="27"/>
        <v>0</v>
      </c>
      <c r="N203" s="93">
        <f t="shared" si="27"/>
        <v>0</v>
      </c>
      <c r="O203" s="93">
        <f t="shared" si="27"/>
        <v>0</v>
      </c>
      <c r="P203" s="93">
        <f t="shared" si="27"/>
        <v>0</v>
      </c>
      <c r="Q203" s="93">
        <f t="shared" si="27"/>
        <v>0</v>
      </c>
      <c r="R203" s="93">
        <f t="shared" si="27"/>
        <v>0</v>
      </c>
      <c r="S203" s="93">
        <f t="shared" si="27"/>
        <v>0</v>
      </c>
      <c r="T203" s="93">
        <f t="shared" si="27"/>
        <v>0</v>
      </c>
      <c r="U203" s="93">
        <f t="shared" si="27"/>
        <v>0</v>
      </c>
      <c r="V203" s="93">
        <f t="shared" si="27"/>
        <v>0</v>
      </c>
    </row>
    <row r="204" spans="2:22" x14ac:dyDescent="0.35">
      <c r="B204">
        <f t="shared" si="29"/>
        <v>398</v>
      </c>
      <c r="C204" s="93">
        <f>valves!S333</f>
        <v>0</v>
      </c>
      <c r="D204" s="93">
        <f t="shared" si="28"/>
        <v>0</v>
      </c>
      <c r="E204" s="93">
        <f t="shared" si="30"/>
        <v>0</v>
      </c>
      <c r="F204" s="93">
        <f t="shared" si="31"/>
        <v>0</v>
      </c>
      <c r="H204" s="93">
        <f t="shared" si="32"/>
        <v>0</v>
      </c>
      <c r="I204" s="93">
        <f t="shared" si="32"/>
        <v>0</v>
      </c>
      <c r="J204" s="93">
        <f t="shared" si="27"/>
        <v>0</v>
      </c>
      <c r="K204" s="93">
        <f t="shared" ref="J204:V223" si="33">$F204*K$3</f>
        <v>0</v>
      </c>
      <c r="L204" s="93">
        <f t="shared" si="33"/>
        <v>0</v>
      </c>
      <c r="M204" s="93">
        <f t="shared" si="33"/>
        <v>0</v>
      </c>
      <c r="N204" s="93">
        <f t="shared" si="33"/>
        <v>0</v>
      </c>
      <c r="O204" s="93">
        <f t="shared" si="33"/>
        <v>0</v>
      </c>
      <c r="P204" s="93">
        <f t="shared" si="33"/>
        <v>0</v>
      </c>
      <c r="Q204" s="93">
        <f t="shared" si="33"/>
        <v>0</v>
      </c>
      <c r="R204" s="93">
        <f t="shared" si="33"/>
        <v>0</v>
      </c>
      <c r="S204" s="93">
        <f t="shared" si="33"/>
        <v>0</v>
      </c>
      <c r="T204" s="93">
        <f t="shared" si="33"/>
        <v>0</v>
      </c>
      <c r="U204" s="93">
        <f t="shared" si="33"/>
        <v>0</v>
      </c>
      <c r="V204" s="93">
        <f t="shared" si="33"/>
        <v>0</v>
      </c>
    </row>
    <row r="205" spans="2:22" x14ac:dyDescent="0.35">
      <c r="B205">
        <f t="shared" si="29"/>
        <v>400</v>
      </c>
      <c r="C205" s="93">
        <f>valves!S334</f>
        <v>0</v>
      </c>
      <c r="D205" s="93">
        <f t="shared" si="28"/>
        <v>0</v>
      </c>
      <c r="E205" s="93">
        <f t="shared" si="30"/>
        <v>0</v>
      </c>
      <c r="F205" s="93">
        <f t="shared" si="31"/>
        <v>0</v>
      </c>
      <c r="H205" s="93">
        <f t="shared" si="32"/>
        <v>0</v>
      </c>
      <c r="I205" s="93">
        <f t="shared" si="32"/>
        <v>0</v>
      </c>
      <c r="J205" s="93">
        <f t="shared" si="33"/>
        <v>0</v>
      </c>
      <c r="K205" s="93">
        <f t="shared" si="33"/>
        <v>0</v>
      </c>
      <c r="L205" s="93">
        <f t="shared" si="33"/>
        <v>0</v>
      </c>
      <c r="M205" s="93">
        <f t="shared" si="33"/>
        <v>0</v>
      </c>
      <c r="N205" s="93">
        <f t="shared" si="33"/>
        <v>0</v>
      </c>
      <c r="O205" s="93">
        <f t="shared" si="33"/>
        <v>0</v>
      </c>
      <c r="P205" s="93">
        <f t="shared" si="33"/>
        <v>0</v>
      </c>
      <c r="Q205" s="93">
        <f t="shared" si="33"/>
        <v>0</v>
      </c>
      <c r="R205" s="93">
        <f t="shared" si="33"/>
        <v>0</v>
      </c>
      <c r="S205" s="93">
        <f t="shared" si="33"/>
        <v>0</v>
      </c>
      <c r="T205" s="93">
        <f t="shared" si="33"/>
        <v>0</v>
      </c>
      <c r="U205" s="93">
        <f t="shared" si="33"/>
        <v>0</v>
      </c>
      <c r="V205" s="93">
        <f t="shared" si="33"/>
        <v>0</v>
      </c>
    </row>
    <row r="206" spans="2:22" x14ac:dyDescent="0.35">
      <c r="B206">
        <f t="shared" si="29"/>
        <v>402</v>
      </c>
      <c r="C206" s="93">
        <f>valves!S335</f>
        <v>0</v>
      </c>
      <c r="D206" s="93">
        <f t="shared" si="28"/>
        <v>0</v>
      </c>
      <c r="E206" s="93">
        <f t="shared" si="30"/>
        <v>0</v>
      </c>
      <c r="F206" s="93">
        <f t="shared" si="31"/>
        <v>0</v>
      </c>
      <c r="H206" s="93">
        <f t="shared" si="32"/>
        <v>0</v>
      </c>
      <c r="I206" s="93">
        <f t="shared" si="32"/>
        <v>0</v>
      </c>
      <c r="J206" s="93">
        <f t="shared" si="33"/>
        <v>0</v>
      </c>
      <c r="K206" s="93">
        <f t="shared" si="33"/>
        <v>0</v>
      </c>
      <c r="L206" s="93">
        <f t="shared" si="33"/>
        <v>0</v>
      </c>
      <c r="M206" s="93">
        <f t="shared" si="33"/>
        <v>0</v>
      </c>
      <c r="N206" s="93">
        <f t="shared" si="33"/>
        <v>0</v>
      </c>
      <c r="O206" s="93">
        <f t="shared" si="33"/>
        <v>0</v>
      </c>
      <c r="P206" s="93">
        <f t="shared" si="33"/>
        <v>0</v>
      </c>
      <c r="Q206" s="93">
        <f t="shared" si="33"/>
        <v>0</v>
      </c>
      <c r="R206" s="93">
        <f t="shared" si="33"/>
        <v>0</v>
      </c>
      <c r="S206" s="93">
        <f t="shared" si="33"/>
        <v>0</v>
      </c>
      <c r="T206" s="93">
        <f t="shared" si="33"/>
        <v>0</v>
      </c>
      <c r="U206" s="93">
        <f t="shared" si="33"/>
        <v>0</v>
      </c>
      <c r="V206" s="93">
        <f t="shared" si="33"/>
        <v>0</v>
      </c>
    </row>
    <row r="207" spans="2:22" x14ac:dyDescent="0.35">
      <c r="B207">
        <f t="shared" si="29"/>
        <v>404</v>
      </c>
      <c r="C207" s="93">
        <f>valves!S336</f>
        <v>0</v>
      </c>
      <c r="D207" s="93">
        <f t="shared" si="28"/>
        <v>0</v>
      </c>
      <c r="E207" s="93">
        <f t="shared" si="30"/>
        <v>0</v>
      </c>
      <c r="F207" s="93">
        <f t="shared" si="31"/>
        <v>0</v>
      </c>
      <c r="H207" s="93">
        <f t="shared" si="32"/>
        <v>0</v>
      </c>
      <c r="I207" s="93">
        <f t="shared" si="32"/>
        <v>0</v>
      </c>
      <c r="J207" s="93">
        <f t="shared" si="33"/>
        <v>0</v>
      </c>
      <c r="K207" s="93">
        <f t="shared" si="33"/>
        <v>0</v>
      </c>
      <c r="L207" s="93">
        <f t="shared" si="33"/>
        <v>0</v>
      </c>
      <c r="M207" s="93">
        <f t="shared" si="33"/>
        <v>0</v>
      </c>
      <c r="N207" s="93">
        <f t="shared" si="33"/>
        <v>0</v>
      </c>
      <c r="O207" s="93">
        <f t="shared" si="33"/>
        <v>0</v>
      </c>
      <c r="P207" s="93">
        <f t="shared" si="33"/>
        <v>0</v>
      </c>
      <c r="Q207" s="93">
        <f t="shared" si="33"/>
        <v>0</v>
      </c>
      <c r="R207" s="93">
        <f t="shared" si="33"/>
        <v>0</v>
      </c>
      <c r="S207" s="93">
        <f t="shared" si="33"/>
        <v>0</v>
      </c>
      <c r="T207" s="93">
        <f t="shared" si="33"/>
        <v>0</v>
      </c>
      <c r="U207" s="93">
        <f t="shared" si="33"/>
        <v>0</v>
      </c>
      <c r="V207" s="93">
        <f t="shared" si="33"/>
        <v>0</v>
      </c>
    </row>
    <row r="208" spans="2:22" x14ac:dyDescent="0.35">
      <c r="B208">
        <f t="shared" si="29"/>
        <v>406</v>
      </c>
      <c r="C208" s="93">
        <f>valves!S337</f>
        <v>0</v>
      </c>
      <c r="D208" s="93">
        <f t="shared" si="28"/>
        <v>0</v>
      </c>
      <c r="E208" s="93">
        <f t="shared" si="30"/>
        <v>0</v>
      </c>
      <c r="F208" s="93">
        <f t="shared" si="31"/>
        <v>0</v>
      </c>
      <c r="H208" s="93">
        <f t="shared" si="32"/>
        <v>0</v>
      </c>
      <c r="I208" s="93">
        <f t="shared" si="32"/>
        <v>0</v>
      </c>
      <c r="J208" s="93">
        <f t="shared" si="33"/>
        <v>0</v>
      </c>
      <c r="K208" s="93">
        <f t="shared" si="33"/>
        <v>0</v>
      </c>
      <c r="L208" s="93">
        <f t="shared" si="33"/>
        <v>0</v>
      </c>
      <c r="M208" s="93">
        <f t="shared" si="33"/>
        <v>0</v>
      </c>
      <c r="N208" s="93">
        <f t="shared" si="33"/>
        <v>0</v>
      </c>
      <c r="O208" s="93">
        <f t="shared" si="33"/>
        <v>0</v>
      </c>
      <c r="P208" s="93">
        <f t="shared" si="33"/>
        <v>0</v>
      </c>
      <c r="Q208" s="93">
        <f t="shared" si="33"/>
        <v>0</v>
      </c>
      <c r="R208" s="93">
        <f t="shared" si="33"/>
        <v>0</v>
      </c>
      <c r="S208" s="93">
        <f t="shared" si="33"/>
        <v>0</v>
      </c>
      <c r="T208" s="93">
        <f t="shared" si="33"/>
        <v>0</v>
      </c>
      <c r="U208" s="93">
        <f t="shared" si="33"/>
        <v>0</v>
      </c>
      <c r="V208" s="93">
        <f t="shared" si="33"/>
        <v>0</v>
      </c>
    </row>
    <row r="209" spans="2:22" x14ac:dyDescent="0.35">
      <c r="B209">
        <f t="shared" si="29"/>
        <v>408</v>
      </c>
      <c r="C209" s="93">
        <f>valves!S338</f>
        <v>0</v>
      </c>
      <c r="D209" s="93">
        <f t="shared" si="28"/>
        <v>0</v>
      </c>
      <c r="E209" s="93">
        <f t="shared" si="30"/>
        <v>0</v>
      </c>
      <c r="F209" s="93">
        <f t="shared" si="31"/>
        <v>0</v>
      </c>
      <c r="H209" s="93">
        <f t="shared" si="32"/>
        <v>0</v>
      </c>
      <c r="I209" s="93">
        <f t="shared" si="32"/>
        <v>0</v>
      </c>
      <c r="J209" s="93">
        <f t="shared" si="33"/>
        <v>0</v>
      </c>
      <c r="K209" s="93">
        <f t="shared" si="33"/>
        <v>0</v>
      </c>
      <c r="L209" s="93">
        <f t="shared" si="33"/>
        <v>0</v>
      </c>
      <c r="M209" s="93">
        <f t="shared" si="33"/>
        <v>0</v>
      </c>
      <c r="N209" s="93">
        <f t="shared" si="33"/>
        <v>0</v>
      </c>
      <c r="O209" s="93">
        <f t="shared" si="33"/>
        <v>0</v>
      </c>
      <c r="P209" s="93">
        <f t="shared" si="33"/>
        <v>0</v>
      </c>
      <c r="Q209" s="93">
        <f t="shared" si="33"/>
        <v>0</v>
      </c>
      <c r="R209" s="93">
        <f t="shared" si="33"/>
        <v>0</v>
      </c>
      <c r="S209" s="93">
        <f t="shared" si="33"/>
        <v>0</v>
      </c>
      <c r="T209" s="93">
        <f t="shared" si="33"/>
        <v>0</v>
      </c>
      <c r="U209" s="93">
        <f t="shared" si="33"/>
        <v>0</v>
      </c>
      <c r="V209" s="93">
        <f t="shared" si="33"/>
        <v>0</v>
      </c>
    </row>
    <row r="210" spans="2:22" x14ac:dyDescent="0.35">
      <c r="B210">
        <f t="shared" si="29"/>
        <v>410</v>
      </c>
      <c r="C210" s="93">
        <f>valves!S339</f>
        <v>0</v>
      </c>
      <c r="D210" s="93">
        <f t="shared" si="28"/>
        <v>0</v>
      </c>
      <c r="E210" s="93">
        <f t="shared" si="30"/>
        <v>0</v>
      </c>
      <c r="F210" s="93">
        <f t="shared" si="31"/>
        <v>0</v>
      </c>
      <c r="H210" s="93">
        <f t="shared" si="32"/>
        <v>0</v>
      </c>
      <c r="I210" s="93">
        <f t="shared" si="32"/>
        <v>0</v>
      </c>
      <c r="J210" s="93">
        <f t="shared" si="33"/>
        <v>0</v>
      </c>
      <c r="K210" s="93">
        <f t="shared" si="33"/>
        <v>0</v>
      </c>
      <c r="L210" s="93">
        <f t="shared" si="33"/>
        <v>0</v>
      </c>
      <c r="M210" s="93">
        <f t="shared" si="33"/>
        <v>0</v>
      </c>
      <c r="N210" s="93">
        <f t="shared" si="33"/>
        <v>0</v>
      </c>
      <c r="O210" s="93">
        <f t="shared" si="33"/>
        <v>0</v>
      </c>
      <c r="P210" s="93">
        <f t="shared" si="33"/>
        <v>0</v>
      </c>
      <c r="Q210" s="93">
        <f t="shared" si="33"/>
        <v>0</v>
      </c>
      <c r="R210" s="93">
        <f t="shared" si="33"/>
        <v>0</v>
      </c>
      <c r="S210" s="93">
        <f t="shared" si="33"/>
        <v>0</v>
      </c>
      <c r="T210" s="93">
        <f t="shared" si="33"/>
        <v>0</v>
      </c>
      <c r="U210" s="93">
        <f t="shared" si="33"/>
        <v>0</v>
      </c>
      <c r="V210" s="93">
        <f t="shared" si="33"/>
        <v>0</v>
      </c>
    </row>
    <row r="211" spans="2:22" x14ac:dyDescent="0.35">
      <c r="B211">
        <f t="shared" si="29"/>
        <v>412</v>
      </c>
      <c r="C211" s="93">
        <f>valves!S340</f>
        <v>0</v>
      </c>
      <c r="D211" s="93">
        <f t="shared" si="28"/>
        <v>0</v>
      </c>
      <c r="E211" s="93">
        <f t="shared" si="30"/>
        <v>0</v>
      </c>
      <c r="F211" s="93">
        <f t="shared" si="31"/>
        <v>0</v>
      </c>
      <c r="H211" s="93">
        <f t="shared" si="32"/>
        <v>0</v>
      </c>
      <c r="I211" s="93">
        <f t="shared" si="32"/>
        <v>0</v>
      </c>
      <c r="J211" s="93">
        <f t="shared" si="33"/>
        <v>0</v>
      </c>
      <c r="K211" s="93">
        <f t="shared" si="33"/>
        <v>0</v>
      </c>
      <c r="L211" s="93">
        <f t="shared" si="33"/>
        <v>0</v>
      </c>
      <c r="M211" s="93">
        <f t="shared" si="33"/>
        <v>0</v>
      </c>
      <c r="N211" s="93">
        <f t="shared" si="33"/>
        <v>0</v>
      </c>
      <c r="O211" s="93">
        <f t="shared" si="33"/>
        <v>0</v>
      </c>
      <c r="P211" s="93">
        <f t="shared" si="33"/>
        <v>0</v>
      </c>
      <c r="Q211" s="93">
        <f t="shared" si="33"/>
        <v>0</v>
      </c>
      <c r="R211" s="93">
        <f t="shared" si="33"/>
        <v>0</v>
      </c>
      <c r="S211" s="93">
        <f t="shared" si="33"/>
        <v>0</v>
      </c>
      <c r="T211" s="93">
        <f t="shared" si="33"/>
        <v>0</v>
      </c>
      <c r="U211" s="93">
        <f t="shared" si="33"/>
        <v>0</v>
      </c>
      <c r="V211" s="93">
        <f t="shared" si="33"/>
        <v>0</v>
      </c>
    </row>
    <row r="212" spans="2:22" x14ac:dyDescent="0.35">
      <c r="B212">
        <f t="shared" si="29"/>
        <v>414</v>
      </c>
      <c r="C212" s="93">
        <f>valves!S341</f>
        <v>0</v>
      </c>
      <c r="D212" s="93">
        <f t="shared" si="28"/>
        <v>0</v>
      </c>
      <c r="E212" s="93">
        <f t="shared" si="30"/>
        <v>0</v>
      </c>
      <c r="F212" s="93">
        <f t="shared" si="31"/>
        <v>0</v>
      </c>
      <c r="H212" s="93">
        <f t="shared" si="32"/>
        <v>0</v>
      </c>
      <c r="I212" s="93">
        <f t="shared" si="32"/>
        <v>0</v>
      </c>
      <c r="J212" s="93">
        <f t="shared" si="33"/>
        <v>0</v>
      </c>
      <c r="K212" s="93">
        <f t="shared" si="33"/>
        <v>0</v>
      </c>
      <c r="L212" s="93">
        <f t="shared" si="33"/>
        <v>0</v>
      </c>
      <c r="M212" s="93">
        <f t="shared" si="33"/>
        <v>0</v>
      </c>
      <c r="N212" s="93">
        <f t="shared" si="33"/>
        <v>0</v>
      </c>
      <c r="O212" s="93">
        <f t="shared" si="33"/>
        <v>0</v>
      </c>
      <c r="P212" s="93">
        <f t="shared" si="33"/>
        <v>0</v>
      </c>
      <c r="Q212" s="93">
        <f t="shared" si="33"/>
        <v>0</v>
      </c>
      <c r="R212" s="93">
        <f t="shared" si="33"/>
        <v>0</v>
      </c>
      <c r="S212" s="93">
        <f t="shared" si="33"/>
        <v>0</v>
      </c>
      <c r="T212" s="93">
        <f t="shared" si="33"/>
        <v>0</v>
      </c>
      <c r="U212" s="93">
        <f t="shared" si="33"/>
        <v>0</v>
      </c>
      <c r="V212" s="93">
        <f t="shared" si="33"/>
        <v>0</v>
      </c>
    </row>
    <row r="213" spans="2:22" x14ac:dyDescent="0.35">
      <c r="B213">
        <f t="shared" si="29"/>
        <v>416</v>
      </c>
      <c r="C213" s="93">
        <f>valves!S342</f>
        <v>0</v>
      </c>
      <c r="D213" s="93">
        <f t="shared" si="28"/>
        <v>0</v>
      </c>
      <c r="E213" s="93">
        <f t="shared" si="30"/>
        <v>0</v>
      </c>
      <c r="F213" s="93">
        <f t="shared" si="31"/>
        <v>0</v>
      </c>
      <c r="H213" s="93">
        <f t="shared" si="32"/>
        <v>0</v>
      </c>
      <c r="I213" s="93">
        <f t="shared" si="32"/>
        <v>0</v>
      </c>
      <c r="J213" s="93">
        <f t="shared" si="33"/>
        <v>0</v>
      </c>
      <c r="K213" s="93">
        <f t="shared" si="33"/>
        <v>0</v>
      </c>
      <c r="L213" s="93">
        <f t="shared" si="33"/>
        <v>0</v>
      </c>
      <c r="M213" s="93">
        <f t="shared" si="33"/>
        <v>0</v>
      </c>
      <c r="N213" s="93">
        <f t="shared" si="33"/>
        <v>0</v>
      </c>
      <c r="O213" s="93">
        <f t="shared" si="33"/>
        <v>0</v>
      </c>
      <c r="P213" s="93">
        <f t="shared" si="33"/>
        <v>0</v>
      </c>
      <c r="Q213" s="93">
        <f t="shared" si="33"/>
        <v>0</v>
      </c>
      <c r="R213" s="93">
        <f t="shared" si="33"/>
        <v>0</v>
      </c>
      <c r="S213" s="93">
        <f t="shared" si="33"/>
        <v>0</v>
      </c>
      <c r="T213" s="93">
        <f t="shared" si="33"/>
        <v>0</v>
      </c>
      <c r="U213" s="93">
        <f t="shared" si="33"/>
        <v>0</v>
      </c>
      <c r="V213" s="93">
        <f t="shared" si="33"/>
        <v>0</v>
      </c>
    </row>
    <row r="214" spans="2:22" x14ac:dyDescent="0.35">
      <c r="B214">
        <f t="shared" si="29"/>
        <v>418</v>
      </c>
      <c r="C214" s="93">
        <f>valves!S343</f>
        <v>0</v>
      </c>
      <c r="D214" s="93">
        <f t="shared" si="28"/>
        <v>0</v>
      </c>
      <c r="E214" s="93">
        <f t="shared" si="30"/>
        <v>0</v>
      </c>
      <c r="F214" s="93">
        <f t="shared" si="31"/>
        <v>0</v>
      </c>
      <c r="H214" s="93">
        <f t="shared" si="32"/>
        <v>0</v>
      </c>
      <c r="I214" s="93">
        <f t="shared" si="32"/>
        <v>0</v>
      </c>
      <c r="J214" s="93">
        <f t="shared" si="33"/>
        <v>0</v>
      </c>
      <c r="K214" s="93">
        <f t="shared" si="33"/>
        <v>0</v>
      </c>
      <c r="L214" s="93">
        <f t="shared" si="33"/>
        <v>0</v>
      </c>
      <c r="M214" s="93">
        <f t="shared" si="33"/>
        <v>0</v>
      </c>
      <c r="N214" s="93">
        <f t="shared" si="33"/>
        <v>0</v>
      </c>
      <c r="O214" s="93">
        <f t="shared" si="33"/>
        <v>0</v>
      </c>
      <c r="P214" s="93">
        <f t="shared" si="33"/>
        <v>0</v>
      </c>
      <c r="Q214" s="93">
        <f t="shared" si="33"/>
        <v>0</v>
      </c>
      <c r="R214" s="93">
        <f t="shared" si="33"/>
        <v>0</v>
      </c>
      <c r="S214" s="93">
        <f t="shared" si="33"/>
        <v>0</v>
      </c>
      <c r="T214" s="93">
        <f t="shared" si="33"/>
        <v>0</v>
      </c>
      <c r="U214" s="93">
        <f t="shared" si="33"/>
        <v>0</v>
      </c>
      <c r="V214" s="93">
        <f t="shared" si="33"/>
        <v>0</v>
      </c>
    </row>
    <row r="215" spans="2:22" x14ac:dyDescent="0.35">
      <c r="B215">
        <f t="shared" si="29"/>
        <v>420</v>
      </c>
      <c r="C215" s="93">
        <f>valves!S344</f>
        <v>0</v>
      </c>
      <c r="D215" s="93">
        <f t="shared" si="28"/>
        <v>0</v>
      </c>
      <c r="E215" s="93">
        <f t="shared" si="30"/>
        <v>0</v>
      </c>
      <c r="F215" s="93">
        <f t="shared" si="31"/>
        <v>0</v>
      </c>
      <c r="H215" s="93">
        <f t="shared" si="32"/>
        <v>0</v>
      </c>
      <c r="I215" s="93">
        <f t="shared" si="32"/>
        <v>0</v>
      </c>
      <c r="J215" s="93">
        <f t="shared" si="33"/>
        <v>0</v>
      </c>
      <c r="K215" s="93">
        <f t="shared" si="33"/>
        <v>0</v>
      </c>
      <c r="L215" s="93">
        <f t="shared" si="33"/>
        <v>0</v>
      </c>
      <c r="M215" s="93">
        <f t="shared" si="33"/>
        <v>0</v>
      </c>
      <c r="N215" s="93">
        <f t="shared" si="33"/>
        <v>0</v>
      </c>
      <c r="O215" s="93">
        <f t="shared" si="33"/>
        <v>0</v>
      </c>
      <c r="P215" s="93">
        <f t="shared" si="33"/>
        <v>0</v>
      </c>
      <c r="Q215" s="93">
        <f t="shared" si="33"/>
        <v>0</v>
      </c>
      <c r="R215" s="93">
        <f t="shared" si="33"/>
        <v>0</v>
      </c>
      <c r="S215" s="93">
        <f t="shared" si="33"/>
        <v>0</v>
      </c>
      <c r="T215" s="93">
        <f t="shared" si="33"/>
        <v>0</v>
      </c>
      <c r="U215" s="93">
        <f t="shared" si="33"/>
        <v>0</v>
      </c>
      <c r="V215" s="93">
        <f t="shared" si="33"/>
        <v>0</v>
      </c>
    </row>
    <row r="216" spans="2:22" x14ac:dyDescent="0.35">
      <c r="B216">
        <f t="shared" si="29"/>
        <v>422</v>
      </c>
      <c r="C216" s="93">
        <f>valves!S345</f>
        <v>0</v>
      </c>
      <c r="D216" s="93">
        <f t="shared" si="28"/>
        <v>0</v>
      </c>
      <c r="E216" s="93">
        <f t="shared" si="30"/>
        <v>0</v>
      </c>
      <c r="F216" s="93">
        <f t="shared" si="31"/>
        <v>0</v>
      </c>
      <c r="H216" s="93">
        <f t="shared" si="32"/>
        <v>0</v>
      </c>
      <c r="I216" s="93">
        <f t="shared" si="32"/>
        <v>0</v>
      </c>
      <c r="J216" s="93">
        <f t="shared" si="33"/>
        <v>0</v>
      </c>
      <c r="K216" s="93">
        <f t="shared" si="33"/>
        <v>0</v>
      </c>
      <c r="L216" s="93">
        <f t="shared" si="33"/>
        <v>0</v>
      </c>
      <c r="M216" s="93">
        <f t="shared" si="33"/>
        <v>0</v>
      </c>
      <c r="N216" s="93">
        <f t="shared" si="33"/>
        <v>0</v>
      </c>
      <c r="O216" s="93">
        <f t="shared" si="33"/>
        <v>0</v>
      </c>
      <c r="P216" s="93">
        <f t="shared" si="33"/>
        <v>0</v>
      </c>
      <c r="Q216" s="93">
        <f t="shared" si="33"/>
        <v>0</v>
      </c>
      <c r="R216" s="93">
        <f t="shared" si="33"/>
        <v>0</v>
      </c>
      <c r="S216" s="93">
        <f t="shared" si="33"/>
        <v>0</v>
      </c>
      <c r="T216" s="93">
        <f t="shared" si="33"/>
        <v>0</v>
      </c>
      <c r="U216" s="93">
        <f t="shared" si="33"/>
        <v>0</v>
      </c>
      <c r="V216" s="93">
        <f t="shared" si="33"/>
        <v>0</v>
      </c>
    </row>
    <row r="217" spans="2:22" x14ac:dyDescent="0.35">
      <c r="B217">
        <f t="shared" si="29"/>
        <v>424</v>
      </c>
      <c r="C217" s="93">
        <f>valves!S346</f>
        <v>0</v>
      </c>
      <c r="D217" s="93">
        <f t="shared" si="28"/>
        <v>0</v>
      </c>
      <c r="E217" s="93">
        <f t="shared" si="30"/>
        <v>0</v>
      </c>
      <c r="F217" s="93">
        <f t="shared" si="31"/>
        <v>0</v>
      </c>
      <c r="H217" s="93">
        <f t="shared" si="32"/>
        <v>0</v>
      </c>
      <c r="I217" s="93">
        <f t="shared" si="32"/>
        <v>0</v>
      </c>
      <c r="J217" s="93">
        <f t="shared" si="33"/>
        <v>0</v>
      </c>
      <c r="K217" s="93">
        <f t="shared" si="33"/>
        <v>0</v>
      </c>
      <c r="L217" s="93">
        <f t="shared" si="33"/>
        <v>0</v>
      </c>
      <c r="M217" s="93">
        <f t="shared" si="33"/>
        <v>0</v>
      </c>
      <c r="N217" s="93">
        <f t="shared" si="33"/>
        <v>0</v>
      </c>
      <c r="O217" s="93">
        <f t="shared" si="33"/>
        <v>0</v>
      </c>
      <c r="P217" s="93">
        <f t="shared" si="33"/>
        <v>0</v>
      </c>
      <c r="Q217" s="93">
        <f t="shared" si="33"/>
        <v>0</v>
      </c>
      <c r="R217" s="93">
        <f t="shared" si="33"/>
        <v>0</v>
      </c>
      <c r="S217" s="93">
        <f t="shared" si="33"/>
        <v>0</v>
      </c>
      <c r="T217" s="93">
        <f t="shared" si="33"/>
        <v>0</v>
      </c>
      <c r="U217" s="93">
        <f t="shared" si="33"/>
        <v>0</v>
      </c>
      <c r="V217" s="93">
        <f t="shared" si="33"/>
        <v>0</v>
      </c>
    </row>
    <row r="218" spans="2:22" x14ac:dyDescent="0.35">
      <c r="B218">
        <f t="shared" si="29"/>
        <v>426</v>
      </c>
      <c r="C218" s="93">
        <f>valves!S347</f>
        <v>0</v>
      </c>
      <c r="D218" s="93">
        <f t="shared" si="28"/>
        <v>0</v>
      </c>
      <c r="E218" s="93">
        <f t="shared" si="30"/>
        <v>0</v>
      </c>
      <c r="F218" s="93">
        <f t="shared" si="31"/>
        <v>0</v>
      </c>
      <c r="H218" s="93">
        <f t="shared" si="32"/>
        <v>0</v>
      </c>
      <c r="I218" s="93">
        <f t="shared" si="32"/>
        <v>0</v>
      </c>
      <c r="J218" s="93">
        <f t="shared" si="33"/>
        <v>0</v>
      </c>
      <c r="K218" s="93">
        <f t="shared" si="33"/>
        <v>0</v>
      </c>
      <c r="L218" s="93">
        <f t="shared" si="33"/>
        <v>0</v>
      </c>
      <c r="M218" s="93">
        <f t="shared" si="33"/>
        <v>0</v>
      </c>
      <c r="N218" s="93">
        <f t="shared" si="33"/>
        <v>0</v>
      </c>
      <c r="O218" s="93">
        <f t="shared" si="33"/>
        <v>0</v>
      </c>
      <c r="P218" s="93">
        <f t="shared" si="33"/>
        <v>0</v>
      </c>
      <c r="Q218" s="93">
        <f t="shared" si="33"/>
        <v>0</v>
      </c>
      <c r="R218" s="93">
        <f t="shared" si="33"/>
        <v>0</v>
      </c>
      <c r="S218" s="93">
        <f t="shared" si="33"/>
        <v>0</v>
      </c>
      <c r="T218" s="93">
        <f t="shared" si="33"/>
        <v>0</v>
      </c>
      <c r="U218" s="93">
        <f t="shared" si="33"/>
        <v>0</v>
      </c>
      <c r="V218" s="93">
        <f t="shared" si="33"/>
        <v>0</v>
      </c>
    </row>
    <row r="219" spans="2:22" x14ac:dyDescent="0.35">
      <c r="B219">
        <f t="shared" si="29"/>
        <v>428</v>
      </c>
      <c r="C219" s="93">
        <f>valves!S348</f>
        <v>0</v>
      </c>
      <c r="D219" s="93">
        <f t="shared" si="28"/>
        <v>0</v>
      </c>
      <c r="E219" s="93">
        <f t="shared" si="30"/>
        <v>0</v>
      </c>
      <c r="F219" s="93">
        <f t="shared" si="31"/>
        <v>0</v>
      </c>
      <c r="H219" s="93">
        <f t="shared" si="32"/>
        <v>0</v>
      </c>
      <c r="I219" s="93">
        <f t="shared" si="32"/>
        <v>0</v>
      </c>
      <c r="J219" s="93">
        <f t="shared" si="33"/>
        <v>0</v>
      </c>
      <c r="K219" s="93">
        <f t="shared" si="33"/>
        <v>0</v>
      </c>
      <c r="L219" s="93">
        <f t="shared" si="33"/>
        <v>0</v>
      </c>
      <c r="M219" s="93">
        <f t="shared" si="33"/>
        <v>0</v>
      </c>
      <c r="N219" s="93">
        <f t="shared" si="33"/>
        <v>0</v>
      </c>
      <c r="O219" s="93">
        <f t="shared" si="33"/>
        <v>0</v>
      </c>
      <c r="P219" s="93">
        <f t="shared" si="33"/>
        <v>0</v>
      </c>
      <c r="Q219" s="93">
        <f t="shared" si="33"/>
        <v>0</v>
      </c>
      <c r="R219" s="93">
        <f t="shared" si="33"/>
        <v>0</v>
      </c>
      <c r="S219" s="93">
        <f t="shared" si="33"/>
        <v>0</v>
      </c>
      <c r="T219" s="93">
        <f t="shared" si="33"/>
        <v>0</v>
      </c>
      <c r="U219" s="93">
        <f t="shared" si="33"/>
        <v>0</v>
      </c>
      <c r="V219" s="93">
        <f t="shared" si="33"/>
        <v>0</v>
      </c>
    </row>
    <row r="220" spans="2:22" x14ac:dyDescent="0.35">
      <c r="B220">
        <f t="shared" si="29"/>
        <v>430</v>
      </c>
      <c r="C220" s="93">
        <f>valves!S349</f>
        <v>0</v>
      </c>
      <c r="D220" s="93">
        <f t="shared" si="28"/>
        <v>0</v>
      </c>
      <c r="E220" s="93">
        <f t="shared" si="30"/>
        <v>0</v>
      </c>
      <c r="F220" s="93">
        <f t="shared" si="31"/>
        <v>0</v>
      </c>
      <c r="H220" s="93">
        <f t="shared" si="32"/>
        <v>0</v>
      </c>
      <c r="I220" s="93">
        <f t="shared" si="32"/>
        <v>0</v>
      </c>
      <c r="J220" s="93">
        <f t="shared" si="33"/>
        <v>0</v>
      </c>
      <c r="K220" s="93">
        <f t="shared" si="33"/>
        <v>0</v>
      </c>
      <c r="L220" s="93">
        <f t="shared" si="33"/>
        <v>0</v>
      </c>
      <c r="M220" s="93">
        <f t="shared" si="33"/>
        <v>0</v>
      </c>
      <c r="N220" s="93">
        <f t="shared" si="33"/>
        <v>0</v>
      </c>
      <c r="O220" s="93">
        <f t="shared" si="33"/>
        <v>0</v>
      </c>
      <c r="P220" s="93">
        <f t="shared" si="33"/>
        <v>0</v>
      </c>
      <c r="Q220" s="93">
        <f t="shared" si="33"/>
        <v>0</v>
      </c>
      <c r="R220" s="93">
        <f t="shared" si="33"/>
        <v>0</v>
      </c>
      <c r="S220" s="93">
        <f t="shared" si="33"/>
        <v>0</v>
      </c>
      <c r="T220" s="93">
        <f t="shared" si="33"/>
        <v>0</v>
      </c>
      <c r="U220" s="93">
        <f t="shared" si="33"/>
        <v>0</v>
      </c>
      <c r="V220" s="93">
        <f t="shared" si="33"/>
        <v>0</v>
      </c>
    </row>
    <row r="221" spans="2:22" x14ac:dyDescent="0.35">
      <c r="B221">
        <f t="shared" si="29"/>
        <v>432</v>
      </c>
      <c r="C221" s="93">
        <f>valves!S350</f>
        <v>0</v>
      </c>
      <c r="D221" s="93">
        <f t="shared" si="28"/>
        <v>0</v>
      </c>
      <c r="E221" s="93">
        <f t="shared" si="30"/>
        <v>0</v>
      </c>
      <c r="F221" s="93">
        <f t="shared" si="31"/>
        <v>0</v>
      </c>
      <c r="H221" s="93">
        <f t="shared" si="32"/>
        <v>0</v>
      </c>
      <c r="I221" s="93">
        <f t="shared" si="32"/>
        <v>0</v>
      </c>
      <c r="J221" s="93">
        <f t="shared" si="33"/>
        <v>0</v>
      </c>
      <c r="K221" s="93">
        <f t="shared" si="33"/>
        <v>0</v>
      </c>
      <c r="L221" s="93">
        <f t="shared" si="33"/>
        <v>0</v>
      </c>
      <c r="M221" s="93">
        <f t="shared" si="33"/>
        <v>0</v>
      </c>
      <c r="N221" s="93">
        <f t="shared" si="33"/>
        <v>0</v>
      </c>
      <c r="O221" s="93">
        <f t="shared" si="33"/>
        <v>0</v>
      </c>
      <c r="P221" s="93">
        <f t="shared" si="33"/>
        <v>0</v>
      </c>
      <c r="Q221" s="93">
        <f t="shared" si="33"/>
        <v>0</v>
      </c>
      <c r="R221" s="93">
        <f t="shared" si="33"/>
        <v>0</v>
      </c>
      <c r="S221" s="93">
        <f t="shared" si="33"/>
        <v>0</v>
      </c>
      <c r="T221" s="93">
        <f t="shared" si="33"/>
        <v>0</v>
      </c>
      <c r="U221" s="93">
        <f t="shared" si="33"/>
        <v>0</v>
      </c>
      <c r="V221" s="93">
        <f t="shared" si="33"/>
        <v>0</v>
      </c>
    </row>
    <row r="222" spans="2:22" x14ac:dyDescent="0.35">
      <c r="B222">
        <f t="shared" si="29"/>
        <v>434</v>
      </c>
      <c r="C222" s="93">
        <f>valves!S351</f>
        <v>0</v>
      </c>
      <c r="D222" s="93">
        <f t="shared" si="28"/>
        <v>0</v>
      </c>
      <c r="E222" s="93">
        <f t="shared" si="30"/>
        <v>0</v>
      </c>
      <c r="F222" s="93">
        <f t="shared" si="31"/>
        <v>0</v>
      </c>
      <c r="H222" s="93">
        <f t="shared" si="32"/>
        <v>0</v>
      </c>
      <c r="I222" s="93">
        <f t="shared" si="32"/>
        <v>0</v>
      </c>
      <c r="J222" s="93">
        <f t="shared" si="33"/>
        <v>0</v>
      </c>
      <c r="K222" s="93">
        <f t="shared" si="33"/>
        <v>0</v>
      </c>
      <c r="L222" s="93">
        <f t="shared" si="33"/>
        <v>0</v>
      </c>
      <c r="M222" s="93">
        <f t="shared" si="33"/>
        <v>0</v>
      </c>
      <c r="N222" s="93">
        <f t="shared" si="33"/>
        <v>0</v>
      </c>
      <c r="O222" s="93">
        <f t="shared" si="33"/>
        <v>0</v>
      </c>
      <c r="P222" s="93">
        <f t="shared" si="33"/>
        <v>0</v>
      </c>
      <c r="Q222" s="93">
        <f t="shared" si="33"/>
        <v>0</v>
      </c>
      <c r="R222" s="93">
        <f t="shared" si="33"/>
        <v>0</v>
      </c>
      <c r="S222" s="93">
        <f t="shared" si="33"/>
        <v>0</v>
      </c>
      <c r="T222" s="93">
        <f t="shared" si="33"/>
        <v>0</v>
      </c>
      <c r="U222" s="93">
        <f t="shared" si="33"/>
        <v>0</v>
      </c>
      <c r="V222" s="93">
        <f t="shared" si="33"/>
        <v>0</v>
      </c>
    </row>
    <row r="223" spans="2:22" x14ac:dyDescent="0.35">
      <c r="B223">
        <f t="shared" si="29"/>
        <v>436</v>
      </c>
      <c r="C223" s="93">
        <f>valves!S352</f>
        <v>0</v>
      </c>
      <c r="D223" s="93">
        <f t="shared" si="28"/>
        <v>0</v>
      </c>
      <c r="E223" s="93">
        <f t="shared" si="30"/>
        <v>0</v>
      </c>
      <c r="F223" s="93">
        <f t="shared" si="31"/>
        <v>0</v>
      </c>
      <c r="H223" s="93">
        <f t="shared" si="32"/>
        <v>0</v>
      </c>
      <c r="I223" s="93">
        <f t="shared" si="32"/>
        <v>0</v>
      </c>
      <c r="J223" s="93">
        <f t="shared" si="33"/>
        <v>0</v>
      </c>
      <c r="K223" s="93">
        <f t="shared" si="33"/>
        <v>0</v>
      </c>
      <c r="L223" s="93">
        <f t="shared" si="33"/>
        <v>0</v>
      </c>
      <c r="M223" s="93">
        <f t="shared" si="33"/>
        <v>0</v>
      </c>
      <c r="N223" s="93">
        <f t="shared" si="33"/>
        <v>0</v>
      </c>
      <c r="O223" s="93">
        <f t="shared" si="33"/>
        <v>0</v>
      </c>
      <c r="P223" s="93">
        <f t="shared" si="33"/>
        <v>0</v>
      </c>
      <c r="Q223" s="93">
        <f t="shared" si="33"/>
        <v>0</v>
      </c>
      <c r="R223" s="93">
        <f t="shared" si="33"/>
        <v>0</v>
      </c>
      <c r="S223" s="93">
        <f t="shared" ref="J223:V243" si="34">$F223*S$3</f>
        <v>0</v>
      </c>
      <c r="T223" s="93">
        <f t="shared" si="34"/>
        <v>0</v>
      </c>
      <c r="U223" s="93">
        <f t="shared" si="34"/>
        <v>0</v>
      </c>
      <c r="V223" s="93">
        <f t="shared" si="34"/>
        <v>0</v>
      </c>
    </row>
    <row r="224" spans="2:22" x14ac:dyDescent="0.35">
      <c r="B224">
        <f t="shared" si="29"/>
        <v>438</v>
      </c>
      <c r="C224" s="93">
        <f>valves!S353</f>
        <v>0</v>
      </c>
      <c r="D224" s="93">
        <f t="shared" si="28"/>
        <v>0</v>
      </c>
      <c r="E224" s="93">
        <f t="shared" si="30"/>
        <v>0</v>
      </c>
      <c r="F224" s="93">
        <f t="shared" si="31"/>
        <v>0</v>
      </c>
      <c r="H224" s="93">
        <f t="shared" si="32"/>
        <v>0</v>
      </c>
      <c r="I224" s="93">
        <f t="shared" si="32"/>
        <v>0</v>
      </c>
      <c r="J224" s="93">
        <f t="shared" si="34"/>
        <v>0</v>
      </c>
      <c r="K224" s="93">
        <f t="shared" si="34"/>
        <v>0</v>
      </c>
      <c r="L224" s="93">
        <f t="shared" si="34"/>
        <v>0</v>
      </c>
      <c r="M224" s="93">
        <f t="shared" si="34"/>
        <v>0</v>
      </c>
      <c r="N224" s="93">
        <f t="shared" si="34"/>
        <v>0</v>
      </c>
      <c r="O224" s="93">
        <f t="shared" si="34"/>
        <v>0</v>
      </c>
      <c r="P224" s="93">
        <f t="shared" si="34"/>
        <v>0</v>
      </c>
      <c r="Q224" s="93">
        <f t="shared" si="34"/>
        <v>0</v>
      </c>
      <c r="R224" s="93">
        <f t="shared" si="34"/>
        <v>0</v>
      </c>
      <c r="S224" s="93">
        <f t="shared" si="34"/>
        <v>0</v>
      </c>
      <c r="T224" s="93">
        <f t="shared" si="34"/>
        <v>0</v>
      </c>
      <c r="U224" s="93">
        <f t="shared" si="34"/>
        <v>0</v>
      </c>
      <c r="V224" s="93">
        <f t="shared" si="34"/>
        <v>0</v>
      </c>
    </row>
    <row r="225" spans="2:22" x14ac:dyDescent="0.35">
      <c r="B225">
        <f t="shared" si="29"/>
        <v>440</v>
      </c>
      <c r="C225" s="93">
        <f>valves!S354</f>
        <v>0</v>
      </c>
      <c r="D225" s="93">
        <f t="shared" si="28"/>
        <v>0</v>
      </c>
      <c r="E225" s="93">
        <f t="shared" si="30"/>
        <v>0</v>
      </c>
      <c r="F225" s="93">
        <f t="shared" si="31"/>
        <v>0</v>
      </c>
      <c r="H225" s="93">
        <f t="shared" si="32"/>
        <v>0</v>
      </c>
      <c r="I225" s="93">
        <f t="shared" si="32"/>
        <v>0</v>
      </c>
      <c r="J225" s="93">
        <f t="shared" si="34"/>
        <v>0</v>
      </c>
      <c r="K225" s="93">
        <f t="shared" si="34"/>
        <v>0</v>
      </c>
      <c r="L225" s="93">
        <f t="shared" si="34"/>
        <v>0</v>
      </c>
      <c r="M225" s="93">
        <f t="shared" si="34"/>
        <v>0</v>
      </c>
      <c r="N225" s="93">
        <f t="shared" si="34"/>
        <v>0</v>
      </c>
      <c r="O225" s="93">
        <f t="shared" si="34"/>
        <v>0</v>
      </c>
      <c r="P225" s="93">
        <f t="shared" si="34"/>
        <v>0</v>
      </c>
      <c r="Q225" s="93">
        <f t="shared" si="34"/>
        <v>0</v>
      </c>
      <c r="R225" s="93">
        <f t="shared" si="34"/>
        <v>0</v>
      </c>
      <c r="S225" s="93">
        <f t="shared" si="34"/>
        <v>0</v>
      </c>
      <c r="T225" s="93">
        <f t="shared" si="34"/>
        <v>0</v>
      </c>
      <c r="U225" s="93">
        <f t="shared" si="34"/>
        <v>0</v>
      </c>
      <c r="V225" s="93">
        <f t="shared" si="34"/>
        <v>0</v>
      </c>
    </row>
    <row r="226" spans="2:22" x14ac:dyDescent="0.35">
      <c r="B226">
        <f t="shared" si="29"/>
        <v>442</v>
      </c>
      <c r="C226" s="93">
        <f>valves!S355</f>
        <v>0</v>
      </c>
      <c r="D226" s="93">
        <f t="shared" si="28"/>
        <v>0</v>
      </c>
      <c r="E226" s="93">
        <f t="shared" si="30"/>
        <v>0</v>
      </c>
      <c r="F226" s="93">
        <f t="shared" si="31"/>
        <v>0</v>
      </c>
      <c r="H226" s="93">
        <f t="shared" si="32"/>
        <v>0</v>
      </c>
      <c r="I226" s="93">
        <f t="shared" si="32"/>
        <v>0</v>
      </c>
      <c r="J226" s="93">
        <f t="shared" si="34"/>
        <v>0</v>
      </c>
      <c r="K226" s="93">
        <f t="shared" si="34"/>
        <v>0</v>
      </c>
      <c r="L226" s="93">
        <f t="shared" si="34"/>
        <v>0</v>
      </c>
      <c r="M226" s="93">
        <f t="shared" si="34"/>
        <v>0</v>
      </c>
      <c r="N226" s="93">
        <f t="shared" si="34"/>
        <v>0</v>
      </c>
      <c r="O226" s="93">
        <f t="shared" si="34"/>
        <v>0</v>
      </c>
      <c r="P226" s="93">
        <f t="shared" si="34"/>
        <v>0</v>
      </c>
      <c r="Q226" s="93">
        <f t="shared" si="34"/>
        <v>0</v>
      </c>
      <c r="R226" s="93">
        <f t="shared" si="34"/>
        <v>0</v>
      </c>
      <c r="S226" s="93">
        <f t="shared" si="34"/>
        <v>0</v>
      </c>
      <c r="T226" s="93">
        <f t="shared" si="34"/>
        <v>0</v>
      </c>
      <c r="U226" s="93">
        <f t="shared" si="34"/>
        <v>0</v>
      </c>
      <c r="V226" s="93">
        <f t="shared" si="34"/>
        <v>0</v>
      </c>
    </row>
    <row r="227" spans="2:22" x14ac:dyDescent="0.35">
      <c r="B227">
        <f t="shared" si="29"/>
        <v>444</v>
      </c>
      <c r="C227" s="93">
        <f>valves!S356</f>
        <v>0</v>
      </c>
      <c r="D227" s="93">
        <f t="shared" si="28"/>
        <v>0</v>
      </c>
      <c r="E227" s="93">
        <f t="shared" si="30"/>
        <v>0</v>
      </c>
      <c r="F227" s="93">
        <f t="shared" si="31"/>
        <v>0</v>
      </c>
      <c r="H227" s="93">
        <f t="shared" si="32"/>
        <v>0</v>
      </c>
      <c r="I227" s="93">
        <f t="shared" si="32"/>
        <v>0</v>
      </c>
      <c r="J227" s="93">
        <f t="shared" si="34"/>
        <v>0</v>
      </c>
      <c r="K227" s="93">
        <f t="shared" si="34"/>
        <v>0</v>
      </c>
      <c r="L227" s="93">
        <f t="shared" si="34"/>
        <v>0</v>
      </c>
      <c r="M227" s="93">
        <f t="shared" si="34"/>
        <v>0</v>
      </c>
      <c r="N227" s="93">
        <f t="shared" si="34"/>
        <v>0</v>
      </c>
      <c r="O227" s="93">
        <f t="shared" si="34"/>
        <v>0</v>
      </c>
      <c r="P227" s="93">
        <f t="shared" si="34"/>
        <v>0</v>
      </c>
      <c r="Q227" s="93">
        <f t="shared" si="34"/>
        <v>0</v>
      </c>
      <c r="R227" s="93">
        <f t="shared" si="34"/>
        <v>0</v>
      </c>
      <c r="S227" s="93">
        <f t="shared" si="34"/>
        <v>0</v>
      </c>
      <c r="T227" s="93">
        <f t="shared" si="34"/>
        <v>0</v>
      </c>
      <c r="U227" s="93">
        <f t="shared" si="34"/>
        <v>0</v>
      </c>
      <c r="V227" s="93">
        <f t="shared" si="34"/>
        <v>0</v>
      </c>
    </row>
    <row r="228" spans="2:22" x14ac:dyDescent="0.35">
      <c r="B228">
        <f t="shared" si="29"/>
        <v>446</v>
      </c>
      <c r="C228" s="93">
        <f>valves!S357</f>
        <v>0</v>
      </c>
      <c r="D228" s="93">
        <f t="shared" si="28"/>
        <v>0</v>
      </c>
      <c r="E228" s="93">
        <f t="shared" si="30"/>
        <v>0</v>
      </c>
      <c r="F228" s="93">
        <f t="shared" si="31"/>
        <v>0</v>
      </c>
      <c r="H228" s="93">
        <f t="shared" si="32"/>
        <v>0</v>
      </c>
      <c r="I228" s="93">
        <f t="shared" si="32"/>
        <v>0</v>
      </c>
      <c r="J228" s="93">
        <f t="shared" si="34"/>
        <v>0</v>
      </c>
      <c r="K228" s="93">
        <f t="shared" si="34"/>
        <v>0</v>
      </c>
      <c r="L228" s="93">
        <f t="shared" si="34"/>
        <v>0</v>
      </c>
      <c r="M228" s="93">
        <f t="shared" si="34"/>
        <v>0</v>
      </c>
      <c r="N228" s="93">
        <f t="shared" si="34"/>
        <v>0</v>
      </c>
      <c r="O228" s="93">
        <f t="shared" si="34"/>
        <v>0</v>
      </c>
      <c r="P228" s="93">
        <f t="shared" si="34"/>
        <v>0</v>
      </c>
      <c r="Q228" s="93">
        <f t="shared" si="34"/>
        <v>0</v>
      </c>
      <c r="R228" s="93">
        <f t="shared" si="34"/>
        <v>0</v>
      </c>
      <c r="S228" s="93">
        <f t="shared" si="34"/>
        <v>0</v>
      </c>
      <c r="T228" s="93">
        <f t="shared" si="34"/>
        <v>0</v>
      </c>
      <c r="U228" s="93">
        <f t="shared" si="34"/>
        <v>0</v>
      </c>
      <c r="V228" s="93">
        <f t="shared" si="34"/>
        <v>0</v>
      </c>
    </row>
    <row r="229" spans="2:22" x14ac:dyDescent="0.35">
      <c r="B229">
        <f t="shared" si="29"/>
        <v>448</v>
      </c>
      <c r="C229" s="93">
        <f>valves!S358</f>
        <v>0</v>
      </c>
      <c r="D229" s="93">
        <f t="shared" si="28"/>
        <v>0</v>
      </c>
      <c r="E229" s="93">
        <f t="shared" si="30"/>
        <v>0</v>
      </c>
      <c r="F229" s="93">
        <f t="shared" si="31"/>
        <v>0</v>
      </c>
      <c r="H229" s="93">
        <f t="shared" si="32"/>
        <v>0</v>
      </c>
      <c r="I229" s="93">
        <f t="shared" si="32"/>
        <v>0</v>
      </c>
      <c r="J229" s="93">
        <f t="shared" si="34"/>
        <v>0</v>
      </c>
      <c r="K229" s="93">
        <f t="shared" si="34"/>
        <v>0</v>
      </c>
      <c r="L229" s="93">
        <f t="shared" si="34"/>
        <v>0</v>
      </c>
      <c r="M229" s="93">
        <f t="shared" si="34"/>
        <v>0</v>
      </c>
      <c r="N229" s="93">
        <f t="shared" si="34"/>
        <v>0</v>
      </c>
      <c r="O229" s="93">
        <f t="shared" si="34"/>
        <v>0</v>
      </c>
      <c r="P229" s="93">
        <f t="shared" si="34"/>
        <v>0</v>
      </c>
      <c r="Q229" s="93">
        <f t="shared" si="34"/>
        <v>0</v>
      </c>
      <c r="R229" s="93">
        <f t="shared" si="34"/>
        <v>0</v>
      </c>
      <c r="S229" s="93">
        <f t="shared" si="34"/>
        <v>0</v>
      </c>
      <c r="T229" s="93">
        <f t="shared" si="34"/>
        <v>0</v>
      </c>
      <c r="U229" s="93">
        <f t="shared" si="34"/>
        <v>0</v>
      </c>
      <c r="V229" s="93">
        <f t="shared" si="34"/>
        <v>0</v>
      </c>
    </row>
    <row r="230" spans="2:22" x14ac:dyDescent="0.35">
      <c r="B230">
        <f t="shared" si="29"/>
        <v>450</v>
      </c>
      <c r="C230" s="93">
        <f>valves!S359</f>
        <v>0</v>
      </c>
      <c r="D230" s="93">
        <f t="shared" si="28"/>
        <v>0</v>
      </c>
      <c r="E230" s="93">
        <f t="shared" si="30"/>
        <v>0</v>
      </c>
      <c r="F230" s="93">
        <f t="shared" si="31"/>
        <v>0</v>
      </c>
      <c r="H230" s="93">
        <f t="shared" si="32"/>
        <v>0</v>
      </c>
      <c r="I230" s="93">
        <f t="shared" si="32"/>
        <v>0</v>
      </c>
      <c r="J230" s="93">
        <f t="shared" si="34"/>
        <v>0</v>
      </c>
      <c r="K230" s="93">
        <f t="shared" si="34"/>
        <v>0</v>
      </c>
      <c r="L230" s="93">
        <f t="shared" si="34"/>
        <v>0</v>
      </c>
      <c r="M230" s="93">
        <f t="shared" si="34"/>
        <v>0</v>
      </c>
      <c r="N230" s="93">
        <f t="shared" si="34"/>
        <v>0</v>
      </c>
      <c r="O230" s="93">
        <f t="shared" si="34"/>
        <v>0</v>
      </c>
      <c r="P230" s="93">
        <f t="shared" si="34"/>
        <v>0</v>
      </c>
      <c r="Q230" s="93">
        <f t="shared" si="34"/>
        <v>0</v>
      </c>
      <c r="R230" s="93">
        <f t="shared" si="34"/>
        <v>0</v>
      </c>
      <c r="S230" s="93">
        <f t="shared" si="34"/>
        <v>0</v>
      </c>
      <c r="T230" s="93">
        <f t="shared" si="34"/>
        <v>0</v>
      </c>
      <c r="U230" s="93">
        <f t="shared" si="34"/>
        <v>0</v>
      </c>
      <c r="V230" s="93">
        <f t="shared" si="34"/>
        <v>0</v>
      </c>
    </row>
    <row r="231" spans="2:22" x14ac:dyDescent="0.35">
      <c r="B231">
        <f t="shared" si="29"/>
        <v>452</v>
      </c>
      <c r="C231" s="93">
        <f>valves!S360</f>
        <v>0</v>
      </c>
      <c r="D231" s="93">
        <f t="shared" si="28"/>
        <v>0</v>
      </c>
      <c r="E231" s="93">
        <f t="shared" si="30"/>
        <v>0</v>
      </c>
      <c r="F231" s="93">
        <f t="shared" si="31"/>
        <v>0</v>
      </c>
      <c r="H231" s="93">
        <f t="shared" si="32"/>
        <v>0</v>
      </c>
      <c r="I231" s="93">
        <f t="shared" si="32"/>
        <v>0</v>
      </c>
      <c r="J231" s="93">
        <f t="shared" si="34"/>
        <v>0</v>
      </c>
      <c r="K231" s="93">
        <f t="shared" si="34"/>
        <v>0</v>
      </c>
      <c r="L231" s="93">
        <f t="shared" si="34"/>
        <v>0</v>
      </c>
      <c r="M231" s="93">
        <f t="shared" si="34"/>
        <v>0</v>
      </c>
      <c r="N231" s="93">
        <f t="shared" si="34"/>
        <v>0</v>
      </c>
      <c r="O231" s="93">
        <f t="shared" si="34"/>
        <v>0</v>
      </c>
      <c r="P231" s="93">
        <f t="shared" si="34"/>
        <v>0</v>
      </c>
      <c r="Q231" s="93">
        <f t="shared" si="34"/>
        <v>0</v>
      </c>
      <c r="R231" s="93">
        <f t="shared" si="34"/>
        <v>0</v>
      </c>
      <c r="S231" s="93">
        <f t="shared" si="34"/>
        <v>0</v>
      </c>
      <c r="T231" s="93">
        <f t="shared" si="34"/>
        <v>0</v>
      </c>
      <c r="U231" s="93">
        <f t="shared" si="34"/>
        <v>0</v>
      </c>
      <c r="V231" s="93">
        <f t="shared" si="34"/>
        <v>0</v>
      </c>
    </row>
    <row r="232" spans="2:22" x14ac:dyDescent="0.35">
      <c r="B232">
        <f t="shared" si="29"/>
        <v>454</v>
      </c>
      <c r="C232" s="93">
        <f>valves!S361</f>
        <v>0</v>
      </c>
      <c r="D232" s="93">
        <f t="shared" si="28"/>
        <v>0</v>
      </c>
      <c r="E232" s="93">
        <f t="shared" si="30"/>
        <v>0</v>
      </c>
      <c r="F232" s="93">
        <f t="shared" si="31"/>
        <v>0</v>
      </c>
      <c r="H232" s="93">
        <f t="shared" si="32"/>
        <v>0</v>
      </c>
      <c r="I232" s="93">
        <f t="shared" si="32"/>
        <v>0</v>
      </c>
      <c r="J232" s="93">
        <f t="shared" si="34"/>
        <v>0</v>
      </c>
      <c r="K232" s="93">
        <f t="shared" si="34"/>
        <v>0</v>
      </c>
      <c r="L232" s="93">
        <f t="shared" si="34"/>
        <v>0</v>
      </c>
      <c r="M232" s="93">
        <f t="shared" si="34"/>
        <v>0</v>
      </c>
      <c r="N232" s="93">
        <f t="shared" si="34"/>
        <v>0</v>
      </c>
      <c r="O232" s="93">
        <f t="shared" si="34"/>
        <v>0</v>
      </c>
      <c r="P232" s="93">
        <f t="shared" si="34"/>
        <v>0</v>
      </c>
      <c r="Q232" s="93">
        <f t="shared" si="34"/>
        <v>0</v>
      </c>
      <c r="R232" s="93">
        <f t="shared" si="34"/>
        <v>0</v>
      </c>
      <c r="S232" s="93">
        <f t="shared" si="34"/>
        <v>0</v>
      </c>
      <c r="T232" s="93">
        <f t="shared" si="34"/>
        <v>0</v>
      </c>
      <c r="U232" s="93">
        <f t="shared" si="34"/>
        <v>0</v>
      </c>
      <c r="V232" s="93">
        <f t="shared" si="34"/>
        <v>0</v>
      </c>
    </row>
    <row r="233" spans="2:22" x14ac:dyDescent="0.35">
      <c r="B233">
        <f t="shared" si="29"/>
        <v>456</v>
      </c>
      <c r="C233" s="93">
        <f>valves!S362</f>
        <v>0</v>
      </c>
      <c r="D233" s="93">
        <f t="shared" si="28"/>
        <v>0</v>
      </c>
      <c r="E233" s="93">
        <f t="shared" si="30"/>
        <v>0</v>
      </c>
      <c r="F233" s="93">
        <f t="shared" si="31"/>
        <v>0</v>
      </c>
      <c r="H233" s="93">
        <f t="shared" si="32"/>
        <v>0</v>
      </c>
      <c r="I233" s="93">
        <f t="shared" si="32"/>
        <v>0</v>
      </c>
      <c r="J233" s="93">
        <f t="shared" si="34"/>
        <v>0</v>
      </c>
      <c r="K233" s="93">
        <f t="shared" si="34"/>
        <v>0</v>
      </c>
      <c r="L233" s="93">
        <f t="shared" si="34"/>
        <v>0</v>
      </c>
      <c r="M233" s="93">
        <f t="shared" si="34"/>
        <v>0</v>
      </c>
      <c r="N233" s="93">
        <f t="shared" si="34"/>
        <v>0</v>
      </c>
      <c r="O233" s="93">
        <f t="shared" si="34"/>
        <v>0</v>
      </c>
      <c r="P233" s="93">
        <f t="shared" si="34"/>
        <v>0</v>
      </c>
      <c r="Q233" s="93">
        <f t="shared" si="34"/>
        <v>0</v>
      </c>
      <c r="R233" s="93">
        <f t="shared" si="34"/>
        <v>0</v>
      </c>
      <c r="S233" s="93">
        <f t="shared" si="34"/>
        <v>0</v>
      </c>
      <c r="T233" s="93">
        <f t="shared" si="34"/>
        <v>0</v>
      </c>
      <c r="U233" s="93">
        <f t="shared" si="34"/>
        <v>0</v>
      </c>
      <c r="V233" s="93">
        <f t="shared" si="34"/>
        <v>0</v>
      </c>
    </row>
    <row r="234" spans="2:22" x14ac:dyDescent="0.35">
      <c r="B234">
        <f t="shared" si="29"/>
        <v>458</v>
      </c>
      <c r="C234" s="93">
        <f>valves!S363</f>
        <v>0</v>
      </c>
      <c r="D234" s="93">
        <f t="shared" si="28"/>
        <v>0</v>
      </c>
      <c r="E234" s="93">
        <f t="shared" si="30"/>
        <v>0</v>
      </c>
      <c r="F234" s="93">
        <f t="shared" si="31"/>
        <v>0</v>
      </c>
      <c r="H234" s="93">
        <f t="shared" si="32"/>
        <v>0</v>
      </c>
      <c r="I234" s="93">
        <f t="shared" si="32"/>
        <v>0</v>
      </c>
      <c r="J234" s="93">
        <f t="shared" si="34"/>
        <v>0</v>
      </c>
      <c r="K234" s="93">
        <f t="shared" si="34"/>
        <v>0</v>
      </c>
      <c r="L234" s="93">
        <f t="shared" si="34"/>
        <v>0</v>
      </c>
      <c r="M234" s="93">
        <f t="shared" si="34"/>
        <v>0</v>
      </c>
      <c r="N234" s="93">
        <f t="shared" si="34"/>
        <v>0</v>
      </c>
      <c r="O234" s="93">
        <f t="shared" si="34"/>
        <v>0</v>
      </c>
      <c r="P234" s="93">
        <f t="shared" si="34"/>
        <v>0</v>
      </c>
      <c r="Q234" s="93">
        <f t="shared" si="34"/>
        <v>0</v>
      </c>
      <c r="R234" s="93">
        <f t="shared" si="34"/>
        <v>0</v>
      </c>
      <c r="S234" s="93">
        <f t="shared" si="34"/>
        <v>0</v>
      </c>
      <c r="T234" s="93">
        <f t="shared" si="34"/>
        <v>0</v>
      </c>
      <c r="U234" s="93">
        <f t="shared" si="34"/>
        <v>0</v>
      </c>
      <c r="V234" s="93">
        <f t="shared" si="34"/>
        <v>0</v>
      </c>
    </row>
    <row r="235" spans="2:22" x14ac:dyDescent="0.35">
      <c r="B235">
        <f t="shared" si="29"/>
        <v>460</v>
      </c>
      <c r="C235" s="93">
        <f>valves!S364</f>
        <v>0</v>
      </c>
      <c r="D235" s="93">
        <f t="shared" si="28"/>
        <v>0</v>
      </c>
      <c r="E235" s="93">
        <f t="shared" si="30"/>
        <v>0</v>
      </c>
      <c r="F235" s="93">
        <f t="shared" si="31"/>
        <v>0</v>
      </c>
      <c r="H235" s="93">
        <f t="shared" si="32"/>
        <v>0</v>
      </c>
      <c r="I235" s="93">
        <f t="shared" si="32"/>
        <v>0</v>
      </c>
      <c r="J235" s="93">
        <f t="shared" si="34"/>
        <v>0</v>
      </c>
      <c r="K235" s="93">
        <f t="shared" si="34"/>
        <v>0</v>
      </c>
      <c r="L235" s="93">
        <f t="shared" si="34"/>
        <v>0</v>
      </c>
      <c r="M235" s="93">
        <f t="shared" si="34"/>
        <v>0</v>
      </c>
      <c r="N235" s="93">
        <f t="shared" si="34"/>
        <v>0</v>
      </c>
      <c r="O235" s="93">
        <f t="shared" si="34"/>
        <v>0</v>
      </c>
      <c r="P235" s="93">
        <f t="shared" si="34"/>
        <v>0</v>
      </c>
      <c r="Q235" s="93">
        <f t="shared" si="34"/>
        <v>0</v>
      </c>
      <c r="R235" s="93">
        <f t="shared" si="34"/>
        <v>0</v>
      </c>
      <c r="S235" s="93">
        <f t="shared" si="34"/>
        <v>0</v>
      </c>
      <c r="T235" s="93">
        <f t="shared" si="34"/>
        <v>0</v>
      </c>
      <c r="U235" s="93">
        <f t="shared" si="34"/>
        <v>0</v>
      </c>
      <c r="V235" s="93">
        <f t="shared" si="34"/>
        <v>0</v>
      </c>
    </row>
    <row r="236" spans="2:22" x14ac:dyDescent="0.35">
      <c r="B236">
        <f t="shared" si="29"/>
        <v>462</v>
      </c>
      <c r="C236" s="93">
        <f>valves!S365</f>
        <v>0</v>
      </c>
      <c r="D236" s="93">
        <f t="shared" si="28"/>
        <v>0</v>
      </c>
      <c r="E236" s="93">
        <f t="shared" si="30"/>
        <v>0</v>
      </c>
      <c r="F236" s="93">
        <f t="shared" si="31"/>
        <v>0</v>
      </c>
      <c r="H236" s="93">
        <f t="shared" si="32"/>
        <v>0</v>
      </c>
      <c r="I236" s="93">
        <f t="shared" si="32"/>
        <v>0</v>
      </c>
      <c r="J236" s="93">
        <f t="shared" si="34"/>
        <v>0</v>
      </c>
      <c r="K236" s="93">
        <f t="shared" si="34"/>
        <v>0</v>
      </c>
      <c r="L236" s="93">
        <f t="shared" si="34"/>
        <v>0</v>
      </c>
      <c r="M236" s="93">
        <f t="shared" si="34"/>
        <v>0</v>
      </c>
      <c r="N236" s="93">
        <f t="shared" si="34"/>
        <v>0</v>
      </c>
      <c r="O236" s="93">
        <f t="shared" si="34"/>
        <v>0</v>
      </c>
      <c r="P236" s="93">
        <f t="shared" si="34"/>
        <v>0</v>
      </c>
      <c r="Q236" s="93">
        <f t="shared" si="34"/>
        <v>0</v>
      </c>
      <c r="R236" s="93">
        <f t="shared" si="34"/>
        <v>0</v>
      </c>
      <c r="S236" s="93">
        <f t="shared" si="34"/>
        <v>0</v>
      </c>
      <c r="T236" s="93">
        <f t="shared" si="34"/>
        <v>0</v>
      </c>
      <c r="U236" s="93">
        <f t="shared" si="34"/>
        <v>0</v>
      </c>
      <c r="V236" s="93">
        <f t="shared" si="34"/>
        <v>0</v>
      </c>
    </row>
    <row r="237" spans="2:22" x14ac:dyDescent="0.35">
      <c r="B237">
        <f t="shared" si="29"/>
        <v>464</v>
      </c>
      <c r="C237" s="93">
        <f>valves!S366</f>
        <v>0</v>
      </c>
      <c r="D237" s="93">
        <f t="shared" si="28"/>
        <v>0</v>
      </c>
      <c r="E237" s="93">
        <f t="shared" si="30"/>
        <v>0</v>
      </c>
      <c r="F237" s="93">
        <f t="shared" si="31"/>
        <v>0</v>
      </c>
      <c r="H237" s="93">
        <f t="shared" si="32"/>
        <v>0</v>
      </c>
      <c r="I237" s="93">
        <f t="shared" si="32"/>
        <v>0</v>
      </c>
      <c r="J237" s="93">
        <f t="shared" si="34"/>
        <v>0</v>
      </c>
      <c r="K237" s="93">
        <f t="shared" si="34"/>
        <v>0</v>
      </c>
      <c r="L237" s="93">
        <f t="shared" si="34"/>
        <v>0</v>
      </c>
      <c r="M237" s="93">
        <f t="shared" si="34"/>
        <v>0</v>
      </c>
      <c r="N237" s="93">
        <f t="shared" si="34"/>
        <v>0</v>
      </c>
      <c r="O237" s="93">
        <f t="shared" si="34"/>
        <v>0</v>
      </c>
      <c r="P237" s="93">
        <f t="shared" si="34"/>
        <v>0</v>
      </c>
      <c r="Q237" s="93">
        <f t="shared" si="34"/>
        <v>0</v>
      </c>
      <c r="R237" s="93">
        <f t="shared" si="34"/>
        <v>0</v>
      </c>
      <c r="S237" s="93">
        <f t="shared" si="34"/>
        <v>0</v>
      </c>
      <c r="T237" s="93">
        <f t="shared" si="34"/>
        <v>0</v>
      </c>
      <c r="U237" s="93">
        <f t="shared" si="34"/>
        <v>0</v>
      </c>
      <c r="V237" s="93">
        <f t="shared" si="34"/>
        <v>0</v>
      </c>
    </row>
    <row r="238" spans="2:22" x14ac:dyDescent="0.35">
      <c r="B238">
        <f t="shared" si="29"/>
        <v>466</v>
      </c>
      <c r="C238" s="93">
        <f>valves!S367</f>
        <v>0</v>
      </c>
      <c r="D238" s="93">
        <f t="shared" si="28"/>
        <v>0</v>
      </c>
      <c r="E238" s="93">
        <f t="shared" si="30"/>
        <v>0</v>
      </c>
      <c r="F238" s="93">
        <f t="shared" si="31"/>
        <v>0</v>
      </c>
      <c r="H238" s="93">
        <f t="shared" si="32"/>
        <v>0</v>
      </c>
      <c r="I238" s="93">
        <f t="shared" si="32"/>
        <v>0</v>
      </c>
      <c r="J238" s="93">
        <f t="shared" si="34"/>
        <v>0</v>
      </c>
      <c r="K238" s="93">
        <f t="shared" si="34"/>
        <v>0</v>
      </c>
      <c r="L238" s="93">
        <f t="shared" si="34"/>
        <v>0</v>
      </c>
      <c r="M238" s="93">
        <f t="shared" si="34"/>
        <v>0</v>
      </c>
      <c r="N238" s="93">
        <f t="shared" si="34"/>
        <v>0</v>
      </c>
      <c r="O238" s="93">
        <f t="shared" si="34"/>
        <v>0</v>
      </c>
      <c r="P238" s="93">
        <f t="shared" si="34"/>
        <v>0</v>
      </c>
      <c r="Q238" s="93">
        <f t="shared" si="34"/>
        <v>0</v>
      </c>
      <c r="R238" s="93">
        <f t="shared" si="34"/>
        <v>0</v>
      </c>
      <c r="S238" s="93">
        <f t="shared" si="34"/>
        <v>0</v>
      </c>
      <c r="T238" s="93">
        <f t="shared" si="34"/>
        <v>0</v>
      </c>
      <c r="U238" s="93">
        <f t="shared" si="34"/>
        <v>0</v>
      </c>
      <c r="V238" s="93">
        <f t="shared" si="34"/>
        <v>0</v>
      </c>
    </row>
    <row r="239" spans="2:22" x14ac:dyDescent="0.35">
      <c r="B239">
        <f t="shared" si="29"/>
        <v>468</v>
      </c>
      <c r="C239" s="93">
        <f>valves!S368</f>
        <v>0</v>
      </c>
      <c r="D239" s="93">
        <f t="shared" si="28"/>
        <v>0</v>
      </c>
      <c r="E239" s="93">
        <f t="shared" si="30"/>
        <v>0</v>
      </c>
      <c r="F239" s="93">
        <f t="shared" si="31"/>
        <v>0</v>
      </c>
      <c r="H239" s="93">
        <f t="shared" si="32"/>
        <v>0</v>
      </c>
      <c r="I239" s="93">
        <f t="shared" si="32"/>
        <v>0</v>
      </c>
      <c r="J239" s="93">
        <f t="shared" si="34"/>
        <v>0</v>
      </c>
      <c r="K239" s="93">
        <f t="shared" si="34"/>
        <v>0</v>
      </c>
      <c r="L239" s="93">
        <f t="shared" si="34"/>
        <v>0</v>
      </c>
      <c r="M239" s="93">
        <f t="shared" si="34"/>
        <v>0</v>
      </c>
      <c r="N239" s="93">
        <f t="shared" si="34"/>
        <v>0</v>
      </c>
      <c r="O239" s="93">
        <f t="shared" si="34"/>
        <v>0</v>
      </c>
      <c r="P239" s="93">
        <f t="shared" si="34"/>
        <v>0</v>
      </c>
      <c r="Q239" s="93">
        <f t="shared" si="34"/>
        <v>0</v>
      </c>
      <c r="R239" s="93">
        <f t="shared" si="34"/>
        <v>0</v>
      </c>
      <c r="S239" s="93">
        <f t="shared" si="34"/>
        <v>0</v>
      </c>
      <c r="T239" s="93">
        <f t="shared" si="34"/>
        <v>0</v>
      </c>
      <c r="U239" s="93">
        <f t="shared" si="34"/>
        <v>0</v>
      </c>
      <c r="V239" s="93">
        <f t="shared" si="34"/>
        <v>0</v>
      </c>
    </row>
    <row r="240" spans="2:22" x14ac:dyDescent="0.35">
      <c r="B240">
        <f t="shared" si="29"/>
        <v>470</v>
      </c>
      <c r="C240" s="93">
        <f>valves!S369</f>
        <v>0</v>
      </c>
      <c r="D240" s="93">
        <f t="shared" si="28"/>
        <v>0</v>
      </c>
      <c r="E240" s="93">
        <f t="shared" si="30"/>
        <v>0</v>
      </c>
      <c r="F240" s="93">
        <f t="shared" si="31"/>
        <v>0</v>
      </c>
      <c r="H240" s="93">
        <f t="shared" si="32"/>
        <v>0</v>
      </c>
      <c r="I240" s="93">
        <f t="shared" si="32"/>
        <v>0</v>
      </c>
      <c r="J240" s="93">
        <f t="shared" si="34"/>
        <v>0</v>
      </c>
      <c r="K240" s="93">
        <f t="shared" si="34"/>
        <v>0</v>
      </c>
      <c r="L240" s="93">
        <f t="shared" si="34"/>
        <v>0</v>
      </c>
      <c r="M240" s="93">
        <f t="shared" si="34"/>
        <v>0</v>
      </c>
      <c r="N240" s="93">
        <f t="shared" si="34"/>
        <v>0</v>
      </c>
      <c r="O240" s="93">
        <f t="shared" si="34"/>
        <v>0</v>
      </c>
      <c r="P240" s="93">
        <f t="shared" si="34"/>
        <v>0</v>
      </c>
      <c r="Q240" s="93">
        <f t="shared" si="34"/>
        <v>0</v>
      </c>
      <c r="R240" s="93">
        <f t="shared" si="34"/>
        <v>0</v>
      </c>
      <c r="S240" s="93">
        <f t="shared" si="34"/>
        <v>0</v>
      </c>
      <c r="T240" s="93">
        <f t="shared" si="34"/>
        <v>0</v>
      </c>
      <c r="U240" s="93">
        <f t="shared" si="34"/>
        <v>0</v>
      </c>
      <c r="V240" s="93">
        <f t="shared" si="34"/>
        <v>0</v>
      </c>
    </row>
    <row r="241" spans="2:22" x14ac:dyDescent="0.35">
      <c r="B241">
        <f t="shared" si="29"/>
        <v>472</v>
      </c>
      <c r="C241" s="93">
        <f>valves!S370</f>
        <v>0</v>
      </c>
      <c r="D241" s="93">
        <f t="shared" si="28"/>
        <v>0</v>
      </c>
      <c r="E241" s="93">
        <f t="shared" si="30"/>
        <v>0</v>
      </c>
      <c r="F241" s="93">
        <f t="shared" si="31"/>
        <v>0</v>
      </c>
      <c r="H241" s="93">
        <f t="shared" si="32"/>
        <v>0</v>
      </c>
      <c r="I241" s="93">
        <f t="shared" si="32"/>
        <v>0</v>
      </c>
      <c r="J241" s="93">
        <f t="shared" si="34"/>
        <v>0</v>
      </c>
      <c r="K241" s="93">
        <f t="shared" si="34"/>
        <v>0</v>
      </c>
      <c r="L241" s="93">
        <f t="shared" si="34"/>
        <v>0</v>
      </c>
      <c r="M241" s="93">
        <f t="shared" si="34"/>
        <v>0</v>
      </c>
      <c r="N241" s="93">
        <f t="shared" si="34"/>
        <v>0</v>
      </c>
      <c r="O241" s="93">
        <f t="shared" si="34"/>
        <v>0</v>
      </c>
      <c r="P241" s="93">
        <f t="shared" si="34"/>
        <v>0</v>
      </c>
      <c r="Q241" s="93">
        <f t="shared" si="34"/>
        <v>0</v>
      </c>
      <c r="R241" s="93">
        <f t="shared" si="34"/>
        <v>0</v>
      </c>
      <c r="S241" s="93">
        <f t="shared" si="34"/>
        <v>0</v>
      </c>
      <c r="T241" s="93">
        <f t="shared" si="34"/>
        <v>0</v>
      </c>
      <c r="U241" s="93">
        <f t="shared" si="34"/>
        <v>0</v>
      </c>
      <c r="V241" s="93">
        <f t="shared" si="34"/>
        <v>0</v>
      </c>
    </row>
    <row r="242" spans="2:22" x14ac:dyDescent="0.35">
      <c r="B242">
        <f t="shared" si="29"/>
        <v>474</v>
      </c>
      <c r="C242" s="93">
        <f>valves!S371</f>
        <v>0</v>
      </c>
      <c r="D242" s="93">
        <f t="shared" si="28"/>
        <v>0</v>
      </c>
      <c r="E242" s="93">
        <f t="shared" si="30"/>
        <v>0</v>
      </c>
      <c r="F242" s="93">
        <f t="shared" si="31"/>
        <v>0</v>
      </c>
      <c r="H242" s="93">
        <f t="shared" si="32"/>
        <v>0</v>
      </c>
      <c r="I242" s="93">
        <f t="shared" si="32"/>
        <v>0</v>
      </c>
      <c r="J242" s="93">
        <f t="shared" si="34"/>
        <v>0</v>
      </c>
      <c r="K242" s="93">
        <f t="shared" si="34"/>
        <v>0</v>
      </c>
      <c r="L242" s="93">
        <f t="shared" si="34"/>
        <v>0</v>
      </c>
      <c r="M242" s="93">
        <f t="shared" si="34"/>
        <v>0</v>
      </c>
      <c r="N242" s="93">
        <f t="shared" si="34"/>
        <v>0</v>
      </c>
      <c r="O242" s="93">
        <f t="shared" si="34"/>
        <v>0</v>
      </c>
      <c r="P242" s="93">
        <f t="shared" si="34"/>
        <v>0</v>
      </c>
      <c r="Q242" s="93">
        <f t="shared" si="34"/>
        <v>0</v>
      </c>
      <c r="R242" s="93">
        <f t="shared" si="34"/>
        <v>0</v>
      </c>
      <c r="S242" s="93">
        <f t="shared" si="34"/>
        <v>0</v>
      </c>
      <c r="T242" s="93">
        <f t="shared" si="34"/>
        <v>0</v>
      </c>
      <c r="U242" s="93">
        <f t="shared" si="34"/>
        <v>0</v>
      </c>
      <c r="V242" s="93">
        <f t="shared" si="34"/>
        <v>0</v>
      </c>
    </row>
    <row r="243" spans="2:22" x14ac:dyDescent="0.35">
      <c r="B243">
        <f t="shared" si="29"/>
        <v>476</v>
      </c>
      <c r="C243" s="93">
        <f>valves!S372</f>
        <v>0</v>
      </c>
      <c r="D243" s="93">
        <f t="shared" si="28"/>
        <v>0</v>
      </c>
      <c r="E243" s="93">
        <f t="shared" si="30"/>
        <v>0</v>
      </c>
      <c r="F243" s="93">
        <f t="shared" si="31"/>
        <v>0</v>
      </c>
      <c r="H243" s="93">
        <f t="shared" si="32"/>
        <v>0</v>
      </c>
      <c r="I243" s="93">
        <f t="shared" si="32"/>
        <v>0</v>
      </c>
      <c r="J243" s="93">
        <f t="shared" si="34"/>
        <v>0</v>
      </c>
      <c r="K243" s="93">
        <f t="shared" si="34"/>
        <v>0</v>
      </c>
      <c r="L243" s="93">
        <f t="shared" si="34"/>
        <v>0</v>
      </c>
      <c r="M243" s="93">
        <f t="shared" si="34"/>
        <v>0</v>
      </c>
      <c r="N243" s="93">
        <f t="shared" ref="J243:V262" si="35">$F243*N$3</f>
        <v>0</v>
      </c>
      <c r="O243" s="93">
        <f t="shared" si="35"/>
        <v>0</v>
      </c>
      <c r="P243" s="93">
        <f t="shared" si="35"/>
        <v>0</v>
      </c>
      <c r="Q243" s="93">
        <f t="shared" si="35"/>
        <v>0</v>
      </c>
      <c r="R243" s="93">
        <f t="shared" si="35"/>
        <v>0</v>
      </c>
      <c r="S243" s="93">
        <f t="shared" si="35"/>
        <v>0</v>
      </c>
      <c r="T243" s="93">
        <f t="shared" si="35"/>
        <v>0</v>
      </c>
      <c r="U243" s="93">
        <f t="shared" si="35"/>
        <v>0</v>
      </c>
      <c r="V243" s="93">
        <f t="shared" si="35"/>
        <v>0</v>
      </c>
    </row>
    <row r="244" spans="2:22" x14ac:dyDescent="0.35">
      <c r="B244">
        <f t="shared" si="29"/>
        <v>478</v>
      </c>
      <c r="C244" s="93">
        <f>valves!S373</f>
        <v>0</v>
      </c>
      <c r="D244" s="93">
        <f t="shared" si="28"/>
        <v>0</v>
      </c>
      <c r="E244" s="93">
        <f t="shared" si="30"/>
        <v>0</v>
      </c>
      <c r="F244" s="93">
        <f t="shared" si="31"/>
        <v>0</v>
      </c>
      <c r="H244" s="93">
        <f t="shared" si="32"/>
        <v>0</v>
      </c>
      <c r="I244" s="93">
        <f t="shared" si="32"/>
        <v>0</v>
      </c>
      <c r="J244" s="93">
        <f t="shared" si="35"/>
        <v>0</v>
      </c>
      <c r="K244" s="93">
        <f t="shared" si="35"/>
        <v>0</v>
      </c>
      <c r="L244" s="93">
        <f t="shared" si="35"/>
        <v>0</v>
      </c>
      <c r="M244" s="93">
        <f t="shared" si="35"/>
        <v>0</v>
      </c>
      <c r="N244" s="93">
        <f t="shared" si="35"/>
        <v>0</v>
      </c>
      <c r="O244" s="93">
        <f t="shared" si="35"/>
        <v>0</v>
      </c>
      <c r="P244" s="93">
        <f t="shared" si="35"/>
        <v>0</v>
      </c>
      <c r="Q244" s="93">
        <f t="shared" si="35"/>
        <v>0</v>
      </c>
      <c r="R244" s="93">
        <f t="shared" si="35"/>
        <v>0</v>
      </c>
      <c r="S244" s="93">
        <f t="shared" si="35"/>
        <v>0</v>
      </c>
      <c r="T244" s="93">
        <f t="shared" si="35"/>
        <v>0</v>
      </c>
      <c r="U244" s="93">
        <f t="shared" si="35"/>
        <v>0</v>
      </c>
      <c r="V244" s="93">
        <f t="shared" si="35"/>
        <v>0</v>
      </c>
    </row>
    <row r="245" spans="2:22" x14ac:dyDescent="0.35">
      <c r="B245">
        <f t="shared" si="29"/>
        <v>480</v>
      </c>
      <c r="C245" s="93">
        <f>valves!S374</f>
        <v>0</v>
      </c>
      <c r="D245" s="93">
        <f t="shared" si="28"/>
        <v>0</v>
      </c>
      <c r="E245" s="93">
        <f t="shared" si="30"/>
        <v>0</v>
      </c>
      <c r="F245" s="93">
        <f t="shared" si="31"/>
        <v>0</v>
      </c>
      <c r="H245" s="93">
        <f t="shared" si="32"/>
        <v>0</v>
      </c>
      <c r="I245" s="93">
        <f t="shared" si="32"/>
        <v>0</v>
      </c>
      <c r="J245" s="93">
        <f t="shared" si="35"/>
        <v>0</v>
      </c>
      <c r="K245" s="93">
        <f t="shared" si="35"/>
        <v>0</v>
      </c>
      <c r="L245" s="93">
        <f t="shared" si="35"/>
        <v>0</v>
      </c>
      <c r="M245" s="93">
        <f t="shared" si="35"/>
        <v>0</v>
      </c>
      <c r="N245" s="93">
        <f t="shared" si="35"/>
        <v>0</v>
      </c>
      <c r="O245" s="93">
        <f t="shared" si="35"/>
        <v>0</v>
      </c>
      <c r="P245" s="93">
        <f t="shared" si="35"/>
        <v>0</v>
      </c>
      <c r="Q245" s="93">
        <f t="shared" si="35"/>
        <v>0</v>
      </c>
      <c r="R245" s="93">
        <f t="shared" si="35"/>
        <v>0</v>
      </c>
      <c r="S245" s="93">
        <f t="shared" si="35"/>
        <v>0</v>
      </c>
      <c r="T245" s="93">
        <f t="shared" si="35"/>
        <v>0</v>
      </c>
      <c r="U245" s="93">
        <f t="shared" si="35"/>
        <v>0</v>
      </c>
      <c r="V245" s="93">
        <f t="shared" si="35"/>
        <v>0</v>
      </c>
    </row>
    <row r="246" spans="2:22" x14ac:dyDescent="0.35">
      <c r="B246">
        <f t="shared" si="29"/>
        <v>482</v>
      </c>
      <c r="C246" s="93">
        <f>valves!S375</f>
        <v>0</v>
      </c>
      <c r="D246" s="93">
        <f t="shared" si="28"/>
        <v>0</v>
      </c>
      <c r="E246" s="93">
        <f t="shared" si="30"/>
        <v>0</v>
      </c>
      <c r="F246" s="93">
        <f t="shared" si="31"/>
        <v>0</v>
      </c>
      <c r="H246" s="93">
        <f t="shared" si="32"/>
        <v>0</v>
      </c>
      <c r="I246" s="93">
        <f t="shared" si="32"/>
        <v>0</v>
      </c>
      <c r="J246" s="93">
        <f t="shared" si="35"/>
        <v>0</v>
      </c>
      <c r="K246" s="93">
        <f t="shared" si="35"/>
        <v>0</v>
      </c>
      <c r="L246" s="93">
        <f t="shared" si="35"/>
        <v>0</v>
      </c>
      <c r="M246" s="93">
        <f t="shared" si="35"/>
        <v>0</v>
      </c>
      <c r="N246" s="93">
        <f t="shared" si="35"/>
        <v>0</v>
      </c>
      <c r="O246" s="93">
        <f t="shared" si="35"/>
        <v>0</v>
      </c>
      <c r="P246" s="93">
        <f t="shared" si="35"/>
        <v>0</v>
      </c>
      <c r="Q246" s="93">
        <f t="shared" si="35"/>
        <v>0</v>
      </c>
      <c r="R246" s="93">
        <f t="shared" si="35"/>
        <v>0</v>
      </c>
      <c r="S246" s="93">
        <f t="shared" si="35"/>
        <v>0</v>
      </c>
      <c r="T246" s="93">
        <f t="shared" si="35"/>
        <v>0</v>
      </c>
      <c r="U246" s="93">
        <f t="shared" si="35"/>
        <v>0</v>
      </c>
      <c r="V246" s="93">
        <f t="shared" si="35"/>
        <v>0</v>
      </c>
    </row>
    <row r="247" spans="2:22" x14ac:dyDescent="0.35">
      <c r="B247">
        <f t="shared" si="29"/>
        <v>484</v>
      </c>
      <c r="C247" s="93">
        <f>valves!S376</f>
        <v>0</v>
      </c>
      <c r="D247" s="93">
        <f t="shared" si="28"/>
        <v>0</v>
      </c>
      <c r="E247" s="93">
        <f t="shared" si="30"/>
        <v>0</v>
      </c>
      <c r="F247" s="93">
        <f t="shared" si="31"/>
        <v>0</v>
      </c>
      <c r="H247" s="93">
        <f t="shared" si="32"/>
        <v>0</v>
      </c>
      <c r="I247" s="93">
        <f t="shared" si="32"/>
        <v>0</v>
      </c>
      <c r="J247" s="93">
        <f t="shared" si="35"/>
        <v>0</v>
      </c>
      <c r="K247" s="93">
        <f t="shared" si="35"/>
        <v>0</v>
      </c>
      <c r="L247" s="93">
        <f t="shared" si="35"/>
        <v>0</v>
      </c>
      <c r="M247" s="93">
        <f t="shared" si="35"/>
        <v>0</v>
      </c>
      <c r="N247" s="93">
        <f t="shared" si="35"/>
        <v>0</v>
      </c>
      <c r="O247" s="93">
        <f t="shared" si="35"/>
        <v>0</v>
      </c>
      <c r="P247" s="93">
        <f t="shared" si="35"/>
        <v>0</v>
      </c>
      <c r="Q247" s="93">
        <f t="shared" si="35"/>
        <v>0</v>
      </c>
      <c r="R247" s="93">
        <f t="shared" si="35"/>
        <v>0</v>
      </c>
      <c r="S247" s="93">
        <f t="shared" si="35"/>
        <v>0</v>
      </c>
      <c r="T247" s="93">
        <f t="shared" si="35"/>
        <v>0</v>
      </c>
      <c r="U247" s="93">
        <f t="shared" si="35"/>
        <v>0</v>
      </c>
      <c r="V247" s="93">
        <f t="shared" si="35"/>
        <v>0</v>
      </c>
    </row>
    <row r="248" spans="2:22" x14ac:dyDescent="0.35">
      <c r="B248">
        <f t="shared" si="29"/>
        <v>486</v>
      </c>
      <c r="C248" s="93">
        <f>valves!S377</f>
        <v>0</v>
      </c>
      <c r="D248" s="93">
        <f t="shared" si="28"/>
        <v>0</v>
      </c>
      <c r="E248" s="93">
        <f t="shared" si="30"/>
        <v>0</v>
      </c>
      <c r="F248" s="93">
        <f t="shared" si="31"/>
        <v>0</v>
      </c>
      <c r="H248" s="93">
        <f t="shared" si="32"/>
        <v>0</v>
      </c>
      <c r="I248" s="93">
        <f t="shared" si="32"/>
        <v>0</v>
      </c>
      <c r="J248" s="93">
        <f t="shared" si="35"/>
        <v>0</v>
      </c>
      <c r="K248" s="93">
        <f t="shared" si="35"/>
        <v>0</v>
      </c>
      <c r="L248" s="93">
        <f t="shared" si="35"/>
        <v>0</v>
      </c>
      <c r="M248" s="93">
        <f t="shared" si="35"/>
        <v>0</v>
      </c>
      <c r="N248" s="93">
        <f t="shared" si="35"/>
        <v>0</v>
      </c>
      <c r="O248" s="93">
        <f t="shared" si="35"/>
        <v>0</v>
      </c>
      <c r="P248" s="93">
        <f t="shared" si="35"/>
        <v>0</v>
      </c>
      <c r="Q248" s="93">
        <f t="shared" si="35"/>
        <v>0</v>
      </c>
      <c r="R248" s="93">
        <f t="shared" si="35"/>
        <v>0</v>
      </c>
      <c r="S248" s="93">
        <f t="shared" si="35"/>
        <v>0</v>
      </c>
      <c r="T248" s="93">
        <f t="shared" si="35"/>
        <v>0</v>
      </c>
      <c r="U248" s="93">
        <f t="shared" si="35"/>
        <v>0</v>
      </c>
      <c r="V248" s="93">
        <f t="shared" si="35"/>
        <v>0</v>
      </c>
    </row>
    <row r="249" spans="2:22" x14ac:dyDescent="0.35">
      <c r="B249">
        <f t="shared" si="29"/>
        <v>488</v>
      </c>
      <c r="C249" s="93">
        <f>valves!S378</f>
        <v>0</v>
      </c>
      <c r="D249" s="93">
        <f t="shared" si="28"/>
        <v>0</v>
      </c>
      <c r="E249" s="93">
        <f t="shared" si="30"/>
        <v>0</v>
      </c>
      <c r="F249" s="93">
        <f t="shared" si="31"/>
        <v>0</v>
      </c>
      <c r="H249" s="93">
        <f t="shared" si="32"/>
        <v>0</v>
      </c>
      <c r="I249" s="93">
        <f t="shared" si="32"/>
        <v>0</v>
      </c>
      <c r="J249" s="93">
        <f t="shared" si="35"/>
        <v>0</v>
      </c>
      <c r="K249" s="93">
        <f t="shared" si="35"/>
        <v>0</v>
      </c>
      <c r="L249" s="93">
        <f t="shared" si="35"/>
        <v>0</v>
      </c>
      <c r="M249" s="93">
        <f t="shared" si="35"/>
        <v>0</v>
      </c>
      <c r="N249" s="93">
        <f t="shared" si="35"/>
        <v>0</v>
      </c>
      <c r="O249" s="93">
        <f t="shared" si="35"/>
        <v>0</v>
      </c>
      <c r="P249" s="93">
        <f t="shared" si="35"/>
        <v>0</v>
      </c>
      <c r="Q249" s="93">
        <f t="shared" si="35"/>
        <v>0</v>
      </c>
      <c r="R249" s="93">
        <f t="shared" si="35"/>
        <v>0</v>
      </c>
      <c r="S249" s="93">
        <f t="shared" si="35"/>
        <v>0</v>
      </c>
      <c r="T249" s="93">
        <f t="shared" si="35"/>
        <v>0</v>
      </c>
      <c r="U249" s="93">
        <f t="shared" si="35"/>
        <v>0</v>
      </c>
      <c r="V249" s="93">
        <f t="shared" si="35"/>
        <v>0</v>
      </c>
    </row>
    <row r="250" spans="2:22" x14ac:dyDescent="0.35">
      <c r="B250">
        <f t="shared" si="29"/>
        <v>490</v>
      </c>
      <c r="C250" s="93">
        <f>valves!S379</f>
        <v>0</v>
      </c>
      <c r="D250" s="93">
        <f t="shared" si="28"/>
        <v>0</v>
      </c>
      <c r="E250" s="93">
        <f t="shared" si="30"/>
        <v>0</v>
      </c>
      <c r="F250" s="93">
        <f t="shared" si="31"/>
        <v>0</v>
      </c>
      <c r="H250" s="93">
        <f t="shared" si="32"/>
        <v>0</v>
      </c>
      <c r="I250" s="93">
        <f t="shared" si="32"/>
        <v>0</v>
      </c>
      <c r="J250" s="93">
        <f t="shared" si="35"/>
        <v>0</v>
      </c>
      <c r="K250" s="93">
        <f t="shared" si="35"/>
        <v>0</v>
      </c>
      <c r="L250" s="93">
        <f t="shared" si="35"/>
        <v>0</v>
      </c>
      <c r="M250" s="93">
        <f t="shared" si="35"/>
        <v>0</v>
      </c>
      <c r="N250" s="93">
        <f t="shared" si="35"/>
        <v>0</v>
      </c>
      <c r="O250" s="93">
        <f t="shared" si="35"/>
        <v>0</v>
      </c>
      <c r="P250" s="93">
        <f t="shared" si="35"/>
        <v>0</v>
      </c>
      <c r="Q250" s="93">
        <f t="shared" si="35"/>
        <v>0</v>
      </c>
      <c r="R250" s="93">
        <f t="shared" si="35"/>
        <v>0</v>
      </c>
      <c r="S250" s="93">
        <f t="shared" si="35"/>
        <v>0</v>
      </c>
      <c r="T250" s="93">
        <f t="shared" si="35"/>
        <v>0</v>
      </c>
      <c r="U250" s="93">
        <f t="shared" si="35"/>
        <v>0</v>
      </c>
      <c r="V250" s="93">
        <f t="shared" si="35"/>
        <v>0</v>
      </c>
    </row>
    <row r="251" spans="2:22" x14ac:dyDescent="0.35">
      <c r="B251">
        <f t="shared" si="29"/>
        <v>492</v>
      </c>
      <c r="C251" s="93">
        <f>valves!S380</f>
        <v>0</v>
      </c>
      <c r="D251" s="93">
        <f t="shared" si="28"/>
        <v>0</v>
      </c>
      <c r="E251" s="93">
        <f t="shared" si="30"/>
        <v>0</v>
      </c>
      <c r="F251" s="93">
        <f t="shared" si="31"/>
        <v>0</v>
      </c>
      <c r="H251" s="93">
        <f t="shared" si="32"/>
        <v>0</v>
      </c>
      <c r="I251" s="93">
        <f t="shared" si="32"/>
        <v>0</v>
      </c>
      <c r="J251" s="93">
        <f t="shared" si="35"/>
        <v>0</v>
      </c>
      <c r="K251" s="93">
        <f t="shared" si="35"/>
        <v>0</v>
      </c>
      <c r="L251" s="93">
        <f t="shared" si="35"/>
        <v>0</v>
      </c>
      <c r="M251" s="93">
        <f t="shared" si="35"/>
        <v>0</v>
      </c>
      <c r="N251" s="93">
        <f t="shared" si="35"/>
        <v>0</v>
      </c>
      <c r="O251" s="93">
        <f t="shared" si="35"/>
        <v>0</v>
      </c>
      <c r="P251" s="93">
        <f t="shared" si="35"/>
        <v>0</v>
      </c>
      <c r="Q251" s="93">
        <f t="shared" si="35"/>
        <v>0</v>
      </c>
      <c r="R251" s="93">
        <f t="shared" si="35"/>
        <v>0</v>
      </c>
      <c r="S251" s="93">
        <f t="shared" si="35"/>
        <v>0</v>
      </c>
      <c r="T251" s="93">
        <f t="shared" si="35"/>
        <v>0</v>
      </c>
      <c r="U251" s="93">
        <f t="shared" si="35"/>
        <v>0</v>
      </c>
      <c r="V251" s="93">
        <f t="shared" si="35"/>
        <v>0</v>
      </c>
    </row>
    <row r="252" spans="2:22" x14ac:dyDescent="0.35">
      <c r="B252">
        <f t="shared" si="29"/>
        <v>494</v>
      </c>
      <c r="C252" s="93">
        <f>valves!S381</f>
        <v>0</v>
      </c>
      <c r="D252" s="93">
        <f t="shared" si="28"/>
        <v>0</v>
      </c>
      <c r="E252" s="93">
        <f t="shared" si="30"/>
        <v>0</v>
      </c>
      <c r="F252" s="93">
        <f t="shared" si="31"/>
        <v>0</v>
      </c>
      <c r="H252" s="93">
        <f t="shared" si="32"/>
        <v>0</v>
      </c>
      <c r="I252" s="93">
        <f t="shared" si="32"/>
        <v>0</v>
      </c>
      <c r="J252" s="93">
        <f t="shared" si="35"/>
        <v>0</v>
      </c>
      <c r="K252" s="93">
        <f t="shared" si="35"/>
        <v>0</v>
      </c>
      <c r="L252" s="93">
        <f t="shared" si="35"/>
        <v>0</v>
      </c>
      <c r="M252" s="93">
        <f t="shared" si="35"/>
        <v>0</v>
      </c>
      <c r="N252" s="93">
        <f t="shared" si="35"/>
        <v>0</v>
      </c>
      <c r="O252" s="93">
        <f t="shared" si="35"/>
        <v>0</v>
      </c>
      <c r="P252" s="93">
        <f t="shared" si="35"/>
        <v>0</v>
      </c>
      <c r="Q252" s="93">
        <f t="shared" si="35"/>
        <v>0</v>
      </c>
      <c r="R252" s="93">
        <f t="shared" si="35"/>
        <v>0</v>
      </c>
      <c r="S252" s="93">
        <f t="shared" si="35"/>
        <v>0</v>
      </c>
      <c r="T252" s="93">
        <f t="shared" si="35"/>
        <v>0</v>
      </c>
      <c r="U252" s="93">
        <f t="shared" si="35"/>
        <v>0</v>
      </c>
      <c r="V252" s="93">
        <f t="shared" si="35"/>
        <v>0</v>
      </c>
    </row>
    <row r="253" spans="2:22" x14ac:dyDescent="0.35">
      <c r="B253">
        <f t="shared" si="29"/>
        <v>496</v>
      </c>
      <c r="C253" s="93">
        <f>valves!S382</f>
        <v>0</v>
      </c>
      <c r="D253" s="93">
        <f t="shared" si="28"/>
        <v>0</v>
      </c>
      <c r="E253" s="93">
        <f t="shared" si="30"/>
        <v>0</v>
      </c>
      <c r="F253" s="93">
        <f t="shared" si="31"/>
        <v>0</v>
      </c>
      <c r="H253" s="93">
        <f t="shared" si="32"/>
        <v>0</v>
      </c>
      <c r="I253" s="93">
        <f t="shared" si="32"/>
        <v>0</v>
      </c>
      <c r="J253" s="93">
        <f t="shared" si="35"/>
        <v>0</v>
      </c>
      <c r="K253" s="93">
        <f t="shared" si="35"/>
        <v>0</v>
      </c>
      <c r="L253" s="93">
        <f t="shared" si="35"/>
        <v>0</v>
      </c>
      <c r="M253" s="93">
        <f t="shared" si="35"/>
        <v>0</v>
      </c>
      <c r="N253" s="93">
        <f t="shared" si="35"/>
        <v>0</v>
      </c>
      <c r="O253" s="93">
        <f t="shared" si="35"/>
        <v>0</v>
      </c>
      <c r="P253" s="93">
        <f t="shared" si="35"/>
        <v>0</v>
      </c>
      <c r="Q253" s="93">
        <f t="shared" si="35"/>
        <v>0</v>
      </c>
      <c r="R253" s="93">
        <f t="shared" si="35"/>
        <v>0</v>
      </c>
      <c r="S253" s="93">
        <f t="shared" si="35"/>
        <v>0</v>
      </c>
      <c r="T253" s="93">
        <f t="shared" si="35"/>
        <v>0</v>
      </c>
      <c r="U253" s="93">
        <f t="shared" si="35"/>
        <v>0</v>
      </c>
      <c r="V253" s="93">
        <f t="shared" si="35"/>
        <v>0</v>
      </c>
    </row>
    <row r="254" spans="2:22" x14ac:dyDescent="0.35">
      <c r="B254">
        <f t="shared" si="29"/>
        <v>498</v>
      </c>
      <c r="C254" s="93">
        <f>valves!S383</f>
        <v>0</v>
      </c>
      <c r="D254" s="93">
        <f t="shared" si="28"/>
        <v>0</v>
      </c>
      <c r="E254" s="93">
        <f t="shared" si="30"/>
        <v>0</v>
      </c>
      <c r="F254" s="93">
        <f t="shared" si="31"/>
        <v>0</v>
      </c>
      <c r="H254" s="93">
        <f t="shared" si="32"/>
        <v>0</v>
      </c>
      <c r="I254" s="93">
        <f t="shared" si="32"/>
        <v>0</v>
      </c>
      <c r="J254" s="93">
        <f t="shared" si="35"/>
        <v>0</v>
      </c>
      <c r="K254" s="93">
        <f t="shared" si="35"/>
        <v>0</v>
      </c>
      <c r="L254" s="93">
        <f t="shared" si="35"/>
        <v>0</v>
      </c>
      <c r="M254" s="93">
        <f t="shared" si="35"/>
        <v>0</v>
      </c>
      <c r="N254" s="93">
        <f t="shared" si="35"/>
        <v>0</v>
      </c>
      <c r="O254" s="93">
        <f t="shared" si="35"/>
        <v>0</v>
      </c>
      <c r="P254" s="93">
        <f t="shared" si="35"/>
        <v>0</v>
      </c>
      <c r="Q254" s="93">
        <f t="shared" si="35"/>
        <v>0</v>
      </c>
      <c r="R254" s="93">
        <f t="shared" si="35"/>
        <v>0</v>
      </c>
      <c r="S254" s="93">
        <f t="shared" si="35"/>
        <v>0</v>
      </c>
      <c r="T254" s="93">
        <f t="shared" si="35"/>
        <v>0</v>
      </c>
      <c r="U254" s="93">
        <f t="shared" si="35"/>
        <v>0</v>
      </c>
      <c r="V254" s="93">
        <f t="shared" si="35"/>
        <v>0</v>
      </c>
    </row>
    <row r="255" spans="2:22" x14ac:dyDescent="0.35">
      <c r="B255">
        <f t="shared" si="29"/>
        <v>500</v>
      </c>
      <c r="C255" s="93">
        <f>valves!S384</f>
        <v>0</v>
      </c>
      <c r="D255" s="93">
        <f t="shared" si="28"/>
        <v>0</v>
      </c>
      <c r="E255" s="93">
        <f t="shared" si="30"/>
        <v>0</v>
      </c>
      <c r="F255" s="93">
        <f t="shared" si="31"/>
        <v>0</v>
      </c>
      <c r="H255" s="93">
        <f t="shared" si="32"/>
        <v>0</v>
      </c>
      <c r="I255" s="93">
        <f t="shared" si="32"/>
        <v>0</v>
      </c>
      <c r="J255" s="93">
        <f t="shared" si="35"/>
        <v>0</v>
      </c>
      <c r="K255" s="93">
        <f t="shared" si="35"/>
        <v>0</v>
      </c>
      <c r="L255" s="93">
        <f t="shared" si="35"/>
        <v>0</v>
      </c>
      <c r="M255" s="93">
        <f t="shared" si="35"/>
        <v>0</v>
      </c>
      <c r="N255" s="93">
        <f t="shared" si="35"/>
        <v>0</v>
      </c>
      <c r="O255" s="93">
        <f t="shared" si="35"/>
        <v>0</v>
      </c>
      <c r="P255" s="93">
        <f t="shared" si="35"/>
        <v>0</v>
      </c>
      <c r="Q255" s="93">
        <f t="shared" si="35"/>
        <v>0</v>
      </c>
      <c r="R255" s="93">
        <f t="shared" si="35"/>
        <v>0</v>
      </c>
      <c r="S255" s="93">
        <f t="shared" si="35"/>
        <v>0</v>
      </c>
      <c r="T255" s="93">
        <f t="shared" si="35"/>
        <v>0</v>
      </c>
      <c r="U255" s="93">
        <f t="shared" si="35"/>
        <v>0</v>
      </c>
      <c r="V255" s="93">
        <f t="shared" si="35"/>
        <v>0</v>
      </c>
    </row>
    <row r="256" spans="2:22" x14ac:dyDescent="0.35">
      <c r="B256">
        <f t="shared" si="29"/>
        <v>502</v>
      </c>
      <c r="C256" s="93">
        <f>valves!S385</f>
        <v>0</v>
      </c>
      <c r="D256" s="93">
        <f t="shared" si="28"/>
        <v>0</v>
      </c>
      <c r="E256" s="93">
        <f t="shared" si="30"/>
        <v>0</v>
      </c>
      <c r="F256" s="93">
        <f t="shared" si="31"/>
        <v>0</v>
      </c>
      <c r="H256" s="93">
        <f t="shared" si="32"/>
        <v>0</v>
      </c>
      <c r="I256" s="93">
        <f t="shared" si="32"/>
        <v>0</v>
      </c>
      <c r="J256" s="93">
        <f t="shared" si="35"/>
        <v>0</v>
      </c>
      <c r="K256" s="93">
        <f t="shared" si="35"/>
        <v>0</v>
      </c>
      <c r="L256" s="93">
        <f t="shared" si="35"/>
        <v>0</v>
      </c>
      <c r="M256" s="93">
        <f t="shared" si="35"/>
        <v>0</v>
      </c>
      <c r="N256" s="93">
        <f t="shared" si="35"/>
        <v>0</v>
      </c>
      <c r="O256" s="93">
        <f t="shared" si="35"/>
        <v>0</v>
      </c>
      <c r="P256" s="93">
        <f t="shared" si="35"/>
        <v>0</v>
      </c>
      <c r="Q256" s="93">
        <f t="shared" si="35"/>
        <v>0</v>
      </c>
      <c r="R256" s="93">
        <f t="shared" si="35"/>
        <v>0</v>
      </c>
      <c r="S256" s="93">
        <f t="shared" si="35"/>
        <v>0</v>
      </c>
      <c r="T256" s="93">
        <f t="shared" si="35"/>
        <v>0</v>
      </c>
      <c r="U256" s="93">
        <f t="shared" si="35"/>
        <v>0</v>
      </c>
      <c r="V256" s="93">
        <f t="shared" si="35"/>
        <v>0</v>
      </c>
    </row>
    <row r="257" spans="2:22" x14ac:dyDescent="0.35">
      <c r="B257">
        <f t="shared" si="29"/>
        <v>504</v>
      </c>
      <c r="C257" s="93">
        <f>valves!S386</f>
        <v>0</v>
      </c>
      <c r="D257" s="93">
        <f t="shared" si="28"/>
        <v>0</v>
      </c>
      <c r="E257" s="93">
        <f t="shared" si="30"/>
        <v>0</v>
      </c>
      <c r="F257" s="93">
        <f t="shared" si="31"/>
        <v>0</v>
      </c>
      <c r="H257" s="93">
        <f t="shared" si="32"/>
        <v>0</v>
      </c>
      <c r="I257" s="93">
        <f t="shared" si="32"/>
        <v>0</v>
      </c>
      <c r="J257" s="93">
        <f t="shared" si="35"/>
        <v>0</v>
      </c>
      <c r="K257" s="93">
        <f t="shared" si="35"/>
        <v>0</v>
      </c>
      <c r="L257" s="93">
        <f t="shared" si="35"/>
        <v>0</v>
      </c>
      <c r="M257" s="93">
        <f t="shared" si="35"/>
        <v>0</v>
      </c>
      <c r="N257" s="93">
        <f t="shared" si="35"/>
        <v>0</v>
      </c>
      <c r="O257" s="93">
        <f t="shared" si="35"/>
        <v>0</v>
      </c>
      <c r="P257" s="93">
        <f t="shared" si="35"/>
        <v>0</v>
      </c>
      <c r="Q257" s="93">
        <f t="shared" si="35"/>
        <v>0</v>
      </c>
      <c r="R257" s="93">
        <f t="shared" si="35"/>
        <v>0</v>
      </c>
      <c r="S257" s="93">
        <f t="shared" si="35"/>
        <v>0</v>
      </c>
      <c r="T257" s="93">
        <f t="shared" si="35"/>
        <v>0</v>
      </c>
      <c r="U257" s="93">
        <f t="shared" si="35"/>
        <v>0</v>
      </c>
      <c r="V257" s="93">
        <f t="shared" si="35"/>
        <v>0</v>
      </c>
    </row>
    <row r="258" spans="2:22" x14ac:dyDescent="0.35">
      <c r="B258">
        <f t="shared" si="29"/>
        <v>506</v>
      </c>
      <c r="C258" s="93">
        <f>valves!S387</f>
        <v>0</v>
      </c>
      <c r="D258" s="93">
        <f t="shared" si="28"/>
        <v>0</v>
      </c>
      <c r="E258" s="93">
        <f t="shared" si="30"/>
        <v>0</v>
      </c>
      <c r="F258" s="93">
        <f t="shared" si="31"/>
        <v>0</v>
      </c>
      <c r="H258" s="93">
        <f t="shared" si="32"/>
        <v>0</v>
      </c>
      <c r="I258" s="93">
        <f t="shared" si="32"/>
        <v>0</v>
      </c>
      <c r="J258" s="93">
        <f t="shared" si="35"/>
        <v>0</v>
      </c>
      <c r="K258" s="93">
        <f t="shared" si="35"/>
        <v>0</v>
      </c>
      <c r="L258" s="93">
        <f t="shared" si="35"/>
        <v>0</v>
      </c>
      <c r="M258" s="93">
        <f t="shared" si="35"/>
        <v>0</v>
      </c>
      <c r="N258" s="93">
        <f t="shared" si="35"/>
        <v>0</v>
      </c>
      <c r="O258" s="93">
        <f t="shared" si="35"/>
        <v>0</v>
      </c>
      <c r="P258" s="93">
        <f t="shared" si="35"/>
        <v>0</v>
      </c>
      <c r="Q258" s="93">
        <f t="shared" si="35"/>
        <v>0</v>
      </c>
      <c r="R258" s="93">
        <f t="shared" si="35"/>
        <v>0</v>
      </c>
      <c r="S258" s="93">
        <f t="shared" si="35"/>
        <v>0</v>
      </c>
      <c r="T258" s="93">
        <f t="shared" si="35"/>
        <v>0</v>
      </c>
      <c r="U258" s="93">
        <f t="shared" si="35"/>
        <v>0</v>
      </c>
      <c r="V258" s="93">
        <f t="shared" si="35"/>
        <v>0</v>
      </c>
    </row>
    <row r="259" spans="2:22" x14ac:dyDescent="0.35">
      <c r="B259">
        <f t="shared" si="29"/>
        <v>508</v>
      </c>
      <c r="C259" s="93">
        <f>valves!S388</f>
        <v>0</v>
      </c>
      <c r="D259" s="93">
        <f t="shared" si="28"/>
        <v>0</v>
      </c>
      <c r="E259" s="93">
        <f t="shared" si="30"/>
        <v>0</v>
      </c>
      <c r="F259" s="93">
        <f t="shared" si="31"/>
        <v>0</v>
      </c>
      <c r="H259" s="93">
        <f t="shared" si="32"/>
        <v>0</v>
      </c>
      <c r="I259" s="93">
        <f t="shared" si="32"/>
        <v>0</v>
      </c>
      <c r="J259" s="93">
        <f t="shared" si="35"/>
        <v>0</v>
      </c>
      <c r="K259" s="93">
        <f t="shared" si="35"/>
        <v>0</v>
      </c>
      <c r="L259" s="93">
        <f t="shared" si="35"/>
        <v>0</v>
      </c>
      <c r="M259" s="93">
        <f t="shared" si="35"/>
        <v>0</v>
      </c>
      <c r="N259" s="93">
        <f t="shared" si="35"/>
        <v>0</v>
      </c>
      <c r="O259" s="93">
        <f t="shared" si="35"/>
        <v>0</v>
      </c>
      <c r="P259" s="93">
        <f t="shared" si="35"/>
        <v>0</v>
      </c>
      <c r="Q259" s="93">
        <f t="shared" si="35"/>
        <v>0</v>
      </c>
      <c r="R259" s="93">
        <f t="shared" si="35"/>
        <v>0</v>
      </c>
      <c r="S259" s="93">
        <f t="shared" si="35"/>
        <v>0</v>
      </c>
      <c r="T259" s="93">
        <f t="shared" si="35"/>
        <v>0</v>
      </c>
      <c r="U259" s="93">
        <f t="shared" si="35"/>
        <v>0</v>
      </c>
      <c r="V259" s="93">
        <f t="shared" si="35"/>
        <v>0</v>
      </c>
    </row>
    <row r="260" spans="2:22" x14ac:dyDescent="0.35">
      <c r="B260">
        <f t="shared" si="29"/>
        <v>510</v>
      </c>
      <c r="C260" s="93">
        <f>valves!S389</f>
        <v>0</v>
      </c>
      <c r="D260" s="93">
        <f t="shared" si="28"/>
        <v>0</v>
      </c>
      <c r="E260" s="93">
        <f t="shared" si="30"/>
        <v>0</v>
      </c>
      <c r="F260" s="93">
        <f t="shared" si="31"/>
        <v>0</v>
      </c>
      <c r="H260" s="93">
        <f t="shared" si="32"/>
        <v>0</v>
      </c>
      <c r="I260" s="93">
        <f t="shared" si="32"/>
        <v>0</v>
      </c>
      <c r="J260" s="93">
        <f t="shared" si="35"/>
        <v>0</v>
      </c>
      <c r="K260" s="93">
        <f t="shared" si="35"/>
        <v>0</v>
      </c>
      <c r="L260" s="93">
        <f t="shared" si="35"/>
        <v>0</v>
      </c>
      <c r="M260" s="93">
        <f t="shared" si="35"/>
        <v>0</v>
      </c>
      <c r="N260" s="93">
        <f t="shared" si="35"/>
        <v>0</v>
      </c>
      <c r="O260" s="93">
        <f t="shared" si="35"/>
        <v>0</v>
      </c>
      <c r="P260" s="93">
        <f t="shared" si="35"/>
        <v>0</v>
      </c>
      <c r="Q260" s="93">
        <f t="shared" si="35"/>
        <v>0</v>
      </c>
      <c r="R260" s="93">
        <f t="shared" si="35"/>
        <v>0</v>
      </c>
      <c r="S260" s="93">
        <f t="shared" si="35"/>
        <v>0</v>
      </c>
      <c r="T260" s="93">
        <f t="shared" si="35"/>
        <v>0</v>
      </c>
      <c r="U260" s="93">
        <f t="shared" si="35"/>
        <v>0</v>
      </c>
      <c r="V260" s="93">
        <f t="shared" si="35"/>
        <v>0</v>
      </c>
    </row>
    <row r="261" spans="2:22" x14ac:dyDescent="0.35">
      <c r="B261">
        <f t="shared" si="29"/>
        <v>512</v>
      </c>
      <c r="C261" s="93">
        <f>valves!S390</f>
        <v>0</v>
      </c>
      <c r="D261" s="93">
        <f t="shared" si="28"/>
        <v>0</v>
      </c>
      <c r="E261" s="93">
        <f t="shared" si="30"/>
        <v>0</v>
      </c>
      <c r="F261" s="93">
        <f t="shared" si="31"/>
        <v>0</v>
      </c>
      <c r="H261" s="93">
        <f t="shared" si="32"/>
        <v>0</v>
      </c>
      <c r="I261" s="93">
        <f t="shared" si="32"/>
        <v>0</v>
      </c>
      <c r="J261" s="93">
        <f t="shared" si="35"/>
        <v>0</v>
      </c>
      <c r="K261" s="93">
        <f t="shared" si="35"/>
        <v>0</v>
      </c>
      <c r="L261" s="93">
        <f t="shared" si="35"/>
        <v>0</v>
      </c>
      <c r="M261" s="93">
        <f t="shared" si="35"/>
        <v>0</v>
      </c>
      <c r="N261" s="93">
        <f t="shared" si="35"/>
        <v>0</v>
      </c>
      <c r="O261" s="93">
        <f t="shared" si="35"/>
        <v>0</v>
      </c>
      <c r="P261" s="93">
        <f t="shared" si="35"/>
        <v>0</v>
      </c>
      <c r="Q261" s="93">
        <f t="shared" si="35"/>
        <v>0</v>
      </c>
      <c r="R261" s="93">
        <f t="shared" si="35"/>
        <v>0</v>
      </c>
      <c r="S261" s="93">
        <f t="shared" si="35"/>
        <v>0</v>
      </c>
      <c r="T261" s="93">
        <f t="shared" si="35"/>
        <v>0</v>
      </c>
      <c r="U261" s="93">
        <f t="shared" si="35"/>
        <v>0</v>
      </c>
      <c r="V261" s="93">
        <f t="shared" si="35"/>
        <v>0</v>
      </c>
    </row>
    <row r="262" spans="2:22" x14ac:dyDescent="0.35">
      <c r="B262">
        <f t="shared" si="29"/>
        <v>514</v>
      </c>
      <c r="C262" s="93">
        <f>valves!S391</f>
        <v>0</v>
      </c>
      <c r="D262" s="93">
        <f t="shared" ref="D262:D325" si="36">(-0.5992*C262^2)+(15.995*C262)</f>
        <v>0</v>
      </c>
      <c r="E262" s="93">
        <f t="shared" si="30"/>
        <v>0</v>
      </c>
      <c r="F262" s="93">
        <f t="shared" si="31"/>
        <v>0</v>
      </c>
      <c r="H262" s="93">
        <f t="shared" si="32"/>
        <v>0</v>
      </c>
      <c r="I262" s="93">
        <f t="shared" si="32"/>
        <v>0</v>
      </c>
      <c r="J262" s="93">
        <f t="shared" si="35"/>
        <v>0</v>
      </c>
      <c r="K262" s="93">
        <f t="shared" si="35"/>
        <v>0</v>
      </c>
      <c r="L262" s="93">
        <f t="shared" si="35"/>
        <v>0</v>
      </c>
      <c r="M262" s="93">
        <f t="shared" si="35"/>
        <v>0</v>
      </c>
      <c r="N262" s="93">
        <f t="shared" si="35"/>
        <v>0</v>
      </c>
      <c r="O262" s="93">
        <f t="shared" si="35"/>
        <v>0</v>
      </c>
      <c r="P262" s="93">
        <f t="shared" si="35"/>
        <v>0</v>
      </c>
      <c r="Q262" s="93">
        <f t="shared" si="35"/>
        <v>0</v>
      </c>
      <c r="R262" s="93">
        <f t="shared" si="35"/>
        <v>0</v>
      </c>
      <c r="S262" s="93">
        <f t="shared" si="35"/>
        <v>0</v>
      </c>
      <c r="T262" s="93">
        <f t="shared" si="35"/>
        <v>0</v>
      </c>
      <c r="U262" s="93">
        <f t="shared" si="35"/>
        <v>0</v>
      </c>
      <c r="V262" s="93">
        <f t="shared" ref="J262:V282" si="37">$F262*V$3</f>
        <v>0</v>
      </c>
    </row>
    <row r="263" spans="2:22" x14ac:dyDescent="0.35">
      <c r="B263">
        <f t="shared" ref="B263:B326" si="38">B262+2</f>
        <v>516</v>
      </c>
      <c r="C263" s="93">
        <f>valves!S392</f>
        <v>0</v>
      </c>
      <c r="D263" s="93">
        <f t="shared" si="36"/>
        <v>0</v>
      </c>
      <c r="E263" s="93">
        <f t="shared" ref="E263:E326" si="39">((C263-C262)/2)+C262</f>
        <v>0</v>
      </c>
      <c r="F263" s="93">
        <f t="shared" ref="F263:F326" si="40">(-0.5992*E263^2)+(15.995*E263)</f>
        <v>0</v>
      </c>
      <c r="H263" s="93">
        <f t="shared" ref="H263:I326" si="41">$F263*H$3</f>
        <v>0</v>
      </c>
      <c r="I263" s="93">
        <f t="shared" si="41"/>
        <v>0</v>
      </c>
      <c r="J263" s="93">
        <f t="shared" si="37"/>
        <v>0</v>
      </c>
      <c r="K263" s="93">
        <f t="shared" si="37"/>
        <v>0</v>
      </c>
      <c r="L263" s="93">
        <f t="shared" si="37"/>
        <v>0</v>
      </c>
      <c r="M263" s="93">
        <f t="shared" si="37"/>
        <v>0</v>
      </c>
      <c r="N263" s="93">
        <f t="shared" si="37"/>
        <v>0</v>
      </c>
      <c r="O263" s="93">
        <f t="shared" si="37"/>
        <v>0</v>
      </c>
      <c r="P263" s="93">
        <f t="shared" si="37"/>
        <v>0</v>
      </c>
      <c r="Q263" s="93">
        <f t="shared" si="37"/>
        <v>0</v>
      </c>
      <c r="R263" s="93">
        <f t="shared" si="37"/>
        <v>0</v>
      </c>
      <c r="S263" s="93">
        <f t="shared" si="37"/>
        <v>0</v>
      </c>
      <c r="T263" s="93">
        <f t="shared" si="37"/>
        <v>0</v>
      </c>
      <c r="U263" s="93">
        <f t="shared" si="37"/>
        <v>0</v>
      </c>
      <c r="V263" s="93">
        <f t="shared" si="37"/>
        <v>0</v>
      </c>
    </row>
    <row r="264" spans="2:22" x14ac:dyDescent="0.35">
      <c r="B264">
        <f t="shared" si="38"/>
        <v>518</v>
      </c>
      <c r="C264" s="93">
        <f>valves!S393</f>
        <v>0</v>
      </c>
      <c r="D264" s="93">
        <f t="shared" si="36"/>
        <v>0</v>
      </c>
      <c r="E264" s="93">
        <f t="shared" si="39"/>
        <v>0</v>
      </c>
      <c r="F264" s="93">
        <f t="shared" si="40"/>
        <v>0</v>
      </c>
      <c r="H264" s="93">
        <f t="shared" si="41"/>
        <v>0</v>
      </c>
      <c r="I264" s="93">
        <f t="shared" si="41"/>
        <v>0</v>
      </c>
      <c r="J264" s="93">
        <f t="shared" si="37"/>
        <v>0</v>
      </c>
      <c r="K264" s="93">
        <f t="shared" si="37"/>
        <v>0</v>
      </c>
      <c r="L264" s="93">
        <f t="shared" si="37"/>
        <v>0</v>
      </c>
      <c r="M264" s="93">
        <f t="shared" si="37"/>
        <v>0</v>
      </c>
      <c r="N264" s="93">
        <f t="shared" si="37"/>
        <v>0</v>
      </c>
      <c r="O264" s="93">
        <f t="shared" si="37"/>
        <v>0</v>
      </c>
      <c r="P264" s="93">
        <f t="shared" si="37"/>
        <v>0</v>
      </c>
      <c r="Q264" s="93">
        <f t="shared" si="37"/>
        <v>0</v>
      </c>
      <c r="R264" s="93">
        <f t="shared" si="37"/>
        <v>0</v>
      </c>
      <c r="S264" s="93">
        <f t="shared" si="37"/>
        <v>0</v>
      </c>
      <c r="T264" s="93">
        <f t="shared" si="37"/>
        <v>0</v>
      </c>
      <c r="U264" s="93">
        <f t="shared" si="37"/>
        <v>0</v>
      </c>
      <c r="V264" s="93">
        <f t="shared" si="37"/>
        <v>0</v>
      </c>
    </row>
    <row r="265" spans="2:22" x14ac:dyDescent="0.35">
      <c r="B265">
        <f t="shared" si="38"/>
        <v>520</v>
      </c>
      <c r="C265" s="93">
        <f>valves!S394</f>
        <v>0</v>
      </c>
      <c r="D265" s="93">
        <f t="shared" si="36"/>
        <v>0</v>
      </c>
      <c r="E265" s="93">
        <f t="shared" si="39"/>
        <v>0</v>
      </c>
      <c r="F265" s="93">
        <f t="shared" si="40"/>
        <v>0</v>
      </c>
      <c r="H265" s="93">
        <f t="shared" si="41"/>
        <v>0</v>
      </c>
      <c r="I265" s="93">
        <f t="shared" si="41"/>
        <v>0</v>
      </c>
      <c r="J265" s="93">
        <f t="shared" si="37"/>
        <v>0</v>
      </c>
      <c r="K265" s="93">
        <f t="shared" si="37"/>
        <v>0</v>
      </c>
      <c r="L265" s="93">
        <f t="shared" si="37"/>
        <v>0</v>
      </c>
      <c r="M265" s="93">
        <f t="shared" si="37"/>
        <v>0</v>
      </c>
      <c r="N265" s="93">
        <f t="shared" si="37"/>
        <v>0</v>
      </c>
      <c r="O265" s="93">
        <f t="shared" si="37"/>
        <v>0</v>
      </c>
      <c r="P265" s="93">
        <f t="shared" si="37"/>
        <v>0</v>
      </c>
      <c r="Q265" s="93">
        <f t="shared" si="37"/>
        <v>0</v>
      </c>
      <c r="R265" s="93">
        <f t="shared" si="37"/>
        <v>0</v>
      </c>
      <c r="S265" s="93">
        <f t="shared" si="37"/>
        <v>0</v>
      </c>
      <c r="T265" s="93">
        <f t="shared" si="37"/>
        <v>0</v>
      </c>
      <c r="U265" s="93">
        <f t="shared" si="37"/>
        <v>0</v>
      </c>
      <c r="V265" s="93">
        <f t="shared" si="37"/>
        <v>0</v>
      </c>
    </row>
    <row r="266" spans="2:22" x14ac:dyDescent="0.35">
      <c r="B266">
        <f t="shared" si="38"/>
        <v>522</v>
      </c>
      <c r="C266" s="93">
        <f>valves!S395</f>
        <v>0</v>
      </c>
      <c r="D266" s="93">
        <f t="shared" si="36"/>
        <v>0</v>
      </c>
      <c r="E266" s="93">
        <f t="shared" si="39"/>
        <v>0</v>
      </c>
      <c r="F266" s="93">
        <f t="shared" si="40"/>
        <v>0</v>
      </c>
      <c r="H266" s="93">
        <f t="shared" si="41"/>
        <v>0</v>
      </c>
      <c r="I266" s="93">
        <f t="shared" si="41"/>
        <v>0</v>
      </c>
      <c r="J266" s="93">
        <f t="shared" si="37"/>
        <v>0</v>
      </c>
      <c r="K266" s="93">
        <f t="shared" si="37"/>
        <v>0</v>
      </c>
      <c r="L266" s="93">
        <f t="shared" si="37"/>
        <v>0</v>
      </c>
      <c r="M266" s="93">
        <f t="shared" si="37"/>
        <v>0</v>
      </c>
      <c r="N266" s="93">
        <f t="shared" si="37"/>
        <v>0</v>
      </c>
      <c r="O266" s="93">
        <f t="shared" si="37"/>
        <v>0</v>
      </c>
      <c r="P266" s="93">
        <f t="shared" si="37"/>
        <v>0</v>
      </c>
      <c r="Q266" s="93">
        <f t="shared" si="37"/>
        <v>0</v>
      </c>
      <c r="R266" s="93">
        <f t="shared" si="37"/>
        <v>0</v>
      </c>
      <c r="S266" s="93">
        <f t="shared" si="37"/>
        <v>0</v>
      </c>
      <c r="T266" s="93">
        <f t="shared" si="37"/>
        <v>0</v>
      </c>
      <c r="U266" s="93">
        <f t="shared" si="37"/>
        <v>0</v>
      </c>
      <c r="V266" s="93">
        <f t="shared" si="37"/>
        <v>0</v>
      </c>
    </row>
    <row r="267" spans="2:22" x14ac:dyDescent="0.35">
      <c r="B267">
        <f t="shared" si="38"/>
        <v>524</v>
      </c>
      <c r="C267" s="93">
        <f>valves!S396</f>
        <v>0</v>
      </c>
      <c r="D267" s="93">
        <f t="shared" si="36"/>
        <v>0</v>
      </c>
      <c r="E267" s="93">
        <f t="shared" si="39"/>
        <v>0</v>
      </c>
      <c r="F267" s="93">
        <f t="shared" si="40"/>
        <v>0</v>
      </c>
      <c r="H267" s="93">
        <f t="shared" si="41"/>
        <v>0</v>
      </c>
      <c r="I267" s="93">
        <f t="shared" si="41"/>
        <v>0</v>
      </c>
      <c r="J267" s="93">
        <f t="shared" si="37"/>
        <v>0</v>
      </c>
      <c r="K267" s="93">
        <f t="shared" si="37"/>
        <v>0</v>
      </c>
      <c r="L267" s="93">
        <f t="shared" si="37"/>
        <v>0</v>
      </c>
      <c r="M267" s="93">
        <f t="shared" si="37"/>
        <v>0</v>
      </c>
      <c r="N267" s="93">
        <f t="shared" si="37"/>
        <v>0</v>
      </c>
      <c r="O267" s="93">
        <f t="shared" si="37"/>
        <v>0</v>
      </c>
      <c r="P267" s="93">
        <f t="shared" si="37"/>
        <v>0</v>
      </c>
      <c r="Q267" s="93">
        <f t="shared" si="37"/>
        <v>0</v>
      </c>
      <c r="R267" s="93">
        <f t="shared" si="37"/>
        <v>0</v>
      </c>
      <c r="S267" s="93">
        <f t="shared" si="37"/>
        <v>0</v>
      </c>
      <c r="T267" s="93">
        <f t="shared" si="37"/>
        <v>0</v>
      </c>
      <c r="U267" s="93">
        <f t="shared" si="37"/>
        <v>0</v>
      </c>
      <c r="V267" s="93">
        <f t="shared" si="37"/>
        <v>0</v>
      </c>
    </row>
    <row r="268" spans="2:22" x14ac:dyDescent="0.35">
      <c r="B268">
        <f t="shared" si="38"/>
        <v>526</v>
      </c>
      <c r="C268" s="93">
        <f>valves!S397</f>
        <v>0</v>
      </c>
      <c r="D268" s="93">
        <f t="shared" si="36"/>
        <v>0</v>
      </c>
      <c r="E268" s="93">
        <f t="shared" si="39"/>
        <v>0</v>
      </c>
      <c r="F268" s="93">
        <f t="shared" si="40"/>
        <v>0</v>
      </c>
      <c r="H268" s="93">
        <f t="shared" si="41"/>
        <v>0</v>
      </c>
      <c r="I268" s="93">
        <f t="shared" si="41"/>
        <v>0</v>
      </c>
      <c r="J268" s="93">
        <f t="shared" si="37"/>
        <v>0</v>
      </c>
      <c r="K268" s="93">
        <f t="shared" si="37"/>
        <v>0</v>
      </c>
      <c r="L268" s="93">
        <f t="shared" si="37"/>
        <v>0</v>
      </c>
      <c r="M268" s="93">
        <f t="shared" si="37"/>
        <v>0</v>
      </c>
      <c r="N268" s="93">
        <f t="shared" si="37"/>
        <v>0</v>
      </c>
      <c r="O268" s="93">
        <f t="shared" si="37"/>
        <v>0</v>
      </c>
      <c r="P268" s="93">
        <f t="shared" si="37"/>
        <v>0</v>
      </c>
      <c r="Q268" s="93">
        <f t="shared" si="37"/>
        <v>0</v>
      </c>
      <c r="R268" s="93">
        <f t="shared" si="37"/>
        <v>0</v>
      </c>
      <c r="S268" s="93">
        <f t="shared" si="37"/>
        <v>0</v>
      </c>
      <c r="T268" s="93">
        <f t="shared" si="37"/>
        <v>0</v>
      </c>
      <c r="U268" s="93">
        <f t="shared" si="37"/>
        <v>0</v>
      </c>
      <c r="V268" s="93">
        <f t="shared" si="37"/>
        <v>0</v>
      </c>
    </row>
    <row r="269" spans="2:22" x14ac:dyDescent="0.35">
      <c r="B269">
        <f t="shared" si="38"/>
        <v>528</v>
      </c>
      <c r="C269" s="93">
        <f>valves!S398</f>
        <v>0</v>
      </c>
      <c r="D269" s="93">
        <f t="shared" si="36"/>
        <v>0</v>
      </c>
      <c r="E269" s="93">
        <f t="shared" si="39"/>
        <v>0</v>
      </c>
      <c r="F269" s="93">
        <f t="shared" si="40"/>
        <v>0</v>
      </c>
      <c r="H269" s="93">
        <f t="shared" si="41"/>
        <v>0</v>
      </c>
      <c r="I269" s="93">
        <f t="shared" si="41"/>
        <v>0</v>
      </c>
      <c r="J269" s="93">
        <f t="shared" si="37"/>
        <v>0</v>
      </c>
      <c r="K269" s="93">
        <f t="shared" si="37"/>
        <v>0</v>
      </c>
      <c r="L269" s="93">
        <f t="shared" si="37"/>
        <v>0</v>
      </c>
      <c r="M269" s="93">
        <f t="shared" si="37"/>
        <v>0</v>
      </c>
      <c r="N269" s="93">
        <f t="shared" si="37"/>
        <v>0</v>
      </c>
      <c r="O269" s="93">
        <f t="shared" si="37"/>
        <v>0</v>
      </c>
      <c r="P269" s="93">
        <f t="shared" si="37"/>
        <v>0</v>
      </c>
      <c r="Q269" s="93">
        <f t="shared" si="37"/>
        <v>0</v>
      </c>
      <c r="R269" s="93">
        <f t="shared" si="37"/>
        <v>0</v>
      </c>
      <c r="S269" s="93">
        <f t="shared" si="37"/>
        <v>0</v>
      </c>
      <c r="T269" s="93">
        <f t="shared" si="37"/>
        <v>0</v>
      </c>
      <c r="U269" s="93">
        <f t="shared" si="37"/>
        <v>0</v>
      </c>
      <c r="V269" s="93">
        <f t="shared" si="37"/>
        <v>0</v>
      </c>
    </row>
    <row r="270" spans="2:22" x14ac:dyDescent="0.35">
      <c r="B270">
        <f t="shared" si="38"/>
        <v>530</v>
      </c>
      <c r="C270" s="93">
        <f>valves!S399</f>
        <v>0</v>
      </c>
      <c r="D270" s="93">
        <f t="shared" si="36"/>
        <v>0</v>
      </c>
      <c r="E270" s="93">
        <f t="shared" si="39"/>
        <v>0</v>
      </c>
      <c r="F270" s="93">
        <f t="shared" si="40"/>
        <v>0</v>
      </c>
      <c r="H270" s="93">
        <f t="shared" si="41"/>
        <v>0</v>
      </c>
      <c r="I270" s="93">
        <f t="shared" si="41"/>
        <v>0</v>
      </c>
      <c r="J270" s="93">
        <f t="shared" si="37"/>
        <v>0</v>
      </c>
      <c r="K270" s="93">
        <f t="shared" si="37"/>
        <v>0</v>
      </c>
      <c r="L270" s="93">
        <f t="shared" si="37"/>
        <v>0</v>
      </c>
      <c r="M270" s="93">
        <f t="shared" si="37"/>
        <v>0</v>
      </c>
      <c r="N270" s="93">
        <f t="shared" si="37"/>
        <v>0</v>
      </c>
      <c r="O270" s="93">
        <f t="shared" si="37"/>
        <v>0</v>
      </c>
      <c r="P270" s="93">
        <f t="shared" si="37"/>
        <v>0</v>
      </c>
      <c r="Q270" s="93">
        <f t="shared" si="37"/>
        <v>0</v>
      </c>
      <c r="R270" s="93">
        <f t="shared" si="37"/>
        <v>0</v>
      </c>
      <c r="S270" s="93">
        <f t="shared" si="37"/>
        <v>0</v>
      </c>
      <c r="T270" s="93">
        <f t="shared" si="37"/>
        <v>0</v>
      </c>
      <c r="U270" s="93">
        <f t="shared" si="37"/>
        <v>0</v>
      </c>
      <c r="V270" s="93">
        <f t="shared" si="37"/>
        <v>0</v>
      </c>
    </row>
    <row r="271" spans="2:22" x14ac:dyDescent="0.35">
      <c r="B271">
        <f t="shared" si="38"/>
        <v>532</v>
      </c>
      <c r="C271" s="93">
        <f>valves!S400</f>
        <v>0</v>
      </c>
      <c r="D271" s="93">
        <f t="shared" si="36"/>
        <v>0</v>
      </c>
      <c r="E271" s="93">
        <f t="shared" si="39"/>
        <v>0</v>
      </c>
      <c r="F271" s="93">
        <f t="shared" si="40"/>
        <v>0</v>
      </c>
      <c r="H271" s="93">
        <f t="shared" si="41"/>
        <v>0</v>
      </c>
      <c r="I271" s="93">
        <f t="shared" si="41"/>
        <v>0</v>
      </c>
      <c r="J271" s="93">
        <f t="shared" si="37"/>
        <v>0</v>
      </c>
      <c r="K271" s="93">
        <f t="shared" si="37"/>
        <v>0</v>
      </c>
      <c r="L271" s="93">
        <f t="shared" si="37"/>
        <v>0</v>
      </c>
      <c r="M271" s="93">
        <f t="shared" si="37"/>
        <v>0</v>
      </c>
      <c r="N271" s="93">
        <f t="shared" si="37"/>
        <v>0</v>
      </c>
      <c r="O271" s="93">
        <f t="shared" si="37"/>
        <v>0</v>
      </c>
      <c r="P271" s="93">
        <f t="shared" si="37"/>
        <v>0</v>
      </c>
      <c r="Q271" s="93">
        <f t="shared" si="37"/>
        <v>0</v>
      </c>
      <c r="R271" s="93">
        <f t="shared" si="37"/>
        <v>0</v>
      </c>
      <c r="S271" s="93">
        <f t="shared" si="37"/>
        <v>0</v>
      </c>
      <c r="T271" s="93">
        <f t="shared" si="37"/>
        <v>0</v>
      </c>
      <c r="U271" s="93">
        <f t="shared" si="37"/>
        <v>0</v>
      </c>
      <c r="V271" s="93">
        <f t="shared" si="37"/>
        <v>0</v>
      </c>
    </row>
    <row r="272" spans="2:22" x14ac:dyDescent="0.35">
      <c r="B272">
        <f t="shared" si="38"/>
        <v>534</v>
      </c>
      <c r="C272" s="93">
        <f>valves!S401</f>
        <v>0</v>
      </c>
      <c r="D272" s="93">
        <f t="shared" si="36"/>
        <v>0</v>
      </c>
      <c r="E272" s="93">
        <f t="shared" si="39"/>
        <v>0</v>
      </c>
      <c r="F272" s="93">
        <f t="shared" si="40"/>
        <v>0</v>
      </c>
      <c r="H272" s="93">
        <f t="shared" si="41"/>
        <v>0</v>
      </c>
      <c r="I272" s="93">
        <f t="shared" si="41"/>
        <v>0</v>
      </c>
      <c r="J272" s="93">
        <f t="shared" si="37"/>
        <v>0</v>
      </c>
      <c r="K272" s="93">
        <f t="shared" si="37"/>
        <v>0</v>
      </c>
      <c r="L272" s="93">
        <f t="shared" si="37"/>
        <v>0</v>
      </c>
      <c r="M272" s="93">
        <f t="shared" si="37"/>
        <v>0</v>
      </c>
      <c r="N272" s="93">
        <f t="shared" si="37"/>
        <v>0</v>
      </c>
      <c r="O272" s="93">
        <f t="shared" si="37"/>
        <v>0</v>
      </c>
      <c r="P272" s="93">
        <f t="shared" si="37"/>
        <v>0</v>
      </c>
      <c r="Q272" s="93">
        <f t="shared" si="37"/>
        <v>0</v>
      </c>
      <c r="R272" s="93">
        <f t="shared" si="37"/>
        <v>0</v>
      </c>
      <c r="S272" s="93">
        <f t="shared" si="37"/>
        <v>0</v>
      </c>
      <c r="T272" s="93">
        <f t="shared" si="37"/>
        <v>0</v>
      </c>
      <c r="U272" s="93">
        <f t="shared" si="37"/>
        <v>0</v>
      </c>
      <c r="V272" s="93">
        <f t="shared" si="37"/>
        <v>0</v>
      </c>
    </row>
    <row r="273" spans="2:22" x14ac:dyDescent="0.35">
      <c r="B273">
        <f t="shared" si="38"/>
        <v>536</v>
      </c>
      <c r="C273" s="93">
        <f>valves!S402</f>
        <v>0</v>
      </c>
      <c r="D273" s="93">
        <f t="shared" si="36"/>
        <v>0</v>
      </c>
      <c r="E273" s="93">
        <f t="shared" si="39"/>
        <v>0</v>
      </c>
      <c r="F273" s="93">
        <f t="shared" si="40"/>
        <v>0</v>
      </c>
      <c r="H273" s="93">
        <f t="shared" si="41"/>
        <v>0</v>
      </c>
      <c r="I273" s="93">
        <f t="shared" si="41"/>
        <v>0</v>
      </c>
      <c r="J273" s="93">
        <f t="shared" si="37"/>
        <v>0</v>
      </c>
      <c r="K273" s="93">
        <f t="shared" si="37"/>
        <v>0</v>
      </c>
      <c r="L273" s="93">
        <f t="shared" si="37"/>
        <v>0</v>
      </c>
      <c r="M273" s="93">
        <f t="shared" si="37"/>
        <v>0</v>
      </c>
      <c r="N273" s="93">
        <f t="shared" si="37"/>
        <v>0</v>
      </c>
      <c r="O273" s="93">
        <f t="shared" si="37"/>
        <v>0</v>
      </c>
      <c r="P273" s="93">
        <f t="shared" si="37"/>
        <v>0</v>
      </c>
      <c r="Q273" s="93">
        <f t="shared" si="37"/>
        <v>0</v>
      </c>
      <c r="R273" s="93">
        <f t="shared" si="37"/>
        <v>0</v>
      </c>
      <c r="S273" s="93">
        <f t="shared" si="37"/>
        <v>0</v>
      </c>
      <c r="T273" s="93">
        <f t="shared" si="37"/>
        <v>0</v>
      </c>
      <c r="U273" s="93">
        <f t="shared" si="37"/>
        <v>0</v>
      </c>
      <c r="V273" s="93">
        <f t="shared" si="37"/>
        <v>0</v>
      </c>
    </row>
    <row r="274" spans="2:22" x14ac:dyDescent="0.35">
      <c r="B274">
        <f t="shared" si="38"/>
        <v>538</v>
      </c>
      <c r="C274" s="93">
        <f>valves!S403</f>
        <v>0</v>
      </c>
      <c r="D274" s="93">
        <f t="shared" si="36"/>
        <v>0</v>
      </c>
      <c r="E274" s="93">
        <f t="shared" si="39"/>
        <v>0</v>
      </c>
      <c r="F274" s="93">
        <f t="shared" si="40"/>
        <v>0</v>
      </c>
      <c r="H274" s="93">
        <f t="shared" si="41"/>
        <v>0</v>
      </c>
      <c r="I274" s="93">
        <f t="shared" si="41"/>
        <v>0</v>
      </c>
      <c r="J274" s="93">
        <f t="shared" si="37"/>
        <v>0</v>
      </c>
      <c r="K274" s="93">
        <f t="shared" si="37"/>
        <v>0</v>
      </c>
      <c r="L274" s="93">
        <f t="shared" si="37"/>
        <v>0</v>
      </c>
      <c r="M274" s="93">
        <f t="shared" si="37"/>
        <v>0</v>
      </c>
      <c r="N274" s="93">
        <f t="shared" si="37"/>
        <v>0</v>
      </c>
      <c r="O274" s="93">
        <f t="shared" si="37"/>
        <v>0</v>
      </c>
      <c r="P274" s="93">
        <f t="shared" si="37"/>
        <v>0</v>
      </c>
      <c r="Q274" s="93">
        <f t="shared" si="37"/>
        <v>0</v>
      </c>
      <c r="R274" s="93">
        <f t="shared" si="37"/>
        <v>0</v>
      </c>
      <c r="S274" s="93">
        <f t="shared" si="37"/>
        <v>0</v>
      </c>
      <c r="T274" s="93">
        <f t="shared" si="37"/>
        <v>0</v>
      </c>
      <c r="U274" s="93">
        <f t="shared" si="37"/>
        <v>0</v>
      </c>
      <c r="V274" s="93">
        <f t="shared" si="37"/>
        <v>0</v>
      </c>
    </row>
    <row r="275" spans="2:22" x14ac:dyDescent="0.35">
      <c r="B275">
        <f t="shared" si="38"/>
        <v>540</v>
      </c>
      <c r="C275" s="93">
        <f>valves!S404</f>
        <v>0</v>
      </c>
      <c r="D275" s="93">
        <f t="shared" si="36"/>
        <v>0</v>
      </c>
      <c r="E275" s="93">
        <f t="shared" si="39"/>
        <v>0</v>
      </c>
      <c r="F275" s="93">
        <f t="shared" si="40"/>
        <v>0</v>
      </c>
      <c r="H275" s="93">
        <f t="shared" si="41"/>
        <v>0</v>
      </c>
      <c r="I275" s="93">
        <f t="shared" si="41"/>
        <v>0</v>
      </c>
      <c r="J275" s="93">
        <f t="shared" si="37"/>
        <v>0</v>
      </c>
      <c r="K275" s="93">
        <f t="shared" si="37"/>
        <v>0</v>
      </c>
      <c r="L275" s="93">
        <f t="shared" si="37"/>
        <v>0</v>
      </c>
      <c r="M275" s="93">
        <f t="shared" si="37"/>
        <v>0</v>
      </c>
      <c r="N275" s="93">
        <f t="shared" si="37"/>
        <v>0</v>
      </c>
      <c r="O275" s="93">
        <f t="shared" si="37"/>
        <v>0</v>
      </c>
      <c r="P275" s="93">
        <f t="shared" si="37"/>
        <v>0</v>
      </c>
      <c r="Q275" s="93">
        <f t="shared" si="37"/>
        <v>0</v>
      </c>
      <c r="R275" s="93">
        <f t="shared" si="37"/>
        <v>0</v>
      </c>
      <c r="S275" s="93">
        <f t="shared" si="37"/>
        <v>0</v>
      </c>
      <c r="T275" s="93">
        <f t="shared" si="37"/>
        <v>0</v>
      </c>
      <c r="U275" s="93">
        <f t="shared" si="37"/>
        <v>0</v>
      </c>
      <c r="V275" s="93">
        <f t="shared" si="37"/>
        <v>0</v>
      </c>
    </row>
    <row r="276" spans="2:22" x14ac:dyDescent="0.35">
      <c r="B276">
        <f t="shared" si="38"/>
        <v>542</v>
      </c>
      <c r="C276" s="93">
        <f>valves!S405</f>
        <v>0</v>
      </c>
      <c r="D276" s="93">
        <f t="shared" si="36"/>
        <v>0</v>
      </c>
      <c r="E276" s="93">
        <f t="shared" si="39"/>
        <v>0</v>
      </c>
      <c r="F276" s="93">
        <f t="shared" si="40"/>
        <v>0</v>
      </c>
      <c r="H276" s="93">
        <f t="shared" si="41"/>
        <v>0</v>
      </c>
      <c r="I276" s="93">
        <f t="shared" si="41"/>
        <v>0</v>
      </c>
      <c r="J276" s="93">
        <f t="shared" si="37"/>
        <v>0</v>
      </c>
      <c r="K276" s="93">
        <f t="shared" si="37"/>
        <v>0</v>
      </c>
      <c r="L276" s="93">
        <f t="shared" si="37"/>
        <v>0</v>
      </c>
      <c r="M276" s="93">
        <f t="shared" si="37"/>
        <v>0</v>
      </c>
      <c r="N276" s="93">
        <f t="shared" si="37"/>
        <v>0</v>
      </c>
      <c r="O276" s="93">
        <f t="shared" si="37"/>
        <v>0</v>
      </c>
      <c r="P276" s="93">
        <f t="shared" si="37"/>
        <v>0</v>
      </c>
      <c r="Q276" s="93">
        <f t="shared" si="37"/>
        <v>0</v>
      </c>
      <c r="R276" s="93">
        <f t="shared" si="37"/>
        <v>0</v>
      </c>
      <c r="S276" s="93">
        <f t="shared" si="37"/>
        <v>0</v>
      </c>
      <c r="T276" s="93">
        <f t="shared" si="37"/>
        <v>0</v>
      </c>
      <c r="U276" s="93">
        <f t="shared" si="37"/>
        <v>0</v>
      </c>
      <c r="V276" s="93">
        <f t="shared" si="37"/>
        <v>0</v>
      </c>
    </row>
    <row r="277" spans="2:22" x14ac:dyDescent="0.35">
      <c r="B277">
        <f t="shared" si="38"/>
        <v>544</v>
      </c>
      <c r="C277" s="93">
        <f>valves!S406</f>
        <v>0</v>
      </c>
      <c r="D277" s="93">
        <f t="shared" si="36"/>
        <v>0</v>
      </c>
      <c r="E277" s="93">
        <f t="shared" si="39"/>
        <v>0</v>
      </c>
      <c r="F277" s="93">
        <f t="shared" si="40"/>
        <v>0</v>
      </c>
      <c r="H277" s="93">
        <f t="shared" si="41"/>
        <v>0</v>
      </c>
      <c r="I277" s="93">
        <f t="shared" si="41"/>
        <v>0</v>
      </c>
      <c r="J277" s="93">
        <f t="shared" si="37"/>
        <v>0</v>
      </c>
      <c r="K277" s="93">
        <f t="shared" si="37"/>
        <v>0</v>
      </c>
      <c r="L277" s="93">
        <f t="shared" si="37"/>
        <v>0</v>
      </c>
      <c r="M277" s="93">
        <f t="shared" si="37"/>
        <v>0</v>
      </c>
      <c r="N277" s="93">
        <f t="shared" si="37"/>
        <v>0</v>
      </c>
      <c r="O277" s="93">
        <f t="shared" si="37"/>
        <v>0</v>
      </c>
      <c r="P277" s="93">
        <f t="shared" si="37"/>
        <v>0</v>
      </c>
      <c r="Q277" s="93">
        <f t="shared" si="37"/>
        <v>0</v>
      </c>
      <c r="R277" s="93">
        <f t="shared" si="37"/>
        <v>0</v>
      </c>
      <c r="S277" s="93">
        <f t="shared" si="37"/>
        <v>0</v>
      </c>
      <c r="T277" s="93">
        <f t="shared" si="37"/>
        <v>0</v>
      </c>
      <c r="U277" s="93">
        <f t="shared" si="37"/>
        <v>0</v>
      </c>
      <c r="V277" s="93">
        <f t="shared" si="37"/>
        <v>0</v>
      </c>
    </row>
    <row r="278" spans="2:22" x14ac:dyDescent="0.35">
      <c r="B278">
        <f t="shared" si="38"/>
        <v>546</v>
      </c>
      <c r="C278" s="93">
        <f>valves!S407</f>
        <v>0</v>
      </c>
      <c r="D278" s="93">
        <f t="shared" si="36"/>
        <v>0</v>
      </c>
      <c r="E278" s="93">
        <f t="shared" si="39"/>
        <v>0</v>
      </c>
      <c r="F278" s="93">
        <f t="shared" si="40"/>
        <v>0</v>
      </c>
      <c r="H278" s="93">
        <f t="shared" si="41"/>
        <v>0</v>
      </c>
      <c r="I278" s="93">
        <f t="shared" si="41"/>
        <v>0</v>
      </c>
      <c r="J278" s="93">
        <f t="shared" si="37"/>
        <v>0</v>
      </c>
      <c r="K278" s="93">
        <f t="shared" si="37"/>
        <v>0</v>
      </c>
      <c r="L278" s="93">
        <f t="shared" si="37"/>
        <v>0</v>
      </c>
      <c r="M278" s="93">
        <f t="shared" si="37"/>
        <v>0</v>
      </c>
      <c r="N278" s="93">
        <f t="shared" si="37"/>
        <v>0</v>
      </c>
      <c r="O278" s="93">
        <f t="shared" si="37"/>
        <v>0</v>
      </c>
      <c r="P278" s="93">
        <f t="shared" si="37"/>
        <v>0</v>
      </c>
      <c r="Q278" s="93">
        <f t="shared" si="37"/>
        <v>0</v>
      </c>
      <c r="R278" s="93">
        <f t="shared" si="37"/>
        <v>0</v>
      </c>
      <c r="S278" s="93">
        <f t="shared" si="37"/>
        <v>0</v>
      </c>
      <c r="T278" s="93">
        <f t="shared" si="37"/>
        <v>0</v>
      </c>
      <c r="U278" s="93">
        <f t="shared" si="37"/>
        <v>0</v>
      </c>
      <c r="V278" s="93">
        <f t="shared" si="37"/>
        <v>0</v>
      </c>
    </row>
    <row r="279" spans="2:22" x14ac:dyDescent="0.35">
      <c r="B279">
        <f t="shared" si="38"/>
        <v>548</v>
      </c>
      <c r="C279" s="93">
        <f>valves!S408</f>
        <v>0</v>
      </c>
      <c r="D279" s="93">
        <f t="shared" si="36"/>
        <v>0</v>
      </c>
      <c r="E279" s="93">
        <f t="shared" si="39"/>
        <v>0</v>
      </c>
      <c r="F279" s="93">
        <f t="shared" si="40"/>
        <v>0</v>
      </c>
      <c r="H279" s="93">
        <f t="shared" si="41"/>
        <v>0</v>
      </c>
      <c r="I279" s="93">
        <f t="shared" si="41"/>
        <v>0</v>
      </c>
      <c r="J279" s="93">
        <f t="shared" si="37"/>
        <v>0</v>
      </c>
      <c r="K279" s="93">
        <f t="shared" si="37"/>
        <v>0</v>
      </c>
      <c r="L279" s="93">
        <f t="shared" si="37"/>
        <v>0</v>
      </c>
      <c r="M279" s="93">
        <f t="shared" si="37"/>
        <v>0</v>
      </c>
      <c r="N279" s="93">
        <f t="shared" si="37"/>
        <v>0</v>
      </c>
      <c r="O279" s="93">
        <f t="shared" si="37"/>
        <v>0</v>
      </c>
      <c r="P279" s="93">
        <f t="shared" si="37"/>
        <v>0</v>
      </c>
      <c r="Q279" s="93">
        <f t="shared" si="37"/>
        <v>0</v>
      </c>
      <c r="R279" s="93">
        <f t="shared" si="37"/>
        <v>0</v>
      </c>
      <c r="S279" s="93">
        <f t="shared" si="37"/>
        <v>0</v>
      </c>
      <c r="T279" s="93">
        <f t="shared" si="37"/>
        <v>0</v>
      </c>
      <c r="U279" s="93">
        <f t="shared" si="37"/>
        <v>0</v>
      </c>
      <c r="V279" s="93">
        <f t="shared" si="37"/>
        <v>0</v>
      </c>
    </row>
    <row r="280" spans="2:22" x14ac:dyDescent="0.35">
      <c r="B280">
        <f t="shared" si="38"/>
        <v>550</v>
      </c>
      <c r="C280" s="93">
        <f>valves!S409</f>
        <v>0</v>
      </c>
      <c r="D280" s="93">
        <f t="shared" si="36"/>
        <v>0</v>
      </c>
      <c r="E280" s="93">
        <f t="shared" si="39"/>
        <v>0</v>
      </c>
      <c r="F280" s="93">
        <f t="shared" si="40"/>
        <v>0</v>
      </c>
      <c r="H280" s="93">
        <f t="shared" si="41"/>
        <v>0</v>
      </c>
      <c r="I280" s="93">
        <f t="shared" si="41"/>
        <v>0</v>
      </c>
      <c r="J280" s="93">
        <f t="shared" si="37"/>
        <v>0</v>
      </c>
      <c r="K280" s="93">
        <f t="shared" si="37"/>
        <v>0</v>
      </c>
      <c r="L280" s="93">
        <f t="shared" si="37"/>
        <v>0</v>
      </c>
      <c r="M280" s="93">
        <f t="shared" si="37"/>
        <v>0</v>
      </c>
      <c r="N280" s="93">
        <f t="shared" si="37"/>
        <v>0</v>
      </c>
      <c r="O280" s="93">
        <f t="shared" si="37"/>
        <v>0</v>
      </c>
      <c r="P280" s="93">
        <f t="shared" si="37"/>
        <v>0</v>
      </c>
      <c r="Q280" s="93">
        <f t="shared" si="37"/>
        <v>0</v>
      </c>
      <c r="R280" s="93">
        <f t="shared" si="37"/>
        <v>0</v>
      </c>
      <c r="S280" s="93">
        <f t="shared" si="37"/>
        <v>0</v>
      </c>
      <c r="T280" s="93">
        <f t="shared" si="37"/>
        <v>0</v>
      </c>
      <c r="U280" s="93">
        <f t="shared" si="37"/>
        <v>0</v>
      </c>
      <c r="V280" s="93">
        <f t="shared" si="37"/>
        <v>0</v>
      </c>
    </row>
    <row r="281" spans="2:22" x14ac:dyDescent="0.35">
      <c r="B281">
        <f t="shared" si="38"/>
        <v>552</v>
      </c>
      <c r="C281" s="93">
        <f>valves!S410</f>
        <v>0</v>
      </c>
      <c r="D281" s="93">
        <f t="shared" si="36"/>
        <v>0</v>
      </c>
      <c r="E281" s="93">
        <f t="shared" si="39"/>
        <v>0</v>
      </c>
      <c r="F281" s="93">
        <f t="shared" si="40"/>
        <v>0</v>
      </c>
      <c r="H281" s="93">
        <f t="shared" si="41"/>
        <v>0</v>
      </c>
      <c r="I281" s="93">
        <f t="shared" si="41"/>
        <v>0</v>
      </c>
      <c r="J281" s="93">
        <f t="shared" si="37"/>
        <v>0</v>
      </c>
      <c r="K281" s="93">
        <f t="shared" si="37"/>
        <v>0</v>
      </c>
      <c r="L281" s="93">
        <f t="shared" si="37"/>
        <v>0</v>
      </c>
      <c r="M281" s="93">
        <f t="shared" si="37"/>
        <v>0</v>
      </c>
      <c r="N281" s="93">
        <f t="shared" si="37"/>
        <v>0</v>
      </c>
      <c r="O281" s="93">
        <f t="shared" si="37"/>
        <v>0</v>
      </c>
      <c r="P281" s="93">
        <f t="shared" si="37"/>
        <v>0</v>
      </c>
      <c r="Q281" s="93">
        <f t="shared" si="37"/>
        <v>0</v>
      </c>
      <c r="R281" s="93">
        <f t="shared" si="37"/>
        <v>0</v>
      </c>
      <c r="S281" s="93">
        <f t="shared" si="37"/>
        <v>0</v>
      </c>
      <c r="T281" s="93">
        <f t="shared" si="37"/>
        <v>0</v>
      </c>
      <c r="U281" s="93">
        <f t="shared" si="37"/>
        <v>0</v>
      </c>
      <c r="V281" s="93">
        <f t="shared" si="37"/>
        <v>0</v>
      </c>
    </row>
    <row r="282" spans="2:22" x14ac:dyDescent="0.35">
      <c r="B282">
        <f t="shared" si="38"/>
        <v>554</v>
      </c>
      <c r="C282" s="93">
        <f>valves!S411</f>
        <v>0</v>
      </c>
      <c r="D282" s="93">
        <f t="shared" si="36"/>
        <v>0</v>
      </c>
      <c r="E282" s="93">
        <f t="shared" si="39"/>
        <v>0</v>
      </c>
      <c r="F282" s="93">
        <f t="shared" si="40"/>
        <v>0</v>
      </c>
      <c r="H282" s="93">
        <f t="shared" si="41"/>
        <v>0</v>
      </c>
      <c r="I282" s="93">
        <f t="shared" si="41"/>
        <v>0</v>
      </c>
      <c r="J282" s="93">
        <f t="shared" si="37"/>
        <v>0</v>
      </c>
      <c r="K282" s="93">
        <f t="shared" si="37"/>
        <v>0</v>
      </c>
      <c r="L282" s="93">
        <f t="shared" si="37"/>
        <v>0</v>
      </c>
      <c r="M282" s="93">
        <f t="shared" si="37"/>
        <v>0</v>
      </c>
      <c r="N282" s="93">
        <f t="shared" si="37"/>
        <v>0</v>
      </c>
      <c r="O282" s="93">
        <f t="shared" si="37"/>
        <v>0</v>
      </c>
      <c r="P282" s="93">
        <f t="shared" si="37"/>
        <v>0</v>
      </c>
      <c r="Q282" s="93">
        <f t="shared" ref="J282:V302" si="42">$F282*Q$3</f>
        <v>0</v>
      </c>
      <c r="R282" s="93">
        <f t="shared" si="42"/>
        <v>0</v>
      </c>
      <c r="S282" s="93">
        <f t="shared" si="42"/>
        <v>0</v>
      </c>
      <c r="T282" s="93">
        <f t="shared" si="42"/>
        <v>0</v>
      </c>
      <c r="U282" s="93">
        <f t="shared" si="42"/>
        <v>0</v>
      </c>
      <c r="V282" s="93">
        <f t="shared" si="42"/>
        <v>0</v>
      </c>
    </row>
    <row r="283" spans="2:22" x14ac:dyDescent="0.35">
      <c r="B283">
        <f t="shared" si="38"/>
        <v>556</v>
      </c>
      <c r="C283" s="93">
        <f>valves!S412</f>
        <v>0</v>
      </c>
      <c r="D283" s="93">
        <f t="shared" si="36"/>
        <v>0</v>
      </c>
      <c r="E283" s="93">
        <f t="shared" si="39"/>
        <v>0</v>
      </c>
      <c r="F283" s="93">
        <f t="shared" si="40"/>
        <v>0</v>
      </c>
      <c r="H283" s="93">
        <f t="shared" si="41"/>
        <v>0</v>
      </c>
      <c r="I283" s="93">
        <f t="shared" si="41"/>
        <v>0</v>
      </c>
      <c r="J283" s="93">
        <f t="shared" si="42"/>
        <v>0</v>
      </c>
      <c r="K283" s="93">
        <f t="shared" si="42"/>
        <v>0</v>
      </c>
      <c r="L283" s="93">
        <f t="shared" si="42"/>
        <v>0</v>
      </c>
      <c r="M283" s="93">
        <f t="shared" si="42"/>
        <v>0</v>
      </c>
      <c r="N283" s="93">
        <f t="shared" si="42"/>
        <v>0</v>
      </c>
      <c r="O283" s="93">
        <f t="shared" si="42"/>
        <v>0</v>
      </c>
      <c r="P283" s="93">
        <f t="shared" si="42"/>
        <v>0</v>
      </c>
      <c r="Q283" s="93">
        <f t="shared" si="42"/>
        <v>0</v>
      </c>
      <c r="R283" s="93">
        <f t="shared" si="42"/>
        <v>0</v>
      </c>
      <c r="S283" s="93">
        <f t="shared" si="42"/>
        <v>0</v>
      </c>
      <c r="T283" s="93">
        <f t="shared" si="42"/>
        <v>0</v>
      </c>
      <c r="U283" s="93">
        <f t="shared" si="42"/>
        <v>0</v>
      </c>
      <c r="V283" s="93">
        <f t="shared" si="42"/>
        <v>0</v>
      </c>
    </row>
    <row r="284" spans="2:22" x14ac:dyDescent="0.35">
      <c r="B284">
        <f t="shared" si="38"/>
        <v>558</v>
      </c>
      <c r="C284" s="93">
        <f>valves!S413</f>
        <v>0</v>
      </c>
      <c r="D284" s="93">
        <f t="shared" si="36"/>
        <v>0</v>
      </c>
      <c r="E284" s="93">
        <f t="shared" si="39"/>
        <v>0</v>
      </c>
      <c r="F284" s="93">
        <f t="shared" si="40"/>
        <v>0</v>
      </c>
      <c r="H284" s="93">
        <f t="shared" si="41"/>
        <v>0</v>
      </c>
      <c r="I284" s="93">
        <f t="shared" si="41"/>
        <v>0</v>
      </c>
      <c r="J284" s="93">
        <f t="shared" si="42"/>
        <v>0</v>
      </c>
      <c r="K284" s="93">
        <f t="shared" si="42"/>
        <v>0</v>
      </c>
      <c r="L284" s="93">
        <f t="shared" si="42"/>
        <v>0</v>
      </c>
      <c r="M284" s="93">
        <f t="shared" si="42"/>
        <v>0</v>
      </c>
      <c r="N284" s="93">
        <f t="shared" si="42"/>
        <v>0</v>
      </c>
      <c r="O284" s="93">
        <f t="shared" si="42"/>
        <v>0</v>
      </c>
      <c r="P284" s="93">
        <f t="shared" si="42"/>
        <v>0</v>
      </c>
      <c r="Q284" s="93">
        <f t="shared" si="42"/>
        <v>0</v>
      </c>
      <c r="R284" s="93">
        <f t="shared" si="42"/>
        <v>0</v>
      </c>
      <c r="S284" s="93">
        <f t="shared" si="42"/>
        <v>0</v>
      </c>
      <c r="T284" s="93">
        <f t="shared" si="42"/>
        <v>0</v>
      </c>
      <c r="U284" s="93">
        <f t="shared" si="42"/>
        <v>0</v>
      </c>
      <c r="V284" s="93">
        <f t="shared" si="42"/>
        <v>0</v>
      </c>
    </row>
    <row r="285" spans="2:22" x14ac:dyDescent="0.35">
      <c r="B285">
        <f t="shared" si="38"/>
        <v>560</v>
      </c>
      <c r="C285" s="93">
        <f>valves!S414</f>
        <v>0</v>
      </c>
      <c r="D285" s="93">
        <f t="shared" si="36"/>
        <v>0</v>
      </c>
      <c r="E285" s="93">
        <f t="shared" si="39"/>
        <v>0</v>
      </c>
      <c r="F285" s="93">
        <f t="shared" si="40"/>
        <v>0</v>
      </c>
      <c r="H285" s="93">
        <f t="shared" si="41"/>
        <v>0</v>
      </c>
      <c r="I285" s="93">
        <f t="shared" si="41"/>
        <v>0</v>
      </c>
      <c r="J285" s="93">
        <f t="shared" si="42"/>
        <v>0</v>
      </c>
      <c r="K285" s="93">
        <f t="shared" si="42"/>
        <v>0</v>
      </c>
      <c r="L285" s="93">
        <f t="shared" si="42"/>
        <v>0</v>
      </c>
      <c r="M285" s="93">
        <f t="shared" si="42"/>
        <v>0</v>
      </c>
      <c r="N285" s="93">
        <f t="shared" si="42"/>
        <v>0</v>
      </c>
      <c r="O285" s="93">
        <f t="shared" si="42"/>
        <v>0</v>
      </c>
      <c r="P285" s="93">
        <f t="shared" si="42"/>
        <v>0</v>
      </c>
      <c r="Q285" s="93">
        <f t="shared" si="42"/>
        <v>0</v>
      </c>
      <c r="R285" s="93">
        <f t="shared" si="42"/>
        <v>0</v>
      </c>
      <c r="S285" s="93">
        <f t="shared" si="42"/>
        <v>0</v>
      </c>
      <c r="T285" s="93">
        <f t="shared" si="42"/>
        <v>0</v>
      </c>
      <c r="U285" s="93">
        <f t="shared" si="42"/>
        <v>0</v>
      </c>
      <c r="V285" s="93">
        <f t="shared" si="42"/>
        <v>0</v>
      </c>
    </row>
    <row r="286" spans="2:22" x14ac:dyDescent="0.35">
      <c r="B286">
        <f t="shared" si="38"/>
        <v>562</v>
      </c>
      <c r="C286" s="93">
        <f>valves!S415</f>
        <v>0</v>
      </c>
      <c r="D286" s="93">
        <f t="shared" si="36"/>
        <v>0</v>
      </c>
      <c r="E286" s="93">
        <f t="shared" si="39"/>
        <v>0</v>
      </c>
      <c r="F286" s="93">
        <f t="shared" si="40"/>
        <v>0</v>
      </c>
      <c r="H286" s="93">
        <f t="shared" si="41"/>
        <v>0</v>
      </c>
      <c r="I286" s="93">
        <f t="shared" si="41"/>
        <v>0</v>
      </c>
      <c r="J286" s="93">
        <f t="shared" si="42"/>
        <v>0</v>
      </c>
      <c r="K286" s="93">
        <f t="shared" si="42"/>
        <v>0</v>
      </c>
      <c r="L286" s="93">
        <f t="shared" si="42"/>
        <v>0</v>
      </c>
      <c r="M286" s="93">
        <f t="shared" si="42"/>
        <v>0</v>
      </c>
      <c r="N286" s="93">
        <f t="shared" si="42"/>
        <v>0</v>
      </c>
      <c r="O286" s="93">
        <f t="shared" si="42"/>
        <v>0</v>
      </c>
      <c r="P286" s="93">
        <f t="shared" si="42"/>
        <v>0</v>
      </c>
      <c r="Q286" s="93">
        <f t="shared" si="42"/>
        <v>0</v>
      </c>
      <c r="R286" s="93">
        <f t="shared" si="42"/>
        <v>0</v>
      </c>
      <c r="S286" s="93">
        <f t="shared" si="42"/>
        <v>0</v>
      </c>
      <c r="T286" s="93">
        <f t="shared" si="42"/>
        <v>0</v>
      </c>
      <c r="U286" s="93">
        <f t="shared" si="42"/>
        <v>0</v>
      </c>
      <c r="V286" s="93">
        <f t="shared" si="42"/>
        <v>0</v>
      </c>
    </row>
    <row r="287" spans="2:22" x14ac:dyDescent="0.35">
      <c r="B287">
        <f t="shared" si="38"/>
        <v>564</v>
      </c>
      <c r="C287" s="93">
        <f>valves!S416</f>
        <v>0</v>
      </c>
      <c r="D287" s="93">
        <f t="shared" si="36"/>
        <v>0</v>
      </c>
      <c r="E287" s="93">
        <f t="shared" si="39"/>
        <v>0</v>
      </c>
      <c r="F287" s="93">
        <f t="shared" si="40"/>
        <v>0</v>
      </c>
      <c r="H287" s="93">
        <f t="shared" si="41"/>
        <v>0</v>
      </c>
      <c r="I287" s="93">
        <f t="shared" si="41"/>
        <v>0</v>
      </c>
      <c r="J287" s="93">
        <f t="shared" si="42"/>
        <v>0</v>
      </c>
      <c r="K287" s="93">
        <f t="shared" si="42"/>
        <v>0</v>
      </c>
      <c r="L287" s="93">
        <f t="shared" si="42"/>
        <v>0</v>
      </c>
      <c r="M287" s="93">
        <f t="shared" si="42"/>
        <v>0</v>
      </c>
      <c r="N287" s="93">
        <f t="shared" si="42"/>
        <v>0</v>
      </c>
      <c r="O287" s="93">
        <f t="shared" si="42"/>
        <v>0</v>
      </c>
      <c r="P287" s="93">
        <f t="shared" si="42"/>
        <v>0</v>
      </c>
      <c r="Q287" s="93">
        <f t="shared" si="42"/>
        <v>0</v>
      </c>
      <c r="R287" s="93">
        <f t="shared" si="42"/>
        <v>0</v>
      </c>
      <c r="S287" s="93">
        <f t="shared" si="42"/>
        <v>0</v>
      </c>
      <c r="T287" s="93">
        <f t="shared" si="42"/>
        <v>0</v>
      </c>
      <c r="U287" s="93">
        <f t="shared" si="42"/>
        <v>0</v>
      </c>
      <c r="V287" s="93">
        <f t="shared" si="42"/>
        <v>0</v>
      </c>
    </row>
    <row r="288" spans="2:22" x14ac:dyDescent="0.35">
      <c r="B288">
        <f t="shared" si="38"/>
        <v>566</v>
      </c>
      <c r="C288" s="93">
        <f>valves!S417</f>
        <v>0</v>
      </c>
      <c r="D288" s="93">
        <f t="shared" si="36"/>
        <v>0</v>
      </c>
      <c r="E288" s="93">
        <f t="shared" si="39"/>
        <v>0</v>
      </c>
      <c r="F288" s="93">
        <f t="shared" si="40"/>
        <v>0</v>
      </c>
      <c r="H288" s="93">
        <f t="shared" si="41"/>
        <v>0</v>
      </c>
      <c r="I288" s="93">
        <f t="shared" si="41"/>
        <v>0</v>
      </c>
      <c r="J288" s="93">
        <f t="shared" si="42"/>
        <v>0</v>
      </c>
      <c r="K288" s="93">
        <f t="shared" si="42"/>
        <v>0</v>
      </c>
      <c r="L288" s="93">
        <f t="shared" si="42"/>
        <v>0</v>
      </c>
      <c r="M288" s="93">
        <f t="shared" si="42"/>
        <v>0</v>
      </c>
      <c r="N288" s="93">
        <f t="shared" si="42"/>
        <v>0</v>
      </c>
      <c r="O288" s="93">
        <f t="shared" si="42"/>
        <v>0</v>
      </c>
      <c r="P288" s="93">
        <f t="shared" si="42"/>
        <v>0</v>
      </c>
      <c r="Q288" s="93">
        <f t="shared" si="42"/>
        <v>0</v>
      </c>
      <c r="R288" s="93">
        <f t="shared" si="42"/>
        <v>0</v>
      </c>
      <c r="S288" s="93">
        <f t="shared" si="42"/>
        <v>0</v>
      </c>
      <c r="T288" s="93">
        <f t="shared" si="42"/>
        <v>0</v>
      </c>
      <c r="U288" s="93">
        <f t="shared" si="42"/>
        <v>0</v>
      </c>
      <c r="V288" s="93">
        <f t="shared" si="42"/>
        <v>0</v>
      </c>
    </row>
    <row r="289" spans="2:22" x14ac:dyDescent="0.35">
      <c r="B289">
        <f t="shared" si="38"/>
        <v>568</v>
      </c>
      <c r="C289" s="93">
        <f>valves!S418</f>
        <v>0</v>
      </c>
      <c r="D289" s="93">
        <f t="shared" si="36"/>
        <v>0</v>
      </c>
      <c r="E289" s="93">
        <f t="shared" si="39"/>
        <v>0</v>
      </c>
      <c r="F289" s="93">
        <f t="shared" si="40"/>
        <v>0</v>
      </c>
      <c r="H289" s="93">
        <f t="shared" si="41"/>
        <v>0</v>
      </c>
      <c r="I289" s="93">
        <f t="shared" si="41"/>
        <v>0</v>
      </c>
      <c r="J289" s="93">
        <f t="shared" si="42"/>
        <v>0</v>
      </c>
      <c r="K289" s="93">
        <f t="shared" si="42"/>
        <v>0</v>
      </c>
      <c r="L289" s="93">
        <f t="shared" si="42"/>
        <v>0</v>
      </c>
      <c r="M289" s="93">
        <f t="shared" si="42"/>
        <v>0</v>
      </c>
      <c r="N289" s="93">
        <f t="shared" si="42"/>
        <v>0</v>
      </c>
      <c r="O289" s="93">
        <f t="shared" si="42"/>
        <v>0</v>
      </c>
      <c r="P289" s="93">
        <f t="shared" si="42"/>
        <v>0</v>
      </c>
      <c r="Q289" s="93">
        <f t="shared" si="42"/>
        <v>0</v>
      </c>
      <c r="R289" s="93">
        <f t="shared" si="42"/>
        <v>0</v>
      </c>
      <c r="S289" s="93">
        <f t="shared" si="42"/>
        <v>0</v>
      </c>
      <c r="T289" s="93">
        <f t="shared" si="42"/>
        <v>0</v>
      </c>
      <c r="U289" s="93">
        <f t="shared" si="42"/>
        <v>0</v>
      </c>
      <c r="V289" s="93">
        <f t="shared" si="42"/>
        <v>0</v>
      </c>
    </row>
    <row r="290" spans="2:22" x14ac:dyDescent="0.35">
      <c r="B290">
        <f t="shared" si="38"/>
        <v>570</v>
      </c>
      <c r="C290" s="93">
        <f>valves!S419</f>
        <v>0</v>
      </c>
      <c r="D290" s="93">
        <f t="shared" si="36"/>
        <v>0</v>
      </c>
      <c r="E290" s="93">
        <f t="shared" si="39"/>
        <v>0</v>
      </c>
      <c r="F290" s="93">
        <f t="shared" si="40"/>
        <v>0</v>
      </c>
      <c r="H290" s="93">
        <f t="shared" si="41"/>
        <v>0</v>
      </c>
      <c r="I290" s="93">
        <f t="shared" si="41"/>
        <v>0</v>
      </c>
      <c r="J290" s="93">
        <f t="shared" si="42"/>
        <v>0</v>
      </c>
      <c r="K290" s="93">
        <f t="shared" si="42"/>
        <v>0</v>
      </c>
      <c r="L290" s="93">
        <f t="shared" si="42"/>
        <v>0</v>
      </c>
      <c r="M290" s="93">
        <f t="shared" si="42"/>
        <v>0</v>
      </c>
      <c r="N290" s="93">
        <f t="shared" si="42"/>
        <v>0</v>
      </c>
      <c r="O290" s="93">
        <f t="shared" si="42"/>
        <v>0</v>
      </c>
      <c r="P290" s="93">
        <f t="shared" si="42"/>
        <v>0</v>
      </c>
      <c r="Q290" s="93">
        <f t="shared" si="42"/>
        <v>0</v>
      </c>
      <c r="R290" s="93">
        <f t="shared" si="42"/>
        <v>0</v>
      </c>
      <c r="S290" s="93">
        <f t="shared" si="42"/>
        <v>0</v>
      </c>
      <c r="T290" s="93">
        <f t="shared" si="42"/>
        <v>0</v>
      </c>
      <c r="U290" s="93">
        <f t="shared" si="42"/>
        <v>0</v>
      </c>
      <c r="V290" s="93">
        <f t="shared" si="42"/>
        <v>0</v>
      </c>
    </row>
    <row r="291" spans="2:22" x14ac:dyDescent="0.35">
      <c r="B291">
        <f t="shared" si="38"/>
        <v>572</v>
      </c>
      <c r="C291" s="93">
        <f>valves!S420</f>
        <v>0</v>
      </c>
      <c r="D291" s="93">
        <f t="shared" si="36"/>
        <v>0</v>
      </c>
      <c r="E291" s="93">
        <f t="shared" si="39"/>
        <v>0</v>
      </c>
      <c r="F291" s="93">
        <f t="shared" si="40"/>
        <v>0</v>
      </c>
      <c r="H291" s="93">
        <f t="shared" si="41"/>
        <v>0</v>
      </c>
      <c r="I291" s="93">
        <f t="shared" si="41"/>
        <v>0</v>
      </c>
      <c r="J291" s="93">
        <f t="shared" si="42"/>
        <v>0</v>
      </c>
      <c r="K291" s="93">
        <f t="shared" si="42"/>
        <v>0</v>
      </c>
      <c r="L291" s="93">
        <f t="shared" si="42"/>
        <v>0</v>
      </c>
      <c r="M291" s="93">
        <f t="shared" si="42"/>
        <v>0</v>
      </c>
      <c r="N291" s="93">
        <f t="shared" si="42"/>
        <v>0</v>
      </c>
      <c r="O291" s="93">
        <f t="shared" si="42"/>
        <v>0</v>
      </c>
      <c r="P291" s="93">
        <f t="shared" si="42"/>
        <v>0</v>
      </c>
      <c r="Q291" s="93">
        <f t="shared" si="42"/>
        <v>0</v>
      </c>
      <c r="R291" s="93">
        <f t="shared" si="42"/>
        <v>0</v>
      </c>
      <c r="S291" s="93">
        <f t="shared" si="42"/>
        <v>0</v>
      </c>
      <c r="T291" s="93">
        <f t="shared" si="42"/>
        <v>0</v>
      </c>
      <c r="U291" s="93">
        <f t="shared" si="42"/>
        <v>0</v>
      </c>
      <c r="V291" s="93">
        <f t="shared" si="42"/>
        <v>0</v>
      </c>
    </row>
    <row r="292" spans="2:22" x14ac:dyDescent="0.35">
      <c r="B292">
        <f t="shared" si="38"/>
        <v>574</v>
      </c>
      <c r="C292" s="93">
        <f>valves!S421</f>
        <v>0</v>
      </c>
      <c r="D292" s="93">
        <f t="shared" si="36"/>
        <v>0</v>
      </c>
      <c r="E292" s="93">
        <f t="shared" si="39"/>
        <v>0</v>
      </c>
      <c r="F292" s="93">
        <f t="shared" si="40"/>
        <v>0</v>
      </c>
      <c r="H292" s="93">
        <f t="shared" si="41"/>
        <v>0</v>
      </c>
      <c r="I292" s="93">
        <f t="shared" si="41"/>
        <v>0</v>
      </c>
      <c r="J292" s="93">
        <f t="shared" si="42"/>
        <v>0</v>
      </c>
      <c r="K292" s="93">
        <f t="shared" si="42"/>
        <v>0</v>
      </c>
      <c r="L292" s="93">
        <f t="shared" si="42"/>
        <v>0</v>
      </c>
      <c r="M292" s="93">
        <f t="shared" si="42"/>
        <v>0</v>
      </c>
      <c r="N292" s="93">
        <f t="shared" si="42"/>
        <v>0</v>
      </c>
      <c r="O292" s="93">
        <f t="shared" si="42"/>
        <v>0</v>
      </c>
      <c r="P292" s="93">
        <f t="shared" si="42"/>
        <v>0</v>
      </c>
      <c r="Q292" s="93">
        <f t="shared" si="42"/>
        <v>0</v>
      </c>
      <c r="R292" s="93">
        <f t="shared" si="42"/>
        <v>0</v>
      </c>
      <c r="S292" s="93">
        <f t="shared" si="42"/>
        <v>0</v>
      </c>
      <c r="T292" s="93">
        <f t="shared" si="42"/>
        <v>0</v>
      </c>
      <c r="U292" s="93">
        <f t="shared" si="42"/>
        <v>0</v>
      </c>
      <c r="V292" s="93">
        <f t="shared" si="42"/>
        <v>0</v>
      </c>
    </row>
    <row r="293" spans="2:22" x14ac:dyDescent="0.35">
      <c r="B293">
        <f t="shared" si="38"/>
        <v>576</v>
      </c>
      <c r="C293" s="93">
        <f>valves!S422</f>
        <v>0</v>
      </c>
      <c r="D293" s="93">
        <f t="shared" si="36"/>
        <v>0</v>
      </c>
      <c r="E293" s="93">
        <f t="shared" si="39"/>
        <v>0</v>
      </c>
      <c r="F293" s="93">
        <f t="shared" si="40"/>
        <v>0</v>
      </c>
      <c r="H293" s="93">
        <f t="shared" si="41"/>
        <v>0</v>
      </c>
      <c r="I293" s="93">
        <f t="shared" si="41"/>
        <v>0</v>
      </c>
      <c r="J293" s="93">
        <f t="shared" si="42"/>
        <v>0</v>
      </c>
      <c r="K293" s="93">
        <f t="shared" si="42"/>
        <v>0</v>
      </c>
      <c r="L293" s="93">
        <f t="shared" si="42"/>
        <v>0</v>
      </c>
      <c r="M293" s="93">
        <f t="shared" si="42"/>
        <v>0</v>
      </c>
      <c r="N293" s="93">
        <f t="shared" si="42"/>
        <v>0</v>
      </c>
      <c r="O293" s="93">
        <f t="shared" si="42"/>
        <v>0</v>
      </c>
      <c r="P293" s="93">
        <f t="shared" si="42"/>
        <v>0</v>
      </c>
      <c r="Q293" s="93">
        <f t="shared" si="42"/>
        <v>0</v>
      </c>
      <c r="R293" s="93">
        <f t="shared" si="42"/>
        <v>0</v>
      </c>
      <c r="S293" s="93">
        <f t="shared" si="42"/>
        <v>0</v>
      </c>
      <c r="T293" s="93">
        <f t="shared" si="42"/>
        <v>0</v>
      </c>
      <c r="U293" s="93">
        <f t="shared" si="42"/>
        <v>0</v>
      </c>
      <c r="V293" s="93">
        <f t="shared" si="42"/>
        <v>0</v>
      </c>
    </row>
    <row r="294" spans="2:22" x14ac:dyDescent="0.35">
      <c r="B294">
        <f t="shared" si="38"/>
        <v>578</v>
      </c>
      <c r="C294" s="93">
        <f>valves!S423</f>
        <v>0</v>
      </c>
      <c r="D294" s="93">
        <f t="shared" si="36"/>
        <v>0</v>
      </c>
      <c r="E294" s="93">
        <f t="shared" si="39"/>
        <v>0</v>
      </c>
      <c r="F294" s="93">
        <f t="shared" si="40"/>
        <v>0</v>
      </c>
      <c r="H294" s="93">
        <f t="shared" si="41"/>
        <v>0</v>
      </c>
      <c r="I294" s="93">
        <f t="shared" si="41"/>
        <v>0</v>
      </c>
      <c r="J294" s="93">
        <f t="shared" si="42"/>
        <v>0</v>
      </c>
      <c r="K294" s="93">
        <f t="shared" si="42"/>
        <v>0</v>
      </c>
      <c r="L294" s="93">
        <f t="shared" si="42"/>
        <v>0</v>
      </c>
      <c r="M294" s="93">
        <f t="shared" si="42"/>
        <v>0</v>
      </c>
      <c r="N294" s="93">
        <f t="shared" si="42"/>
        <v>0</v>
      </c>
      <c r="O294" s="93">
        <f t="shared" si="42"/>
        <v>0</v>
      </c>
      <c r="P294" s="93">
        <f t="shared" si="42"/>
        <v>0</v>
      </c>
      <c r="Q294" s="93">
        <f t="shared" si="42"/>
        <v>0</v>
      </c>
      <c r="R294" s="93">
        <f t="shared" si="42"/>
        <v>0</v>
      </c>
      <c r="S294" s="93">
        <f t="shared" si="42"/>
        <v>0</v>
      </c>
      <c r="T294" s="93">
        <f t="shared" si="42"/>
        <v>0</v>
      </c>
      <c r="U294" s="93">
        <f t="shared" si="42"/>
        <v>0</v>
      </c>
      <c r="V294" s="93">
        <f t="shared" si="42"/>
        <v>0</v>
      </c>
    </row>
    <row r="295" spans="2:22" x14ac:dyDescent="0.35">
      <c r="B295">
        <f t="shared" si="38"/>
        <v>580</v>
      </c>
      <c r="C295" s="93">
        <f>valves!S424</f>
        <v>0</v>
      </c>
      <c r="D295" s="93">
        <f t="shared" si="36"/>
        <v>0</v>
      </c>
      <c r="E295" s="93">
        <f t="shared" si="39"/>
        <v>0</v>
      </c>
      <c r="F295" s="93">
        <f t="shared" si="40"/>
        <v>0</v>
      </c>
      <c r="H295" s="93">
        <f t="shared" si="41"/>
        <v>0</v>
      </c>
      <c r="I295" s="93">
        <f t="shared" si="41"/>
        <v>0</v>
      </c>
      <c r="J295" s="93">
        <f t="shared" si="42"/>
        <v>0</v>
      </c>
      <c r="K295" s="93">
        <f t="shared" si="42"/>
        <v>0</v>
      </c>
      <c r="L295" s="93">
        <f t="shared" si="42"/>
        <v>0</v>
      </c>
      <c r="M295" s="93">
        <f t="shared" si="42"/>
        <v>0</v>
      </c>
      <c r="N295" s="93">
        <f t="shared" si="42"/>
        <v>0</v>
      </c>
      <c r="O295" s="93">
        <f t="shared" si="42"/>
        <v>0</v>
      </c>
      <c r="P295" s="93">
        <f t="shared" si="42"/>
        <v>0</v>
      </c>
      <c r="Q295" s="93">
        <f t="shared" si="42"/>
        <v>0</v>
      </c>
      <c r="R295" s="93">
        <f t="shared" si="42"/>
        <v>0</v>
      </c>
      <c r="S295" s="93">
        <f t="shared" si="42"/>
        <v>0</v>
      </c>
      <c r="T295" s="93">
        <f t="shared" si="42"/>
        <v>0</v>
      </c>
      <c r="U295" s="93">
        <f t="shared" si="42"/>
        <v>0</v>
      </c>
      <c r="V295" s="93">
        <f t="shared" si="42"/>
        <v>0</v>
      </c>
    </row>
    <row r="296" spans="2:22" x14ac:dyDescent="0.35">
      <c r="B296">
        <f t="shared" si="38"/>
        <v>582</v>
      </c>
      <c r="C296" s="93">
        <f>valves!S425</f>
        <v>0</v>
      </c>
      <c r="D296" s="93">
        <f t="shared" si="36"/>
        <v>0</v>
      </c>
      <c r="E296" s="93">
        <f t="shared" si="39"/>
        <v>0</v>
      </c>
      <c r="F296" s="93">
        <f t="shared" si="40"/>
        <v>0</v>
      </c>
      <c r="H296" s="93">
        <f t="shared" si="41"/>
        <v>0</v>
      </c>
      <c r="I296" s="93">
        <f t="shared" si="41"/>
        <v>0</v>
      </c>
      <c r="J296" s="93">
        <f t="shared" si="42"/>
        <v>0</v>
      </c>
      <c r="K296" s="93">
        <f t="shared" si="42"/>
        <v>0</v>
      </c>
      <c r="L296" s="93">
        <f t="shared" si="42"/>
        <v>0</v>
      </c>
      <c r="M296" s="93">
        <f t="shared" si="42"/>
        <v>0</v>
      </c>
      <c r="N296" s="93">
        <f t="shared" si="42"/>
        <v>0</v>
      </c>
      <c r="O296" s="93">
        <f t="shared" si="42"/>
        <v>0</v>
      </c>
      <c r="P296" s="93">
        <f t="shared" si="42"/>
        <v>0</v>
      </c>
      <c r="Q296" s="93">
        <f t="shared" si="42"/>
        <v>0</v>
      </c>
      <c r="R296" s="93">
        <f t="shared" si="42"/>
        <v>0</v>
      </c>
      <c r="S296" s="93">
        <f t="shared" si="42"/>
        <v>0</v>
      </c>
      <c r="T296" s="93">
        <f t="shared" si="42"/>
        <v>0</v>
      </c>
      <c r="U296" s="93">
        <f t="shared" si="42"/>
        <v>0</v>
      </c>
      <c r="V296" s="93">
        <f t="shared" si="42"/>
        <v>0</v>
      </c>
    </row>
    <row r="297" spans="2:22" x14ac:dyDescent="0.35">
      <c r="B297">
        <f t="shared" si="38"/>
        <v>584</v>
      </c>
      <c r="C297" s="93">
        <f>valves!S426</f>
        <v>0</v>
      </c>
      <c r="D297" s="93">
        <f t="shared" si="36"/>
        <v>0</v>
      </c>
      <c r="E297" s="93">
        <f t="shared" si="39"/>
        <v>0</v>
      </c>
      <c r="F297" s="93">
        <f t="shared" si="40"/>
        <v>0</v>
      </c>
      <c r="H297" s="93">
        <f t="shared" si="41"/>
        <v>0</v>
      </c>
      <c r="I297" s="93">
        <f t="shared" si="41"/>
        <v>0</v>
      </c>
      <c r="J297" s="93">
        <f t="shared" si="42"/>
        <v>0</v>
      </c>
      <c r="K297" s="93">
        <f t="shared" si="42"/>
        <v>0</v>
      </c>
      <c r="L297" s="93">
        <f t="shared" si="42"/>
        <v>0</v>
      </c>
      <c r="M297" s="93">
        <f t="shared" si="42"/>
        <v>0</v>
      </c>
      <c r="N297" s="93">
        <f t="shared" si="42"/>
        <v>0</v>
      </c>
      <c r="O297" s="93">
        <f t="shared" si="42"/>
        <v>0</v>
      </c>
      <c r="P297" s="93">
        <f t="shared" si="42"/>
        <v>0</v>
      </c>
      <c r="Q297" s="93">
        <f t="shared" si="42"/>
        <v>0</v>
      </c>
      <c r="R297" s="93">
        <f t="shared" si="42"/>
        <v>0</v>
      </c>
      <c r="S297" s="93">
        <f t="shared" si="42"/>
        <v>0</v>
      </c>
      <c r="T297" s="93">
        <f t="shared" si="42"/>
        <v>0</v>
      </c>
      <c r="U297" s="93">
        <f t="shared" si="42"/>
        <v>0</v>
      </c>
      <c r="V297" s="93">
        <f t="shared" si="42"/>
        <v>0</v>
      </c>
    </row>
    <row r="298" spans="2:22" x14ac:dyDescent="0.35">
      <c r="B298">
        <f t="shared" si="38"/>
        <v>586</v>
      </c>
      <c r="C298" s="93">
        <f>valves!S427</f>
        <v>0</v>
      </c>
      <c r="D298" s="93">
        <f t="shared" si="36"/>
        <v>0</v>
      </c>
      <c r="E298" s="93">
        <f t="shared" si="39"/>
        <v>0</v>
      </c>
      <c r="F298" s="93">
        <f t="shared" si="40"/>
        <v>0</v>
      </c>
      <c r="H298" s="93">
        <f t="shared" si="41"/>
        <v>0</v>
      </c>
      <c r="I298" s="93">
        <f t="shared" si="41"/>
        <v>0</v>
      </c>
      <c r="J298" s="93">
        <f t="shared" si="42"/>
        <v>0</v>
      </c>
      <c r="K298" s="93">
        <f t="shared" si="42"/>
        <v>0</v>
      </c>
      <c r="L298" s="93">
        <f t="shared" si="42"/>
        <v>0</v>
      </c>
      <c r="M298" s="93">
        <f t="shared" si="42"/>
        <v>0</v>
      </c>
      <c r="N298" s="93">
        <f t="shared" si="42"/>
        <v>0</v>
      </c>
      <c r="O298" s="93">
        <f t="shared" si="42"/>
        <v>0</v>
      </c>
      <c r="P298" s="93">
        <f t="shared" si="42"/>
        <v>0</v>
      </c>
      <c r="Q298" s="93">
        <f t="shared" si="42"/>
        <v>0</v>
      </c>
      <c r="R298" s="93">
        <f t="shared" si="42"/>
        <v>0</v>
      </c>
      <c r="S298" s="93">
        <f t="shared" si="42"/>
        <v>0</v>
      </c>
      <c r="T298" s="93">
        <f t="shared" si="42"/>
        <v>0</v>
      </c>
      <c r="U298" s="93">
        <f t="shared" si="42"/>
        <v>0</v>
      </c>
      <c r="V298" s="93">
        <f t="shared" si="42"/>
        <v>0</v>
      </c>
    </row>
    <row r="299" spans="2:22" x14ac:dyDescent="0.35">
      <c r="B299">
        <f t="shared" si="38"/>
        <v>588</v>
      </c>
      <c r="C299" s="93">
        <f>valves!S428</f>
        <v>0</v>
      </c>
      <c r="D299" s="93">
        <f t="shared" si="36"/>
        <v>0</v>
      </c>
      <c r="E299" s="93">
        <f t="shared" si="39"/>
        <v>0</v>
      </c>
      <c r="F299" s="93">
        <f t="shared" si="40"/>
        <v>0</v>
      </c>
      <c r="H299" s="93">
        <f t="shared" si="41"/>
        <v>0</v>
      </c>
      <c r="I299" s="93">
        <f t="shared" si="41"/>
        <v>0</v>
      </c>
      <c r="J299" s="93">
        <f t="shared" si="42"/>
        <v>0</v>
      </c>
      <c r="K299" s="93">
        <f t="shared" si="42"/>
        <v>0</v>
      </c>
      <c r="L299" s="93">
        <f t="shared" si="42"/>
        <v>0</v>
      </c>
      <c r="M299" s="93">
        <f t="shared" si="42"/>
        <v>0</v>
      </c>
      <c r="N299" s="93">
        <f t="shared" si="42"/>
        <v>0</v>
      </c>
      <c r="O299" s="93">
        <f t="shared" si="42"/>
        <v>0</v>
      </c>
      <c r="P299" s="93">
        <f t="shared" si="42"/>
        <v>0</v>
      </c>
      <c r="Q299" s="93">
        <f t="shared" si="42"/>
        <v>0</v>
      </c>
      <c r="R299" s="93">
        <f t="shared" si="42"/>
        <v>0</v>
      </c>
      <c r="S299" s="93">
        <f t="shared" si="42"/>
        <v>0</v>
      </c>
      <c r="T299" s="93">
        <f t="shared" si="42"/>
        <v>0</v>
      </c>
      <c r="U299" s="93">
        <f t="shared" si="42"/>
        <v>0</v>
      </c>
      <c r="V299" s="93">
        <f t="shared" si="42"/>
        <v>0</v>
      </c>
    </row>
    <row r="300" spans="2:22" x14ac:dyDescent="0.35">
      <c r="B300">
        <f t="shared" si="38"/>
        <v>590</v>
      </c>
      <c r="C300" s="93">
        <f>valves!S429</f>
        <v>0</v>
      </c>
      <c r="D300" s="93">
        <f t="shared" si="36"/>
        <v>0</v>
      </c>
      <c r="E300" s="93">
        <f t="shared" si="39"/>
        <v>0</v>
      </c>
      <c r="F300" s="93">
        <f t="shared" si="40"/>
        <v>0</v>
      </c>
      <c r="H300" s="93">
        <f t="shared" si="41"/>
        <v>0</v>
      </c>
      <c r="I300" s="93">
        <f t="shared" si="41"/>
        <v>0</v>
      </c>
      <c r="J300" s="93">
        <f t="shared" si="42"/>
        <v>0</v>
      </c>
      <c r="K300" s="93">
        <f t="shared" si="42"/>
        <v>0</v>
      </c>
      <c r="L300" s="93">
        <f t="shared" si="42"/>
        <v>0</v>
      </c>
      <c r="M300" s="93">
        <f t="shared" si="42"/>
        <v>0</v>
      </c>
      <c r="N300" s="93">
        <f t="shared" si="42"/>
        <v>0</v>
      </c>
      <c r="O300" s="93">
        <f t="shared" si="42"/>
        <v>0</v>
      </c>
      <c r="P300" s="93">
        <f t="shared" si="42"/>
        <v>0</v>
      </c>
      <c r="Q300" s="93">
        <f t="shared" si="42"/>
        <v>0</v>
      </c>
      <c r="R300" s="93">
        <f t="shared" si="42"/>
        <v>0</v>
      </c>
      <c r="S300" s="93">
        <f t="shared" si="42"/>
        <v>0</v>
      </c>
      <c r="T300" s="93">
        <f t="shared" si="42"/>
        <v>0</v>
      </c>
      <c r="U300" s="93">
        <f t="shared" si="42"/>
        <v>0</v>
      </c>
      <c r="V300" s="93">
        <f t="shared" si="42"/>
        <v>0</v>
      </c>
    </row>
    <row r="301" spans="2:22" x14ac:dyDescent="0.35">
      <c r="B301">
        <f t="shared" si="38"/>
        <v>592</v>
      </c>
      <c r="C301" s="93">
        <f>valves!S430</f>
        <v>0</v>
      </c>
      <c r="D301" s="93">
        <f t="shared" si="36"/>
        <v>0</v>
      </c>
      <c r="E301" s="93">
        <f t="shared" si="39"/>
        <v>0</v>
      </c>
      <c r="F301" s="93">
        <f t="shared" si="40"/>
        <v>0</v>
      </c>
      <c r="H301" s="93">
        <f t="shared" si="41"/>
        <v>0</v>
      </c>
      <c r="I301" s="93">
        <f t="shared" si="41"/>
        <v>0</v>
      </c>
      <c r="J301" s="93">
        <f t="shared" si="42"/>
        <v>0</v>
      </c>
      <c r="K301" s="93">
        <f t="shared" si="42"/>
        <v>0</v>
      </c>
      <c r="L301" s="93">
        <f t="shared" si="42"/>
        <v>0</v>
      </c>
      <c r="M301" s="93">
        <f t="shared" si="42"/>
        <v>0</v>
      </c>
      <c r="N301" s="93">
        <f t="shared" si="42"/>
        <v>0</v>
      </c>
      <c r="O301" s="93">
        <f t="shared" si="42"/>
        <v>0</v>
      </c>
      <c r="P301" s="93">
        <f t="shared" si="42"/>
        <v>0</v>
      </c>
      <c r="Q301" s="93">
        <f t="shared" si="42"/>
        <v>0</v>
      </c>
      <c r="R301" s="93">
        <f t="shared" si="42"/>
        <v>0</v>
      </c>
      <c r="S301" s="93">
        <f t="shared" si="42"/>
        <v>0</v>
      </c>
      <c r="T301" s="93">
        <f t="shared" si="42"/>
        <v>0</v>
      </c>
      <c r="U301" s="93">
        <f t="shared" si="42"/>
        <v>0</v>
      </c>
      <c r="V301" s="93">
        <f t="shared" si="42"/>
        <v>0</v>
      </c>
    </row>
    <row r="302" spans="2:22" x14ac:dyDescent="0.35">
      <c r="B302">
        <f t="shared" si="38"/>
        <v>594</v>
      </c>
      <c r="C302" s="93">
        <f>valves!S431</f>
        <v>0</v>
      </c>
      <c r="D302" s="93">
        <f t="shared" si="36"/>
        <v>0</v>
      </c>
      <c r="E302" s="93">
        <f t="shared" si="39"/>
        <v>0</v>
      </c>
      <c r="F302" s="93">
        <f t="shared" si="40"/>
        <v>0</v>
      </c>
      <c r="H302" s="93">
        <f t="shared" si="41"/>
        <v>0</v>
      </c>
      <c r="I302" s="93">
        <f t="shared" si="41"/>
        <v>0</v>
      </c>
      <c r="J302" s="93">
        <f t="shared" si="42"/>
        <v>0</v>
      </c>
      <c r="K302" s="93">
        <f t="shared" si="42"/>
        <v>0</v>
      </c>
      <c r="L302" s="93">
        <f t="shared" ref="J302:V321" si="43">$F302*L$3</f>
        <v>0</v>
      </c>
      <c r="M302" s="93">
        <f t="shared" si="43"/>
        <v>0</v>
      </c>
      <c r="N302" s="93">
        <f t="shared" si="43"/>
        <v>0</v>
      </c>
      <c r="O302" s="93">
        <f t="shared" si="43"/>
        <v>0</v>
      </c>
      <c r="P302" s="93">
        <f t="shared" si="43"/>
        <v>0</v>
      </c>
      <c r="Q302" s="93">
        <f t="shared" si="43"/>
        <v>0</v>
      </c>
      <c r="R302" s="93">
        <f t="shared" si="43"/>
        <v>0</v>
      </c>
      <c r="S302" s="93">
        <f t="shared" si="43"/>
        <v>0</v>
      </c>
      <c r="T302" s="93">
        <f t="shared" si="43"/>
        <v>0</v>
      </c>
      <c r="U302" s="93">
        <f t="shared" si="43"/>
        <v>0</v>
      </c>
      <c r="V302" s="93">
        <f t="shared" si="43"/>
        <v>0</v>
      </c>
    </row>
    <row r="303" spans="2:22" x14ac:dyDescent="0.35">
      <c r="B303">
        <f t="shared" si="38"/>
        <v>596</v>
      </c>
      <c r="C303" s="93">
        <f>valves!S432</f>
        <v>0</v>
      </c>
      <c r="D303" s="93">
        <f t="shared" si="36"/>
        <v>0</v>
      </c>
      <c r="E303" s="93">
        <f t="shared" si="39"/>
        <v>0</v>
      </c>
      <c r="F303" s="93">
        <f t="shared" si="40"/>
        <v>0</v>
      </c>
      <c r="H303" s="93">
        <f t="shared" si="41"/>
        <v>0</v>
      </c>
      <c r="I303" s="93">
        <f t="shared" si="41"/>
        <v>0</v>
      </c>
      <c r="J303" s="93">
        <f t="shared" si="43"/>
        <v>0</v>
      </c>
      <c r="K303" s="93">
        <f t="shared" si="43"/>
        <v>0</v>
      </c>
      <c r="L303" s="93">
        <f t="shared" si="43"/>
        <v>0</v>
      </c>
      <c r="M303" s="93">
        <f t="shared" si="43"/>
        <v>0</v>
      </c>
      <c r="N303" s="93">
        <f t="shared" si="43"/>
        <v>0</v>
      </c>
      <c r="O303" s="93">
        <f t="shared" si="43"/>
        <v>0</v>
      </c>
      <c r="P303" s="93">
        <f t="shared" si="43"/>
        <v>0</v>
      </c>
      <c r="Q303" s="93">
        <f t="shared" si="43"/>
        <v>0</v>
      </c>
      <c r="R303" s="93">
        <f t="shared" si="43"/>
        <v>0</v>
      </c>
      <c r="S303" s="93">
        <f t="shared" si="43"/>
        <v>0</v>
      </c>
      <c r="T303" s="93">
        <f t="shared" si="43"/>
        <v>0</v>
      </c>
      <c r="U303" s="93">
        <f t="shared" si="43"/>
        <v>0</v>
      </c>
      <c r="V303" s="93">
        <f t="shared" si="43"/>
        <v>0</v>
      </c>
    </row>
    <row r="304" spans="2:22" x14ac:dyDescent="0.35">
      <c r="B304">
        <f t="shared" si="38"/>
        <v>598</v>
      </c>
      <c r="C304" s="93">
        <f>valves!S433</f>
        <v>0</v>
      </c>
      <c r="D304" s="93">
        <f t="shared" si="36"/>
        <v>0</v>
      </c>
      <c r="E304" s="93">
        <f t="shared" si="39"/>
        <v>0</v>
      </c>
      <c r="F304" s="93">
        <f t="shared" si="40"/>
        <v>0</v>
      </c>
      <c r="H304" s="93">
        <f t="shared" si="41"/>
        <v>0</v>
      </c>
      <c r="I304" s="93">
        <f t="shared" si="41"/>
        <v>0</v>
      </c>
      <c r="J304" s="93">
        <f t="shared" si="43"/>
        <v>0</v>
      </c>
      <c r="K304" s="93">
        <f t="shared" si="43"/>
        <v>0</v>
      </c>
      <c r="L304" s="93">
        <f t="shared" si="43"/>
        <v>0</v>
      </c>
      <c r="M304" s="93">
        <f t="shared" si="43"/>
        <v>0</v>
      </c>
      <c r="N304" s="93">
        <f t="shared" si="43"/>
        <v>0</v>
      </c>
      <c r="O304" s="93">
        <f t="shared" si="43"/>
        <v>0</v>
      </c>
      <c r="P304" s="93">
        <f t="shared" si="43"/>
        <v>0</v>
      </c>
      <c r="Q304" s="93">
        <f t="shared" si="43"/>
        <v>0</v>
      </c>
      <c r="R304" s="93">
        <f t="shared" si="43"/>
        <v>0</v>
      </c>
      <c r="S304" s="93">
        <f t="shared" si="43"/>
        <v>0</v>
      </c>
      <c r="T304" s="93">
        <f t="shared" si="43"/>
        <v>0</v>
      </c>
      <c r="U304" s="93">
        <f t="shared" si="43"/>
        <v>0</v>
      </c>
      <c r="V304" s="93">
        <f t="shared" si="43"/>
        <v>0</v>
      </c>
    </row>
    <row r="305" spans="2:22" x14ac:dyDescent="0.35">
      <c r="B305">
        <f t="shared" si="38"/>
        <v>600</v>
      </c>
      <c r="C305" s="93">
        <f>valves!S434</f>
        <v>0</v>
      </c>
      <c r="D305" s="93">
        <f t="shared" si="36"/>
        <v>0</v>
      </c>
      <c r="E305" s="93">
        <f t="shared" si="39"/>
        <v>0</v>
      </c>
      <c r="F305" s="93">
        <f t="shared" si="40"/>
        <v>0</v>
      </c>
      <c r="H305" s="93">
        <f t="shared" si="41"/>
        <v>0</v>
      </c>
      <c r="I305" s="93">
        <f t="shared" si="41"/>
        <v>0</v>
      </c>
      <c r="J305" s="93">
        <f t="shared" si="43"/>
        <v>0</v>
      </c>
      <c r="K305" s="93">
        <f t="shared" si="43"/>
        <v>0</v>
      </c>
      <c r="L305" s="93">
        <f t="shared" si="43"/>
        <v>0</v>
      </c>
      <c r="M305" s="93">
        <f t="shared" si="43"/>
        <v>0</v>
      </c>
      <c r="N305" s="93">
        <f t="shared" si="43"/>
        <v>0</v>
      </c>
      <c r="O305" s="93">
        <f t="shared" si="43"/>
        <v>0</v>
      </c>
      <c r="P305" s="93">
        <f t="shared" si="43"/>
        <v>0</v>
      </c>
      <c r="Q305" s="93">
        <f t="shared" si="43"/>
        <v>0</v>
      </c>
      <c r="R305" s="93">
        <f t="shared" si="43"/>
        <v>0</v>
      </c>
      <c r="S305" s="93">
        <f t="shared" si="43"/>
        <v>0</v>
      </c>
      <c r="T305" s="93">
        <f t="shared" si="43"/>
        <v>0</v>
      </c>
      <c r="U305" s="93">
        <f t="shared" si="43"/>
        <v>0</v>
      </c>
      <c r="V305" s="93">
        <f t="shared" si="43"/>
        <v>0</v>
      </c>
    </row>
    <row r="306" spans="2:22" x14ac:dyDescent="0.35">
      <c r="B306">
        <f t="shared" si="38"/>
        <v>602</v>
      </c>
      <c r="C306" s="93">
        <f>valves!S435</f>
        <v>0</v>
      </c>
      <c r="D306" s="93">
        <f t="shared" si="36"/>
        <v>0</v>
      </c>
      <c r="E306" s="93">
        <f t="shared" si="39"/>
        <v>0</v>
      </c>
      <c r="F306" s="93">
        <f t="shared" si="40"/>
        <v>0</v>
      </c>
      <c r="H306" s="93">
        <f t="shared" si="41"/>
        <v>0</v>
      </c>
      <c r="I306" s="93">
        <f t="shared" si="41"/>
        <v>0</v>
      </c>
      <c r="J306" s="93">
        <f t="shared" si="43"/>
        <v>0</v>
      </c>
      <c r="K306" s="93">
        <f t="shared" si="43"/>
        <v>0</v>
      </c>
      <c r="L306" s="93">
        <f t="shared" si="43"/>
        <v>0</v>
      </c>
      <c r="M306" s="93">
        <f t="shared" si="43"/>
        <v>0</v>
      </c>
      <c r="N306" s="93">
        <f t="shared" si="43"/>
        <v>0</v>
      </c>
      <c r="O306" s="93">
        <f t="shared" si="43"/>
        <v>0</v>
      </c>
      <c r="P306" s="93">
        <f t="shared" si="43"/>
        <v>0</v>
      </c>
      <c r="Q306" s="93">
        <f t="shared" si="43"/>
        <v>0</v>
      </c>
      <c r="R306" s="93">
        <f t="shared" si="43"/>
        <v>0</v>
      </c>
      <c r="S306" s="93">
        <f t="shared" si="43"/>
        <v>0</v>
      </c>
      <c r="T306" s="93">
        <f t="shared" si="43"/>
        <v>0</v>
      </c>
      <c r="U306" s="93">
        <f t="shared" si="43"/>
        <v>0</v>
      </c>
      <c r="V306" s="93">
        <f t="shared" si="43"/>
        <v>0</v>
      </c>
    </row>
    <row r="307" spans="2:22" x14ac:dyDescent="0.35">
      <c r="B307">
        <f t="shared" si="38"/>
        <v>604</v>
      </c>
      <c r="C307" s="93">
        <f>valves!S436</f>
        <v>0</v>
      </c>
      <c r="D307" s="93">
        <f t="shared" si="36"/>
        <v>0</v>
      </c>
      <c r="E307" s="93">
        <f t="shared" si="39"/>
        <v>0</v>
      </c>
      <c r="F307" s="93">
        <f t="shared" si="40"/>
        <v>0</v>
      </c>
      <c r="H307" s="93">
        <f t="shared" si="41"/>
        <v>0</v>
      </c>
      <c r="I307" s="93">
        <f t="shared" si="41"/>
        <v>0</v>
      </c>
      <c r="J307" s="93">
        <f t="shared" si="43"/>
        <v>0</v>
      </c>
      <c r="K307" s="93">
        <f t="shared" si="43"/>
        <v>0</v>
      </c>
      <c r="L307" s="93">
        <f t="shared" si="43"/>
        <v>0</v>
      </c>
      <c r="M307" s="93">
        <f t="shared" si="43"/>
        <v>0</v>
      </c>
      <c r="N307" s="93">
        <f t="shared" si="43"/>
        <v>0</v>
      </c>
      <c r="O307" s="93">
        <f t="shared" si="43"/>
        <v>0</v>
      </c>
      <c r="P307" s="93">
        <f t="shared" si="43"/>
        <v>0</v>
      </c>
      <c r="Q307" s="93">
        <f t="shared" si="43"/>
        <v>0</v>
      </c>
      <c r="R307" s="93">
        <f t="shared" si="43"/>
        <v>0</v>
      </c>
      <c r="S307" s="93">
        <f t="shared" si="43"/>
        <v>0</v>
      </c>
      <c r="T307" s="93">
        <f t="shared" si="43"/>
        <v>0</v>
      </c>
      <c r="U307" s="93">
        <f t="shared" si="43"/>
        <v>0</v>
      </c>
      <c r="V307" s="93">
        <f t="shared" si="43"/>
        <v>0</v>
      </c>
    </row>
    <row r="308" spans="2:22" x14ac:dyDescent="0.35">
      <c r="B308">
        <f t="shared" si="38"/>
        <v>606</v>
      </c>
      <c r="C308" s="93">
        <f>valves!S437</f>
        <v>0</v>
      </c>
      <c r="D308" s="93">
        <f t="shared" si="36"/>
        <v>0</v>
      </c>
      <c r="E308" s="93">
        <f t="shared" si="39"/>
        <v>0</v>
      </c>
      <c r="F308" s="93">
        <f t="shared" si="40"/>
        <v>0</v>
      </c>
      <c r="H308" s="93">
        <f t="shared" si="41"/>
        <v>0</v>
      </c>
      <c r="I308" s="93">
        <f t="shared" si="41"/>
        <v>0</v>
      </c>
      <c r="J308" s="93">
        <f t="shared" si="43"/>
        <v>0</v>
      </c>
      <c r="K308" s="93">
        <f t="shared" si="43"/>
        <v>0</v>
      </c>
      <c r="L308" s="93">
        <f t="shared" si="43"/>
        <v>0</v>
      </c>
      <c r="M308" s="93">
        <f t="shared" si="43"/>
        <v>0</v>
      </c>
      <c r="N308" s="93">
        <f t="shared" si="43"/>
        <v>0</v>
      </c>
      <c r="O308" s="93">
        <f t="shared" si="43"/>
        <v>0</v>
      </c>
      <c r="P308" s="93">
        <f t="shared" si="43"/>
        <v>0</v>
      </c>
      <c r="Q308" s="93">
        <f t="shared" si="43"/>
        <v>0</v>
      </c>
      <c r="R308" s="93">
        <f t="shared" si="43"/>
        <v>0</v>
      </c>
      <c r="S308" s="93">
        <f t="shared" si="43"/>
        <v>0</v>
      </c>
      <c r="T308" s="93">
        <f t="shared" si="43"/>
        <v>0</v>
      </c>
      <c r="U308" s="93">
        <f t="shared" si="43"/>
        <v>0</v>
      </c>
      <c r="V308" s="93">
        <f t="shared" si="43"/>
        <v>0</v>
      </c>
    </row>
    <row r="309" spans="2:22" x14ac:dyDescent="0.35">
      <c r="B309">
        <f t="shared" si="38"/>
        <v>608</v>
      </c>
      <c r="C309" s="93">
        <f>valves!S438</f>
        <v>0</v>
      </c>
      <c r="D309" s="93">
        <f t="shared" si="36"/>
        <v>0</v>
      </c>
      <c r="E309" s="93">
        <f t="shared" si="39"/>
        <v>0</v>
      </c>
      <c r="F309" s="93">
        <f t="shared" si="40"/>
        <v>0</v>
      </c>
      <c r="H309" s="93">
        <f t="shared" si="41"/>
        <v>0</v>
      </c>
      <c r="I309" s="93">
        <f t="shared" si="41"/>
        <v>0</v>
      </c>
      <c r="J309" s="93">
        <f t="shared" si="43"/>
        <v>0</v>
      </c>
      <c r="K309" s="93">
        <f t="shared" si="43"/>
        <v>0</v>
      </c>
      <c r="L309" s="93">
        <f t="shared" si="43"/>
        <v>0</v>
      </c>
      <c r="M309" s="93">
        <f t="shared" si="43"/>
        <v>0</v>
      </c>
      <c r="N309" s="93">
        <f t="shared" si="43"/>
        <v>0</v>
      </c>
      <c r="O309" s="93">
        <f t="shared" si="43"/>
        <v>0</v>
      </c>
      <c r="P309" s="93">
        <f t="shared" si="43"/>
        <v>0</v>
      </c>
      <c r="Q309" s="93">
        <f t="shared" si="43"/>
        <v>0</v>
      </c>
      <c r="R309" s="93">
        <f t="shared" si="43"/>
        <v>0</v>
      </c>
      <c r="S309" s="93">
        <f t="shared" si="43"/>
        <v>0</v>
      </c>
      <c r="T309" s="93">
        <f t="shared" si="43"/>
        <v>0</v>
      </c>
      <c r="U309" s="93">
        <f t="shared" si="43"/>
        <v>0</v>
      </c>
      <c r="V309" s="93">
        <f t="shared" si="43"/>
        <v>0</v>
      </c>
    </row>
    <row r="310" spans="2:22" x14ac:dyDescent="0.35">
      <c r="B310">
        <f t="shared" si="38"/>
        <v>610</v>
      </c>
      <c r="C310" s="93">
        <f>valves!S439</f>
        <v>0</v>
      </c>
      <c r="D310" s="93">
        <f t="shared" si="36"/>
        <v>0</v>
      </c>
      <c r="E310" s="93">
        <f t="shared" si="39"/>
        <v>0</v>
      </c>
      <c r="F310" s="93">
        <f t="shared" si="40"/>
        <v>0</v>
      </c>
      <c r="H310" s="93">
        <f t="shared" si="41"/>
        <v>0</v>
      </c>
      <c r="I310" s="93">
        <f t="shared" si="41"/>
        <v>0</v>
      </c>
      <c r="J310" s="93">
        <f t="shared" si="43"/>
        <v>0</v>
      </c>
      <c r="K310" s="93">
        <f t="shared" si="43"/>
        <v>0</v>
      </c>
      <c r="L310" s="93">
        <f t="shared" si="43"/>
        <v>0</v>
      </c>
      <c r="M310" s="93">
        <f t="shared" si="43"/>
        <v>0</v>
      </c>
      <c r="N310" s="93">
        <f t="shared" si="43"/>
        <v>0</v>
      </c>
      <c r="O310" s="93">
        <f t="shared" si="43"/>
        <v>0</v>
      </c>
      <c r="P310" s="93">
        <f t="shared" si="43"/>
        <v>0</v>
      </c>
      <c r="Q310" s="93">
        <f t="shared" si="43"/>
        <v>0</v>
      </c>
      <c r="R310" s="93">
        <f t="shared" si="43"/>
        <v>0</v>
      </c>
      <c r="S310" s="93">
        <f t="shared" si="43"/>
        <v>0</v>
      </c>
      <c r="T310" s="93">
        <f t="shared" si="43"/>
        <v>0</v>
      </c>
      <c r="U310" s="93">
        <f t="shared" si="43"/>
        <v>0</v>
      </c>
      <c r="V310" s="93">
        <f t="shared" si="43"/>
        <v>0</v>
      </c>
    </row>
    <row r="311" spans="2:22" x14ac:dyDescent="0.35">
      <c r="B311">
        <f t="shared" si="38"/>
        <v>612</v>
      </c>
      <c r="C311" s="93">
        <f>valves!S440</f>
        <v>0</v>
      </c>
      <c r="D311" s="93">
        <f t="shared" si="36"/>
        <v>0</v>
      </c>
      <c r="E311" s="93">
        <f t="shared" si="39"/>
        <v>0</v>
      </c>
      <c r="F311" s="93">
        <f t="shared" si="40"/>
        <v>0</v>
      </c>
      <c r="H311" s="93">
        <f t="shared" si="41"/>
        <v>0</v>
      </c>
      <c r="I311" s="93">
        <f t="shared" si="41"/>
        <v>0</v>
      </c>
      <c r="J311" s="93">
        <f t="shared" si="43"/>
        <v>0</v>
      </c>
      <c r="K311" s="93">
        <f t="shared" si="43"/>
        <v>0</v>
      </c>
      <c r="L311" s="93">
        <f t="shared" si="43"/>
        <v>0</v>
      </c>
      <c r="M311" s="93">
        <f t="shared" si="43"/>
        <v>0</v>
      </c>
      <c r="N311" s="93">
        <f t="shared" si="43"/>
        <v>0</v>
      </c>
      <c r="O311" s="93">
        <f t="shared" si="43"/>
        <v>0</v>
      </c>
      <c r="P311" s="93">
        <f t="shared" si="43"/>
        <v>0</v>
      </c>
      <c r="Q311" s="93">
        <f t="shared" si="43"/>
        <v>0</v>
      </c>
      <c r="R311" s="93">
        <f t="shared" si="43"/>
        <v>0</v>
      </c>
      <c r="S311" s="93">
        <f t="shared" si="43"/>
        <v>0</v>
      </c>
      <c r="T311" s="93">
        <f t="shared" si="43"/>
        <v>0</v>
      </c>
      <c r="U311" s="93">
        <f t="shared" si="43"/>
        <v>0</v>
      </c>
      <c r="V311" s="93">
        <f t="shared" si="43"/>
        <v>0</v>
      </c>
    </row>
    <row r="312" spans="2:22" x14ac:dyDescent="0.35">
      <c r="B312">
        <f t="shared" si="38"/>
        <v>614</v>
      </c>
      <c r="C312" s="93">
        <f>valves!S441</f>
        <v>0</v>
      </c>
      <c r="D312" s="93">
        <f t="shared" si="36"/>
        <v>0</v>
      </c>
      <c r="E312" s="93">
        <f t="shared" si="39"/>
        <v>0</v>
      </c>
      <c r="F312" s="93">
        <f t="shared" si="40"/>
        <v>0</v>
      </c>
      <c r="H312" s="93">
        <f t="shared" si="41"/>
        <v>0</v>
      </c>
      <c r="I312" s="93">
        <f t="shared" si="41"/>
        <v>0</v>
      </c>
      <c r="J312" s="93">
        <f t="shared" si="43"/>
        <v>0</v>
      </c>
      <c r="K312" s="93">
        <f t="shared" si="43"/>
        <v>0</v>
      </c>
      <c r="L312" s="93">
        <f t="shared" si="43"/>
        <v>0</v>
      </c>
      <c r="M312" s="93">
        <f t="shared" si="43"/>
        <v>0</v>
      </c>
      <c r="N312" s="93">
        <f t="shared" si="43"/>
        <v>0</v>
      </c>
      <c r="O312" s="93">
        <f t="shared" si="43"/>
        <v>0</v>
      </c>
      <c r="P312" s="93">
        <f t="shared" si="43"/>
        <v>0</v>
      </c>
      <c r="Q312" s="93">
        <f t="shared" si="43"/>
        <v>0</v>
      </c>
      <c r="R312" s="93">
        <f t="shared" si="43"/>
        <v>0</v>
      </c>
      <c r="S312" s="93">
        <f t="shared" si="43"/>
        <v>0</v>
      </c>
      <c r="T312" s="93">
        <f t="shared" si="43"/>
        <v>0</v>
      </c>
      <c r="U312" s="93">
        <f t="shared" si="43"/>
        <v>0</v>
      </c>
      <c r="V312" s="93">
        <f t="shared" si="43"/>
        <v>0</v>
      </c>
    </row>
    <row r="313" spans="2:22" x14ac:dyDescent="0.35">
      <c r="B313">
        <f t="shared" si="38"/>
        <v>616</v>
      </c>
      <c r="C313" s="93">
        <f>valves!S442</f>
        <v>0</v>
      </c>
      <c r="D313" s="93">
        <f t="shared" si="36"/>
        <v>0</v>
      </c>
      <c r="E313" s="93">
        <f t="shared" si="39"/>
        <v>0</v>
      </c>
      <c r="F313" s="93">
        <f t="shared" si="40"/>
        <v>0</v>
      </c>
      <c r="H313" s="93">
        <f t="shared" si="41"/>
        <v>0</v>
      </c>
      <c r="I313" s="93">
        <f t="shared" si="41"/>
        <v>0</v>
      </c>
      <c r="J313" s="93">
        <f t="shared" si="43"/>
        <v>0</v>
      </c>
      <c r="K313" s="93">
        <f t="shared" si="43"/>
        <v>0</v>
      </c>
      <c r="L313" s="93">
        <f t="shared" si="43"/>
        <v>0</v>
      </c>
      <c r="M313" s="93">
        <f t="shared" si="43"/>
        <v>0</v>
      </c>
      <c r="N313" s="93">
        <f t="shared" si="43"/>
        <v>0</v>
      </c>
      <c r="O313" s="93">
        <f t="shared" si="43"/>
        <v>0</v>
      </c>
      <c r="P313" s="93">
        <f t="shared" si="43"/>
        <v>0</v>
      </c>
      <c r="Q313" s="93">
        <f t="shared" si="43"/>
        <v>0</v>
      </c>
      <c r="R313" s="93">
        <f t="shared" si="43"/>
        <v>0</v>
      </c>
      <c r="S313" s="93">
        <f t="shared" si="43"/>
        <v>0</v>
      </c>
      <c r="T313" s="93">
        <f t="shared" si="43"/>
        <v>0</v>
      </c>
      <c r="U313" s="93">
        <f t="shared" si="43"/>
        <v>0</v>
      </c>
      <c r="V313" s="93">
        <f t="shared" si="43"/>
        <v>0</v>
      </c>
    </row>
    <row r="314" spans="2:22" x14ac:dyDescent="0.35">
      <c r="B314">
        <f t="shared" si="38"/>
        <v>618</v>
      </c>
      <c r="C314" s="93">
        <f>valves!S443</f>
        <v>0</v>
      </c>
      <c r="D314" s="93">
        <f t="shared" si="36"/>
        <v>0</v>
      </c>
      <c r="E314" s="93">
        <f t="shared" si="39"/>
        <v>0</v>
      </c>
      <c r="F314" s="93">
        <f t="shared" si="40"/>
        <v>0</v>
      </c>
      <c r="H314" s="93">
        <f t="shared" si="41"/>
        <v>0</v>
      </c>
      <c r="I314" s="93">
        <f t="shared" si="41"/>
        <v>0</v>
      </c>
      <c r="J314" s="93">
        <f t="shared" si="43"/>
        <v>0</v>
      </c>
      <c r="K314" s="93">
        <f t="shared" si="43"/>
        <v>0</v>
      </c>
      <c r="L314" s="93">
        <f t="shared" si="43"/>
        <v>0</v>
      </c>
      <c r="M314" s="93">
        <f t="shared" si="43"/>
        <v>0</v>
      </c>
      <c r="N314" s="93">
        <f t="shared" si="43"/>
        <v>0</v>
      </c>
      <c r="O314" s="93">
        <f t="shared" si="43"/>
        <v>0</v>
      </c>
      <c r="P314" s="93">
        <f t="shared" si="43"/>
        <v>0</v>
      </c>
      <c r="Q314" s="93">
        <f t="shared" si="43"/>
        <v>0</v>
      </c>
      <c r="R314" s="93">
        <f t="shared" si="43"/>
        <v>0</v>
      </c>
      <c r="S314" s="93">
        <f t="shared" si="43"/>
        <v>0</v>
      </c>
      <c r="T314" s="93">
        <f t="shared" si="43"/>
        <v>0</v>
      </c>
      <c r="U314" s="93">
        <f t="shared" si="43"/>
        <v>0</v>
      </c>
      <c r="V314" s="93">
        <f t="shared" si="43"/>
        <v>0</v>
      </c>
    </row>
    <row r="315" spans="2:22" x14ac:dyDescent="0.35">
      <c r="B315">
        <f t="shared" si="38"/>
        <v>620</v>
      </c>
      <c r="C315" s="93">
        <f>valves!S444</f>
        <v>0</v>
      </c>
      <c r="D315" s="93">
        <f t="shared" si="36"/>
        <v>0</v>
      </c>
      <c r="E315" s="93">
        <f t="shared" si="39"/>
        <v>0</v>
      </c>
      <c r="F315" s="93">
        <f t="shared" si="40"/>
        <v>0</v>
      </c>
      <c r="H315" s="93">
        <f t="shared" si="41"/>
        <v>0</v>
      </c>
      <c r="I315" s="93">
        <f t="shared" si="41"/>
        <v>0</v>
      </c>
      <c r="J315" s="93">
        <f t="shared" si="43"/>
        <v>0</v>
      </c>
      <c r="K315" s="93">
        <f t="shared" si="43"/>
        <v>0</v>
      </c>
      <c r="L315" s="93">
        <f t="shared" si="43"/>
        <v>0</v>
      </c>
      <c r="M315" s="93">
        <f t="shared" si="43"/>
        <v>0</v>
      </c>
      <c r="N315" s="93">
        <f t="shared" si="43"/>
        <v>0</v>
      </c>
      <c r="O315" s="93">
        <f t="shared" si="43"/>
        <v>0</v>
      </c>
      <c r="P315" s="93">
        <f t="shared" si="43"/>
        <v>0</v>
      </c>
      <c r="Q315" s="93">
        <f t="shared" si="43"/>
        <v>0</v>
      </c>
      <c r="R315" s="93">
        <f t="shared" si="43"/>
        <v>0</v>
      </c>
      <c r="S315" s="93">
        <f t="shared" si="43"/>
        <v>0</v>
      </c>
      <c r="T315" s="93">
        <f t="shared" si="43"/>
        <v>0</v>
      </c>
      <c r="U315" s="93">
        <f t="shared" si="43"/>
        <v>0</v>
      </c>
      <c r="V315" s="93">
        <f t="shared" si="43"/>
        <v>0</v>
      </c>
    </row>
    <row r="316" spans="2:22" x14ac:dyDescent="0.35">
      <c r="B316">
        <f t="shared" si="38"/>
        <v>622</v>
      </c>
      <c r="C316" s="93">
        <f>valves!S445</f>
        <v>0</v>
      </c>
      <c r="D316" s="93">
        <f t="shared" si="36"/>
        <v>0</v>
      </c>
      <c r="E316" s="93">
        <f t="shared" si="39"/>
        <v>0</v>
      </c>
      <c r="F316" s="93">
        <f t="shared" si="40"/>
        <v>0</v>
      </c>
      <c r="H316" s="93">
        <f t="shared" si="41"/>
        <v>0</v>
      </c>
      <c r="I316" s="93">
        <f t="shared" si="41"/>
        <v>0</v>
      </c>
      <c r="J316" s="93">
        <f t="shared" si="43"/>
        <v>0</v>
      </c>
      <c r="K316" s="93">
        <f t="shared" si="43"/>
        <v>0</v>
      </c>
      <c r="L316" s="93">
        <f t="shared" si="43"/>
        <v>0</v>
      </c>
      <c r="M316" s="93">
        <f t="shared" si="43"/>
        <v>0</v>
      </c>
      <c r="N316" s="93">
        <f t="shared" si="43"/>
        <v>0</v>
      </c>
      <c r="O316" s="93">
        <f t="shared" si="43"/>
        <v>0</v>
      </c>
      <c r="P316" s="93">
        <f t="shared" si="43"/>
        <v>0</v>
      </c>
      <c r="Q316" s="93">
        <f t="shared" si="43"/>
        <v>0</v>
      </c>
      <c r="R316" s="93">
        <f t="shared" si="43"/>
        <v>0</v>
      </c>
      <c r="S316" s="93">
        <f t="shared" si="43"/>
        <v>0</v>
      </c>
      <c r="T316" s="93">
        <f t="shared" si="43"/>
        <v>0</v>
      </c>
      <c r="U316" s="93">
        <f t="shared" si="43"/>
        <v>0</v>
      </c>
      <c r="V316" s="93">
        <f t="shared" si="43"/>
        <v>0</v>
      </c>
    </row>
    <row r="317" spans="2:22" x14ac:dyDescent="0.35">
      <c r="B317">
        <f t="shared" si="38"/>
        <v>624</v>
      </c>
      <c r="C317" s="93">
        <f>valves!S446</f>
        <v>0</v>
      </c>
      <c r="D317" s="93">
        <f t="shared" si="36"/>
        <v>0</v>
      </c>
      <c r="E317" s="93">
        <f t="shared" si="39"/>
        <v>0</v>
      </c>
      <c r="F317" s="93">
        <f t="shared" si="40"/>
        <v>0</v>
      </c>
      <c r="H317" s="93">
        <f t="shared" si="41"/>
        <v>0</v>
      </c>
      <c r="I317" s="93">
        <f t="shared" si="41"/>
        <v>0</v>
      </c>
      <c r="J317" s="93">
        <f t="shared" si="43"/>
        <v>0</v>
      </c>
      <c r="K317" s="93">
        <f t="shared" si="43"/>
        <v>0</v>
      </c>
      <c r="L317" s="93">
        <f t="shared" si="43"/>
        <v>0</v>
      </c>
      <c r="M317" s="93">
        <f t="shared" si="43"/>
        <v>0</v>
      </c>
      <c r="N317" s="93">
        <f t="shared" si="43"/>
        <v>0</v>
      </c>
      <c r="O317" s="93">
        <f t="shared" si="43"/>
        <v>0</v>
      </c>
      <c r="P317" s="93">
        <f t="shared" si="43"/>
        <v>0</v>
      </c>
      <c r="Q317" s="93">
        <f t="shared" si="43"/>
        <v>0</v>
      </c>
      <c r="R317" s="93">
        <f t="shared" si="43"/>
        <v>0</v>
      </c>
      <c r="S317" s="93">
        <f t="shared" si="43"/>
        <v>0</v>
      </c>
      <c r="T317" s="93">
        <f t="shared" si="43"/>
        <v>0</v>
      </c>
      <c r="U317" s="93">
        <f t="shared" si="43"/>
        <v>0</v>
      </c>
      <c r="V317" s="93">
        <f t="shared" si="43"/>
        <v>0</v>
      </c>
    </row>
    <row r="318" spans="2:22" x14ac:dyDescent="0.35">
      <c r="B318">
        <f t="shared" si="38"/>
        <v>626</v>
      </c>
      <c r="C318" s="93">
        <f>valves!S447</f>
        <v>0</v>
      </c>
      <c r="D318" s="93">
        <f t="shared" si="36"/>
        <v>0</v>
      </c>
      <c r="E318" s="93">
        <f t="shared" si="39"/>
        <v>0</v>
      </c>
      <c r="F318" s="93">
        <f t="shared" si="40"/>
        <v>0</v>
      </c>
      <c r="H318" s="93">
        <f t="shared" si="41"/>
        <v>0</v>
      </c>
      <c r="I318" s="93">
        <f t="shared" si="41"/>
        <v>0</v>
      </c>
      <c r="J318" s="93">
        <f t="shared" si="43"/>
        <v>0</v>
      </c>
      <c r="K318" s="93">
        <f t="shared" si="43"/>
        <v>0</v>
      </c>
      <c r="L318" s="93">
        <f t="shared" si="43"/>
        <v>0</v>
      </c>
      <c r="M318" s="93">
        <f t="shared" si="43"/>
        <v>0</v>
      </c>
      <c r="N318" s="93">
        <f t="shared" si="43"/>
        <v>0</v>
      </c>
      <c r="O318" s="93">
        <f t="shared" si="43"/>
        <v>0</v>
      </c>
      <c r="P318" s="93">
        <f t="shared" si="43"/>
        <v>0</v>
      </c>
      <c r="Q318" s="93">
        <f t="shared" si="43"/>
        <v>0</v>
      </c>
      <c r="R318" s="93">
        <f t="shared" si="43"/>
        <v>0</v>
      </c>
      <c r="S318" s="93">
        <f t="shared" si="43"/>
        <v>0</v>
      </c>
      <c r="T318" s="93">
        <f t="shared" si="43"/>
        <v>0</v>
      </c>
      <c r="U318" s="93">
        <f t="shared" si="43"/>
        <v>0</v>
      </c>
      <c r="V318" s="93">
        <f t="shared" si="43"/>
        <v>0</v>
      </c>
    </row>
    <row r="319" spans="2:22" x14ac:dyDescent="0.35">
      <c r="B319">
        <f t="shared" si="38"/>
        <v>628</v>
      </c>
      <c r="C319" s="93">
        <f>valves!S448</f>
        <v>0</v>
      </c>
      <c r="D319" s="93">
        <f t="shared" si="36"/>
        <v>0</v>
      </c>
      <c r="E319" s="93">
        <f t="shared" si="39"/>
        <v>0</v>
      </c>
      <c r="F319" s="93">
        <f t="shared" si="40"/>
        <v>0</v>
      </c>
      <c r="H319" s="93">
        <f t="shared" si="41"/>
        <v>0</v>
      </c>
      <c r="I319" s="93">
        <f t="shared" si="41"/>
        <v>0</v>
      </c>
      <c r="J319" s="93">
        <f t="shared" si="43"/>
        <v>0</v>
      </c>
      <c r="K319" s="93">
        <f t="shared" si="43"/>
        <v>0</v>
      </c>
      <c r="L319" s="93">
        <f t="shared" si="43"/>
        <v>0</v>
      </c>
      <c r="M319" s="93">
        <f t="shared" si="43"/>
        <v>0</v>
      </c>
      <c r="N319" s="93">
        <f t="shared" si="43"/>
        <v>0</v>
      </c>
      <c r="O319" s="93">
        <f t="shared" si="43"/>
        <v>0</v>
      </c>
      <c r="P319" s="93">
        <f t="shared" si="43"/>
        <v>0</v>
      </c>
      <c r="Q319" s="93">
        <f t="shared" si="43"/>
        <v>0</v>
      </c>
      <c r="R319" s="93">
        <f t="shared" si="43"/>
        <v>0</v>
      </c>
      <c r="S319" s="93">
        <f t="shared" si="43"/>
        <v>0</v>
      </c>
      <c r="T319" s="93">
        <f t="shared" si="43"/>
        <v>0</v>
      </c>
      <c r="U319" s="93">
        <f t="shared" si="43"/>
        <v>0</v>
      </c>
      <c r="V319" s="93">
        <f t="shared" si="43"/>
        <v>0</v>
      </c>
    </row>
    <row r="320" spans="2:22" x14ac:dyDescent="0.35">
      <c r="B320">
        <f t="shared" si="38"/>
        <v>630</v>
      </c>
      <c r="C320" s="93">
        <f>valves!S449</f>
        <v>0</v>
      </c>
      <c r="D320" s="93">
        <f t="shared" si="36"/>
        <v>0</v>
      </c>
      <c r="E320" s="93">
        <f t="shared" si="39"/>
        <v>0</v>
      </c>
      <c r="F320" s="93">
        <f t="shared" si="40"/>
        <v>0</v>
      </c>
      <c r="H320" s="93">
        <f t="shared" si="41"/>
        <v>0</v>
      </c>
      <c r="I320" s="93">
        <f t="shared" si="41"/>
        <v>0</v>
      </c>
      <c r="J320" s="93">
        <f t="shared" si="43"/>
        <v>0</v>
      </c>
      <c r="K320" s="93">
        <f t="shared" si="43"/>
        <v>0</v>
      </c>
      <c r="L320" s="93">
        <f t="shared" si="43"/>
        <v>0</v>
      </c>
      <c r="M320" s="93">
        <f t="shared" si="43"/>
        <v>0</v>
      </c>
      <c r="N320" s="93">
        <f t="shared" si="43"/>
        <v>0</v>
      </c>
      <c r="O320" s="93">
        <f t="shared" si="43"/>
        <v>0</v>
      </c>
      <c r="P320" s="93">
        <f t="shared" si="43"/>
        <v>0</v>
      </c>
      <c r="Q320" s="93">
        <f t="shared" si="43"/>
        <v>0</v>
      </c>
      <c r="R320" s="93">
        <f t="shared" si="43"/>
        <v>0</v>
      </c>
      <c r="S320" s="93">
        <f t="shared" si="43"/>
        <v>0</v>
      </c>
      <c r="T320" s="93">
        <f t="shared" si="43"/>
        <v>0</v>
      </c>
      <c r="U320" s="93">
        <f t="shared" si="43"/>
        <v>0</v>
      </c>
      <c r="V320" s="93">
        <f t="shared" si="43"/>
        <v>0</v>
      </c>
    </row>
    <row r="321" spans="2:22" x14ac:dyDescent="0.35">
      <c r="B321">
        <f t="shared" si="38"/>
        <v>632</v>
      </c>
      <c r="C321" s="93">
        <f>valves!S450</f>
        <v>0</v>
      </c>
      <c r="D321" s="93">
        <f t="shared" si="36"/>
        <v>0</v>
      </c>
      <c r="E321" s="93">
        <f t="shared" si="39"/>
        <v>0</v>
      </c>
      <c r="F321" s="93">
        <f t="shared" si="40"/>
        <v>0</v>
      </c>
      <c r="H321" s="93">
        <f t="shared" si="41"/>
        <v>0</v>
      </c>
      <c r="I321" s="93">
        <f t="shared" si="41"/>
        <v>0</v>
      </c>
      <c r="J321" s="93">
        <f t="shared" si="43"/>
        <v>0</v>
      </c>
      <c r="K321" s="93">
        <f t="shared" si="43"/>
        <v>0</v>
      </c>
      <c r="L321" s="93">
        <f t="shared" si="43"/>
        <v>0</v>
      </c>
      <c r="M321" s="93">
        <f t="shared" si="43"/>
        <v>0</v>
      </c>
      <c r="N321" s="93">
        <f t="shared" si="43"/>
        <v>0</v>
      </c>
      <c r="O321" s="93">
        <f t="shared" si="43"/>
        <v>0</v>
      </c>
      <c r="P321" s="93">
        <f t="shared" si="43"/>
        <v>0</v>
      </c>
      <c r="Q321" s="93">
        <f t="shared" si="43"/>
        <v>0</v>
      </c>
      <c r="R321" s="93">
        <f t="shared" si="43"/>
        <v>0</v>
      </c>
      <c r="S321" s="93">
        <f t="shared" si="43"/>
        <v>0</v>
      </c>
      <c r="T321" s="93">
        <f t="shared" ref="J321:V341" si="44">$F321*T$3</f>
        <v>0</v>
      </c>
      <c r="U321" s="93">
        <f t="shared" si="44"/>
        <v>0</v>
      </c>
      <c r="V321" s="93">
        <f t="shared" si="44"/>
        <v>0</v>
      </c>
    </row>
    <row r="322" spans="2:22" x14ac:dyDescent="0.35">
      <c r="B322">
        <f t="shared" si="38"/>
        <v>634</v>
      </c>
      <c r="C322" s="93">
        <f>valves!S451</f>
        <v>0</v>
      </c>
      <c r="D322" s="93">
        <f t="shared" si="36"/>
        <v>0</v>
      </c>
      <c r="E322" s="93">
        <f t="shared" si="39"/>
        <v>0</v>
      </c>
      <c r="F322" s="93">
        <f t="shared" si="40"/>
        <v>0</v>
      </c>
      <c r="H322" s="93">
        <f t="shared" si="41"/>
        <v>0</v>
      </c>
      <c r="I322" s="93">
        <f t="shared" si="41"/>
        <v>0</v>
      </c>
      <c r="J322" s="93">
        <f t="shared" si="44"/>
        <v>0</v>
      </c>
      <c r="K322" s="93">
        <f t="shared" si="44"/>
        <v>0</v>
      </c>
      <c r="L322" s="93">
        <f t="shared" si="44"/>
        <v>0</v>
      </c>
      <c r="M322" s="93">
        <f t="shared" si="44"/>
        <v>0</v>
      </c>
      <c r="N322" s="93">
        <f t="shared" si="44"/>
        <v>0</v>
      </c>
      <c r="O322" s="93">
        <f t="shared" si="44"/>
        <v>0</v>
      </c>
      <c r="P322" s="93">
        <f t="shared" si="44"/>
        <v>0</v>
      </c>
      <c r="Q322" s="93">
        <f t="shared" si="44"/>
        <v>0</v>
      </c>
      <c r="R322" s="93">
        <f t="shared" si="44"/>
        <v>0</v>
      </c>
      <c r="S322" s="93">
        <f t="shared" si="44"/>
        <v>0</v>
      </c>
      <c r="T322" s="93">
        <f t="shared" si="44"/>
        <v>0</v>
      </c>
      <c r="U322" s="93">
        <f t="shared" si="44"/>
        <v>0</v>
      </c>
      <c r="V322" s="93">
        <f t="shared" si="44"/>
        <v>0</v>
      </c>
    </row>
    <row r="323" spans="2:22" x14ac:dyDescent="0.35">
      <c r="B323">
        <f t="shared" si="38"/>
        <v>636</v>
      </c>
      <c r="C323" s="93">
        <f>valves!S452</f>
        <v>0</v>
      </c>
      <c r="D323" s="93">
        <f t="shared" si="36"/>
        <v>0</v>
      </c>
      <c r="E323" s="93">
        <f t="shared" si="39"/>
        <v>0</v>
      </c>
      <c r="F323" s="93">
        <f t="shared" si="40"/>
        <v>0</v>
      </c>
      <c r="H323" s="93">
        <f t="shared" si="41"/>
        <v>0</v>
      </c>
      <c r="I323" s="93">
        <f t="shared" si="41"/>
        <v>0</v>
      </c>
      <c r="J323" s="93">
        <f t="shared" si="44"/>
        <v>0</v>
      </c>
      <c r="K323" s="93">
        <f t="shared" si="44"/>
        <v>0</v>
      </c>
      <c r="L323" s="93">
        <f t="shared" si="44"/>
        <v>0</v>
      </c>
      <c r="M323" s="93">
        <f t="shared" si="44"/>
        <v>0</v>
      </c>
      <c r="N323" s="93">
        <f t="shared" si="44"/>
        <v>0</v>
      </c>
      <c r="O323" s="93">
        <f t="shared" si="44"/>
        <v>0</v>
      </c>
      <c r="P323" s="93">
        <f t="shared" si="44"/>
        <v>0</v>
      </c>
      <c r="Q323" s="93">
        <f t="shared" si="44"/>
        <v>0</v>
      </c>
      <c r="R323" s="93">
        <f t="shared" si="44"/>
        <v>0</v>
      </c>
      <c r="S323" s="93">
        <f t="shared" si="44"/>
        <v>0</v>
      </c>
      <c r="T323" s="93">
        <f t="shared" si="44"/>
        <v>0</v>
      </c>
      <c r="U323" s="93">
        <f t="shared" si="44"/>
        <v>0</v>
      </c>
      <c r="V323" s="93">
        <f t="shared" si="44"/>
        <v>0</v>
      </c>
    </row>
    <row r="324" spans="2:22" x14ac:dyDescent="0.35">
      <c r="B324">
        <f t="shared" si="38"/>
        <v>638</v>
      </c>
      <c r="C324" s="93">
        <f>valves!S453</f>
        <v>0</v>
      </c>
      <c r="D324" s="93">
        <f t="shared" si="36"/>
        <v>0</v>
      </c>
      <c r="E324" s="93">
        <f t="shared" si="39"/>
        <v>0</v>
      </c>
      <c r="F324" s="93">
        <f t="shared" si="40"/>
        <v>0</v>
      </c>
      <c r="H324" s="93">
        <f t="shared" si="41"/>
        <v>0</v>
      </c>
      <c r="I324" s="93">
        <f t="shared" si="41"/>
        <v>0</v>
      </c>
      <c r="J324" s="93">
        <f t="shared" si="44"/>
        <v>0</v>
      </c>
      <c r="K324" s="93">
        <f t="shared" si="44"/>
        <v>0</v>
      </c>
      <c r="L324" s="93">
        <f t="shared" si="44"/>
        <v>0</v>
      </c>
      <c r="M324" s="93">
        <f t="shared" si="44"/>
        <v>0</v>
      </c>
      <c r="N324" s="93">
        <f t="shared" si="44"/>
        <v>0</v>
      </c>
      <c r="O324" s="93">
        <f t="shared" si="44"/>
        <v>0</v>
      </c>
      <c r="P324" s="93">
        <f t="shared" si="44"/>
        <v>0</v>
      </c>
      <c r="Q324" s="93">
        <f t="shared" si="44"/>
        <v>0</v>
      </c>
      <c r="R324" s="93">
        <f t="shared" si="44"/>
        <v>0</v>
      </c>
      <c r="S324" s="93">
        <f t="shared" si="44"/>
        <v>0</v>
      </c>
      <c r="T324" s="93">
        <f t="shared" si="44"/>
        <v>0</v>
      </c>
      <c r="U324" s="93">
        <f t="shared" si="44"/>
        <v>0</v>
      </c>
      <c r="V324" s="93">
        <f t="shared" si="44"/>
        <v>0</v>
      </c>
    </row>
    <row r="325" spans="2:22" x14ac:dyDescent="0.35">
      <c r="B325">
        <f t="shared" si="38"/>
        <v>640</v>
      </c>
      <c r="C325" s="93">
        <f>valves!S454</f>
        <v>0</v>
      </c>
      <c r="D325" s="93">
        <f t="shared" si="36"/>
        <v>0</v>
      </c>
      <c r="E325" s="93">
        <f t="shared" si="39"/>
        <v>0</v>
      </c>
      <c r="F325" s="93">
        <f t="shared" si="40"/>
        <v>0</v>
      </c>
      <c r="H325" s="93">
        <f t="shared" si="41"/>
        <v>0</v>
      </c>
      <c r="I325" s="93">
        <f t="shared" si="41"/>
        <v>0</v>
      </c>
      <c r="J325" s="93">
        <f t="shared" si="44"/>
        <v>0</v>
      </c>
      <c r="K325" s="93">
        <f t="shared" si="44"/>
        <v>0</v>
      </c>
      <c r="L325" s="93">
        <f t="shared" si="44"/>
        <v>0</v>
      </c>
      <c r="M325" s="93">
        <f t="shared" si="44"/>
        <v>0</v>
      </c>
      <c r="N325" s="93">
        <f t="shared" si="44"/>
        <v>0</v>
      </c>
      <c r="O325" s="93">
        <f t="shared" si="44"/>
        <v>0</v>
      </c>
      <c r="P325" s="93">
        <f t="shared" si="44"/>
        <v>0</v>
      </c>
      <c r="Q325" s="93">
        <f t="shared" si="44"/>
        <v>0</v>
      </c>
      <c r="R325" s="93">
        <f t="shared" si="44"/>
        <v>0</v>
      </c>
      <c r="S325" s="93">
        <f t="shared" si="44"/>
        <v>0</v>
      </c>
      <c r="T325" s="93">
        <f t="shared" si="44"/>
        <v>0</v>
      </c>
      <c r="U325" s="93">
        <f t="shared" si="44"/>
        <v>0</v>
      </c>
      <c r="V325" s="93">
        <f t="shared" si="44"/>
        <v>0</v>
      </c>
    </row>
    <row r="326" spans="2:22" x14ac:dyDescent="0.35">
      <c r="B326">
        <f t="shared" si="38"/>
        <v>642</v>
      </c>
      <c r="C326" s="93">
        <f>valves!S455</f>
        <v>0</v>
      </c>
      <c r="D326" s="93">
        <f t="shared" ref="D326:D365" si="45">(-0.5992*C326^2)+(15.995*C326)</f>
        <v>0</v>
      </c>
      <c r="E326" s="93">
        <f t="shared" si="39"/>
        <v>0</v>
      </c>
      <c r="F326" s="93">
        <f t="shared" si="40"/>
        <v>0</v>
      </c>
      <c r="H326" s="93">
        <f t="shared" si="41"/>
        <v>0</v>
      </c>
      <c r="I326" s="93">
        <f t="shared" si="41"/>
        <v>0</v>
      </c>
      <c r="J326" s="93">
        <f t="shared" si="44"/>
        <v>0</v>
      </c>
      <c r="K326" s="93">
        <f t="shared" si="44"/>
        <v>0</v>
      </c>
      <c r="L326" s="93">
        <f t="shared" si="44"/>
        <v>0</v>
      </c>
      <c r="M326" s="93">
        <f t="shared" si="44"/>
        <v>0</v>
      </c>
      <c r="N326" s="93">
        <f t="shared" si="44"/>
        <v>0</v>
      </c>
      <c r="O326" s="93">
        <f t="shared" si="44"/>
        <v>0</v>
      </c>
      <c r="P326" s="93">
        <f t="shared" si="44"/>
        <v>0</v>
      </c>
      <c r="Q326" s="93">
        <f t="shared" si="44"/>
        <v>0</v>
      </c>
      <c r="R326" s="93">
        <f t="shared" si="44"/>
        <v>0</v>
      </c>
      <c r="S326" s="93">
        <f t="shared" si="44"/>
        <v>0</v>
      </c>
      <c r="T326" s="93">
        <f t="shared" si="44"/>
        <v>0</v>
      </c>
      <c r="U326" s="93">
        <f t="shared" si="44"/>
        <v>0</v>
      </c>
      <c r="V326" s="93">
        <f t="shared" si="44"/>
        <v>0</v>
      </c>
    </row>
    <row r="327" spans="2:22" x14ac:dyDescent="0.35">
      <c r="B327">
        <f t="shared" ref="B327:B365" si="46">B326+2</f>
        <v>644</v>
      </c>
      <c r="C327" s="93">
        <f>valves!S456</f>
        <v>0</v>
      </c>
      <c r="D327" s="93">
        <f t="shared" si="45"/>
        <v>0</v>
      </c>
      <c r="E327" s="93">
        <f t="shared" ref="E327:E365" si="47">((C327-C326)/2)+C326</f>
        <v>0</v>
      </c>
      <c r="F327" s="93">
        <f t="shared" ref="F327:F365" si="48">(-0.5992*E327^2)+(15.995*E327)</f>
        <v>0</v>
      </c>
      <c r="H327" s="93">
        <f t="shared" ref="H327:V365" si="49">$F327*H$3</f>
        <v>0</v>
      </c>
      <c r="I327" s="93">
        <f t="shared" si="49"/>
        <v>0</v>
      </c>
      <c r="J327" s="93">
        <f t="shared" si="44"/>
        <v>0</v>
      </c>
      <c r="K327" s="93">
        <f t="shared" si="44"/>
        <v>0</v>
      </c>
      <c r="L327" s="93">
        <f t="shared" si="44"/>
        <v>0</v>
      </c>
      <c r="M327" s="93">
        <f t="shared" si="44"/>
        <v>0</v>
      </c>
      <c r="N327" s="93">
        <f t="shared" si="44"/>
        <v>0</v>
      </c>
      <c r="O327" s="93">
        <f t="shared" si="44"/>
        <v>0</v>
      </c>
      <c r="P327" s="93">
        <f t="shared" si="44"/>
        <v>0</v>
      </c>
      <c r="Q327" s="93">
        <f t="shared" si="44"/>
        <v>0</v>
      </c>
      <c r="R327" s="93">
        <f t="shared" si="44"/>
        <v>0</v>
      </c>
      <c r="S327" s="93">
        <f t="shared" si="44"/>
        <v>0</v>
      </c>
      <c r="T327" s="93">
        <f t="shared" si="44"/>
        <v>0</v>
      </c>
      <c r="U327" s="93">
        <f t="shared" si="44"/>
        <v>0</v>
      </c>
      <c r="V327" s="93">
        <f t="shared" si="44"/>
        <v>0</v>
      </c>
    </row>
    <row r="328" spans="2:22" x14ac:dyDescent="0.35">
      <c r="B328">
        <f t="shared" si="46"/>
        <v>646</v>
      </c>
      <c r="C328" s="93">
        <f>valves!S457</f>
        <v>0</v>
      </c>
      <c r="D328" s="93">
        <f t="shared" si="45"/>
        <v>0</v>
      </c>
      <c r="E328" s="93">
        <f t="shared" si="47"/>
        <v>0</v>
      </c>
      <c r="F328" s="93">
        <f t="shared" si="48"/>
        <v>0</v>
      </c>
      <c r="H328" s="93">
        <f t="shared" si="49"/>
        <v>0</v>
      </c>
      <c r="I328" s="93">
        <f t="shared" si="49"/>
        <v>0</v>
      </c>
      <c r="J328" s="93">
        <f t="shared" si="44"/>
        <v>0</v>
      </c>
      <c r="K328" s="93">
        <f t="shared" si="44"/>
        <v>0</v>
      </c>
      <c r="L328" s="93">
        <f t="shared" si="44"/>
        <v>0</v>
      </c>
      <c r="M328" s="93">
        <f t="shared" si="44"/>
        <v>0</v>
      </c>
      <c r="N328" s="93">
        <f t="shared" si="44"/>
        <v>0</v>
      </c>
      <c r="O328" s="93">
        <f t="shared" si="44"/>
        <v>0</v>
      </c>
      <c r="P328" s="93">
        <f t="shared" si="44"/>
        <v>0</v>
      </c>
      <c r="Q328" s="93">
        <f t="shared" si="44"/>
        <v>0</v>
      </c>
      <c r="R328" s="93">
        <f t="shared" si="44"/>
        <v>0</v>
      </c>
      <c r="S328" s="93">
        <f t="shared" si="44"/>
        <v>0</v>
      </c>
      <c r="T328" s="93">
        <f t="shared" si="44"/>
        <v>0</v>
      </c>
      <c r="U328" s="93">
        <f t="shared" si="44"/>
        <v>0</v>
      </c>
      <c r="V328" s="93">
        <f t="shared" si="44"/>
        <v>0</v>
      </c>
    </row>
    <row r="329" spans="2:22" x14ac:dyDescent="0.35">
      <c r="B329">
        <f t="shared" si="46"/>
        <v>648</v>
      </c>
      <c r="C329" s="93">
        <f>valves!S458</f>
        <v>0</v>
      </c>
      <c r="D329" s="93">
        <f t="shared" si="45"/>
        <v>0</v>
      </c>
      <c r="E329" s="93">
        <f t="shared" si="47"/>
        <v>0</v>
      </c>
      <c r="F329" s="93">
        <f t="shared" si="48"/>
        <v>0</v>
      </c>
      <c r="H329" s="93">
        <f t="shared" si="49"/>
        <v>0</v>
      </c>
      <c r="I329" s="93">
        <f t="shared" si="49"/>
        <v>0</v>
      </c>
      <c r="J329" s="93">
        <f t="shared" si="44"/>
        <v>0</v>
      </c>
      <c r="K329" s="93">
        <f t="shared" si="44"/>
        <v>0</v>
      </c>
      <c r="L329" s="93">
        <f t="shared" si="44"/>
        <v>0</v>
      </c>
      <c r="M329" s="93">
        <f t="shared" si="44"/>
        <v>0</v>
      </c>
      <c r="N329" s="93">
        <f t="shared" si="44"/>
        <v>0</v>
      </c>
      <c r="O329" s="93">
        <f t="shared" si="44"/>
        <v>0</v>
      </c>
      <c r="P329" s="93">
        <f t="shared" si="44"/>
        <v>0</v>
      </c>
      <c r="Q329" s="93">
        <f t="shared" si="44"/>
        <v>0</v>
      </c>
      <c r="R329" s="93">
        <f t="shared" si="44"/>
        <v>0</v>
      </c>
      <c r="S329" s="93">
        <f t="shared" si="44"/>
        <v>0</v>
      </c>
      <c r="T329" s="93">
        <f t="shared" si="44"/>
        <v>0</v>
      </c>
      <c r="U329" s="93">
        <f t="shared" si="44"/>
        <v>0</v>
      </c>
      <c r="V329" s="93">
        <f t="shared" si="44"/>
        <v>0</v>
      </c>
    </row>
    <row r="330" spans="2:22" x14ac:dyDescent="0.35">
      <c r="B330">
        <f t="shared" si="46"/>
        <v>650</v>
      </c>
      <c r="C330" s="93">
        <f>valves!S459</f>
        <v>0</v>
      </c>
      <c r="D330" s="93">
        <f t="shared" si="45"/>
        <v>0</v>
      </c>
      <c r="E330" s="93">
        <f t="shared" si="47"/>
        <v>0</v>
      </c>
      <c r="F330" s="93">
        <f t="shared" si="48"/>
        <v>0</v>
      </c>
      <c r="H330" s="93">
        <f t="shared" si="49"/>
        <v>0</v>
      </c>
      <c r="I330" s="93">
        <f t="shared" si="49"/>
        <v>0</v>
      </c>
      <c r="J330" s="93">
        <f t="shared" si="44"/>
        <v>0</v>
      </c>
      <c r="K330" s="93">
        <f t="shared" si="44"/>
        <v>0</v>
      </c>
      <c r="L330" s="93">
        <f t="shared" si="44"/>
        <v>0</v>
      </c>
      <c r="M330" s="93">
        <f t="shared" si="44"/>
        <v>0</v>
      </c>
      <c r="N330" s="93">
        <f t="shared" si="44"/>
        <v>0</v>
      </c>
      <c r="O330" s="93">
        <f t="shared" si="44"/>
        <v>0</v>
      </c>
      <c r="P330" s="93">
        <f t="shared" si="44"/>
        <v>0</v>
      </c>
      <c r="Q330" s="93">
        <f t="shared" si="44"/>
        <v>0</v>
      </c>
      <c r="R330" s="93">
        <f t="shared" si="44"/>
        <v>0</v>
      </c>
      <c r="S330" s="93">
        <f t="shared" si="44"/>
        <v>0</v>
      </c>
      <c r="T330" s="93">
        <f t="shared" si="44"/>
        <v>0</v>
      </c>
      <c r="U330" s="93">
        <f t="shared" si="44"/>
        <v>0</v>
      </c>
      <c r="V330" s="93">
        <f t="shared" si="44"/>
        <v>0</v>
      </c>
    </row>
    <row r="331" spans="2:22" x14ac:dyDescent="0.35">
      <c r="B331">
        <f t="shared" si="46"/>
        <v>652</v>
      </c>
      <c r="C331" s="93">
        <f>valves!S460</f>
        <v>0</v>
      </c>
      <c r="D331" s="93">
        <f t="shared" si="45"/>
        <v>0</v>
      </c>
      <c r="E331" s="93">
        <f t="shared" si="47"/>
        <v>0</v>
      </c>
      <c r="F331" s="93">
        <f t="shared" si="48"/>
        <v>0</v>
      </c>
      <c r="H331" s="93">
        <f t="shared" si="49"/>
        <v>0</v>
      </c>
      <c r="I331" s="93">
        <f t="shared" si="49"/>
        <v>0</v>
      </c>
      <c r="J331" s="93">
        <f t="shared" si="44"/>
        <v>0</v>
      </c>
      <c r="K331" s="93">
        <f t="shared" si="44"/>
        <v>0</v>
      </c>
      <c r="L331" s="93">
        <f t="shared" si="44"/>
        <v>0</v>
      </c>
      <c r="M331" s="93">
        <f t="shared" si="44"/>
        <v>0</v>
      </c>
      <c r="N331" s="93">
        <f t="shared" si="44"/>
        <v>0</v>
      </c>
      <c r="O331" s="93">
        <f t="shared" si="44"/>
        <v>0</v>
      </c>
      <c r="P331" s="93">
        <f t="shared" si="44"/>
        <v>0</v>
      </c>
      <c r="Q331" s="93">
        <f t="shared" si="44"/>
        <v>0</v>
      </c>
      <c r="R331" s="93">
        <f t="shared" si="44"/>
        <v>0</v>
      </c>
      <c r="S331" s="93">
        <f t="shared" si="44"/>
        <v>0</v>
      </c>
      <c r="T331" s="93">
        <f t="shared" si="44"/>
        <v>0</v>
      </c>
      <c r="U331" s="93">
        <f t="shared" si="44"/>
        <v>0</v>
      </c>
      <c r="V331" s="93">
        <f t="shared" si="44"/>
        <v>0</v>
      </c>
    </row>
    <row r="332" spans="2:22" x14ac:dyDescent="0.35">
      <c r="B332">
        <f t="shared" si="46"/>
        <v>654</v>
      </c>
      <c r="C332" s="93">
        <f>valves!S461</f>
        <v>0</v>
      </c>
      <c r="D332" s="93">
        <f t="shared" si="45"/>
        <v>0</v>
      </c>
      <c r="E332" s="93">
        <f t="shared" si="47"/>
        <v>0</v>
      </c>
      <c r="F332" s="93">
        <f t="shared" si="48"/>
        <v>0</v>
      </c>
      <c r="H332" s="93">
        <f t="shared" si="49"/>
        <v>0</v>
      </c>
      <c r="I332" s="93">
        <f t="shared" si="49"/>
        <v>0</v>
      </c>
      <c r="J332" s="93">
        <f t="shared" si="44"/>
        <v>0</v>
      </c>
      <c r="K332" s="93">
        <f t="shared" si="44"/>
        <v>0</v>
      </c>
      <c r="L332" s="93">
        <f t="shared" si="44"/>
        <v>0</v>
      </c>
      <c r="M332" s="93">
        <f t="shared" si="44"/>
        <v>0</v>
      </c>
      <c r="N332" s="93">
        <f t="shared" si="44"/>
        <v>0</v>
      </c>
      <c r="O332" s="93">
        <f t="shared" si="44"/>
        <v>0</v>
      </c>
      <c r="P332" s="93">
        <f t="shared" si="44"/>
        <v>0</v>
      </c>
      <c r="Q332" s="93">
        <f t="shared" si="44"/>
        <v>0</v>
      </c>
      <c r="R332" s="93">
        <f t="shared" si="44"/>
        <v>0</v>
      </c>
      <c r="S332" s="93">
        <f t="shared" si="44"/>
        <v>0</v>
      </c>
      <c r="T332" s="93">
        <f t="shared" si="44"/>
        <v>0</v>
      </c>
      <c r="U332" s="93">
        <f t="shared" si="44"/>
        <v>0</v>
      </c>
      <c r="V332" s="93">
        <f t="shared" si="44"/>
        <v>0</v>
      </c>
    </row>
    <row r="333" spans="2:22" x14ac:dyDescent="0.35">
      <c r="B333">
        <f t="shared" si="46"/>
        <v>656</v>
      </c>
      <c r="C333" s="93">
        <f>valves!S462</f>
        <v>0</v>
      </c>
      <c r="D333" s="93">
        <f t="shared" si="45"/>
        <v>0</v>
      </c>
      <c r="E333" s="93">
        <f t="shared" si="47"/>
        <v>0</v>
      </c>
      <c r="F333" s="93">
        <f t="shared" si="48"/>
        <v>0</v>
      </c>
      <c r="H333" s="93">
        <f t="shared" si="49"/>
        <v>0</v>
      </c>
      <c r="I333" s="93">
        <f t="shared" si="49"/>
        <v>0</v>
      </c>
      <c r="J333" s="93">
        <f t="shared" si="44"/>
        <v>0</v>
      </c>
      <c r="K333" s="93">
        <f t="shared" si="44"/>
        <v>0</v>
      </c>
      <c r="L333" s="93">
        <f t="shared" si="44"/>
        <v>0</v>
      </c>
      <c r="M333" s="93">
        <f t="shared" si="44"/>
        <v>0</v>
      </c>
      <c r="N333" s="93">
        <f t="shared" si="44"/>
        <v>0</v>
      </c>
      <c r="O333" s="93">
        <f t="shared" si="44"/>
        <v>0</v>
      </c>
      <c r="P333" s="93">
        <f t="shared" si="44"/>
        <v>0</v>
      </c>
      <c r="Q333" s="93">
        <f t="shared" si="44"/>
        <v>0</v>
      </c>
      <c r="R333" s="93">
        <f t="shared" si="44"/>
        <v>0</v>
      </c>
      <c r="S333" s="93">
        <f t="shared" si="44"/>
        <v>0</v>
      </c>
      <c r="T333" s="93">
        <f t="shared" si="44"/>
        <v>0</v>
      </c>
      <c r="U333" s="93">
        <f t="shared" si="44"/>
        <v>0</v>
      </c>
      <c r="V333" s="93">
        <f t="shared" si="44"/>
        <v>0</v>
      </c>
    </row>
    <row r="334" spans="2:22" x14ac:dyDescent="0.35">
      <c r="B334">
        <f t="shared" si="46"/>
        <v>658</v>
      </c>
      <c r="C334" s="93">
        <f>valves!S463</f>
        <v>0</v>
      </c>
      <c r="D334" s="93">
        <f t="shared" si="45"/>
        <v>0</v>
      </c>
      <c r="E334" s="93">
        <f t="shared" si="47"/>
        <v>0</v>
      </c>
      <c r="F334" s="93">
        <f t="shared" si="48"/>
        <v>0</v>
      </c>
      <c r="H334" s="93">
        <f t="shared" si="49"/>
        <v>0</v>
      </c>
      <c r="I334" s="93">
        <f t="shared" si="49"/>
        <v>0</v>
      </c>
      <c r="J334" s="93">
        <f t="shared" si="44"/>
        <v>0</v>
      </c>
      <c r="K334" s="93">
        <f t="shared" si="44"/>
        <v>0</v>
      </c>
      <c r="L334" s="93">
        <f t="shared" si="44"/>
        <v>0</v>
      </c>
      <c r="M334" s="93">
        <f t="shared" si="44"/>
        <v>0</v>
      </c>
      <c r="N334" s="93">
        <f t="shared" si="44"/>
        <v>0</v>
      </c>
      <c r="O334" s="93">
        <f t="shared" si="44"/>
        <v>0</v>
      </c>
      <c r="P334" s="93">
        <f t="shared" si="44"/>
        <v>0</v>
      </c>
      <c r="Q334" s="93">
        <f t="shared" si="44"/>
        <v>0</v>
      </c>
      <c r="R334" s="93">
        <f t="shared" si="44"/>
        <v>0</v>
      </c>
      <c r="S334" s="93">
        <f t="shared" si="44"/>
        <v>0</v>
      </c>
      <c r="T334" s="93">
        <f t="shared" si="44"/>
        <v>0</v>
      </c>
      <c r="U334" s="93">
        <f t="shared" si="44"/>
        <v>0</v>
      </c>
      <c r="V334" s="93">
        <f t="shared" si="44"/>
        <v>0</v>
      </c>
    </row>
    <row r="335" spans="2:22" x14ac:dyDescent="0.35">
      <c r="B335">
        <f t="shared" si="46"/>
        <v>660</v>
      </c>
      <c r="C335" s="93">
        <f>valves!S464</f>
        <v>0</v>
      </c>
      <c r="D335" s="93">
        <f t="shared" si="45"/>
        <v>0</v>
      </c>
      <c r="E335" s="93">
        <f t="shared" si="47"/>
        <v>0</v>
      </c>
      <c r="F335" s="93">
        <f t="shared" si="48"/>
        <v>0</v>
      </c>
      <c r="H335" s="93">
        <f t="shared" si="49"/>
        <v>0</v>
      </c>
      <c r="I335" s="93">
        <f t="shared" si="49"/>
        <v>0</v>
      </c>
      <c r="J335" s="93">
        <f t="shared" si="44"/>
        <v>0</v>
      </c>
      <c r="K335" s="93">
        <f t="shared" si="44"/>
        <v>0</v>
      </c>
      <c r="L335" s="93">
        <f t="shared" si="44"/>
        <v>0</v>
      </c>
      <c r="M335" s="93">
        <f t="shared" si="44"/>
        <v>0</v>
      </c>
      <c r="N335" s="93">
        <f t="shared" si="44"/>
        <v>0</v>
      </c>
      <c r="O335" s="93">
        <f t="shared" si="44"/>
        <v>0</v>
      </c>
      <c r="P335" s="93">
        <f t="shared" si="44"/>
        <v>0</v>
      </c>
      <c r="Q335" s="93">
        <f t="shared" si="44"/>
        <v>0</v>
      </c>
      <c r="R335" s="93">
        <f t="shared" si="44"/>
        <v>0</v>
      </c>
      <c r="S335" s="93">
        <f t="shared" si="44"/>
        <v>0</v>
      </c>
      <c r="T335" s="93">
        <f t="shared" si="44"/>
        <v>0</v>
      </c>
      <c r="U335" s="93">
        <f t="shared" si="44"/>
        <v>0</v>
      </c>
      <c r="V335" s="93">
        <f t="shared" si="44"/>
        <v>0</v>
      </c>
    </row>
    <row r="336" spans="2:22" x14ac:dyDescent="0.35">
      <c r="B336">
        <f t="shared" si="46"/>
        <v>662</v>
      </c>
      <c r="C336" s="93">
        <f>valves!S465</f>
        <v>0</v>
      </c>
      <c r="D336" s="93">
        <f t="shared" si="45"/>
        <v>0</v>
      </c>
      <c r="E336" s="93">
        <f t="shared" si="47"/>
        <v>0</v>
      </c>
      <c r="F336" s="93">
        <f t="shared" si="48"/>
        <v>0</v>
      </c>
      <c r="H336" s="93">
        <f t="shared" si="49"/>
        <v>0</v>
      </c>
      <c r="I336" s="93">
        <f t="shared" si="49"/>
        <v>0</v>
      </c>
      <c r="J336" s="93">
        <f t="shared" si="44"/>
        <v>0</v>
      </c>
      <c r="K336" s="93">
        <f t="shared" si="44"/>
        <v>0</v>
      </c>
      <c r="L336" s="93">
        <f t="shared" si="44"/>
        <v>0</v>
      </c>
      <c r="M336" s="93">
        <f t="shared" si="44"/>
        <v>0</v>
      </c>
      <c r="N336" s="93">
        <f t="shared" si="44"/>
        <v>0</v>
      </c>
      <c r="O336" s="93">
        <f t="shared" si="44"/>
        <v>0</v>
      </c>
      <c r="P336" s="93">
        <f t="shared" si="44"/>
        <v>0</v>
      </c>
      <c r="Q336" s="93">
        <f t="shared" si="44"/>
        <v>0</v>
      </c>
      <c r="R336" s="93">
        <f t="shared" si="44"/>
        <v>0</v>
      </c>
      <c r="S336" s="93">
        <f t="shared" si="44"/>
        <v>0</v>
      </c>
      <c r="T336" s="93">
        <f t="shared" si="44"/>
        <v>0</v>
      </c>
      <c r="U336" s="93">
        <f t="shared" si="44"/>
        <v>0</v>
      </c>
      <c r="V336" s="93">
        <f t="shared" si="44"/>
        <v>0</v>
      </c>
    </row>
    <row r="337" spans="2:22" x14ac:dyDescent="0.35">
      <c r="B337">
        <f t="shared" si="46"/>
        <v>664</v>
      </c>
      <c r="C337" s="93">
        <f>valves!S466</f>
        <v>0</v>
      </c>
      <c r="D337" s="93">
        <f t="shared" si="45"/>
        <v>0</v>
      </c>
      <c r="E337" s="93">
        <f t="shared" si="47"/>
        <v>0</v>
      </c>
      <c r="F337" s="93">
        <f t="shared" si="48"/>
        <v>0</v>
      </c>
      <c r="H337" s="93">
        <f t="shared" si="49"/>
        <v>0</v>
      </c>
      <c r="I337" s="93">
        <f t="shared" si="49"/>
        <v>0</v>
      </c>
      <c r="J337" s="93">
        <f t="shared" si="44"/>
        <v>0</v>
      </c>
      <c r="K337" s="93">
        <f t="shared" si="44"/>
        <v>0</v>
      </c>
      <c r="L337" s="93">
        <f t="shared" si="44"/>
        <v>0</v>
      </c>
      <c r="M337" s="93">
        <f t="shared" si="44"/>
        <v>0</v>
      </c>
      <c r="N337" s="93">
        <f t="shared" si="44"/>
        <v>0</v>
      </c>
      <c r="O337" s="93">
        <f t="shared" si="44"/>
        <v>0</v>
      </c>
      <c r="P337" s="93">
        <f t="shared" si="44"/>
        <v>0</v>
      </c>
      <c r="Q337" s="93">
        <f t="shared" si="44"/>
        <v>0</v>
      </c>
      <c r="R337" s="93">
        <f t="shared" si="44"/>
        <v>0</v>
      </c>
      <c r="S337" s="93">
        <f t="shared" si="44"/>
        <v>0</v>
      </c>
      <c r="T337" s="93">
        <f t="shared" si="44"/>
        <v>0</v>
      </c>
      <c r="U337" s="93">
        <f t="shared" si="44"/>
        <v>0</v>
      </c>
      <c r="V337" s="93">
        <f t="shared" si="44"/>
        <v>0</v>
      </c>
    </row>
    <row r="338" spans="2:22" x14ac:dyDescent="0.35">
      <c r="B338">
        <f t="shared" si="46"/>
        <v>666</v>
      </c>
      <c r="C338" s="93">
        <f>valves!S467</f>
        <v>0</v>
      </c>
      <c r="D338" s="93">
        <f t="shared" si="45"/>
        <v>0</v>
      </c>
      <c r="E338" s="93">
        <f t="shared" si="47"/>
        <v>0</v>
      </c>
      <c r="F338" s="93">
        <f t="shared" si="48"/>
        <v>0</v>
      </c>
      <c r="H338" s="93">
        <f t="shared" si="49"/>
        <v>0</v>
      </c>
      <c r="I338" s="93">
        <f t="shared" si="49"/>
        <v>0</v>
      </c>
      <c r="J338" s="93">
        <f t="shared" si="44"/>
        <v>0</v>
      </c>
      <c r="K338" s="93">
        <f t="shared" si="44"/>
        <v>0</v>
      </c>
      <c r="L338" s="93">
        <f t="shared" si="44"/>
        <v>0</v>
      </c>
      <c r="M338" s="93">
        <f t="shared" si="44"/>
        <v>0</v>
      </c>
      <c r="N338" s="93">
        <f t="shared" si="44"/>
        <v>0</v>
      </c>
      <c r="O338" s="93">
        <f t="shared" si="44"/>
        <v>0</v>
      </c>
      <c r="P338" s="93">
        <f t="shared" si="44"/>
        <v>0</v>
      </c>
      <c r="Q338" s="93">
        <f t="shared" si="44"/>
        <v>0</v>
      </c>
      <c r="R338" s="93">
        <f t="shared" si="44"/>
        <v>0</v>
      </c>
      <c r="S338" s="93">
        <f t="shared" si="44"/>
        <v>0</v>
      </c>
      <c r="T338" s="93">
        <f t="shared" si="44"/>
        <v>0</v>
      </c>
      <c r="U338" s="93">
        <f t="shared" si="44"/>
        <v>0</v>
      </c>
      <c r="V338" s="93">
        <f t="shared" si="44"/>
        <v>0</v>
      </c>
    </row>
    <row r="339" spans="2:22" x14ac:dyDescent="0.35">
      <c r="B339">
        <f t="shared" si="46"/>
        <v>668</v>
      </c>
      <c r="C339" s="93">
        <f>valves!S468</f>
        <v>0</v>
      </c>
      <c r="D339" s="93">
        <f t="shared" si="45"/>
        <v>0</v>
      </c>
      <c r="E339" s="93">
        <f t="shared" si="47"/>
        <v>0</v>
      </c>
      <c r="F339" s="93">
        <f t="shared" si="48"/>
        <v>0</v>
      </c>
      <c r="H339" s="93">
        <f t="shared" si="49"/>
        <v>0</v>
      </c>
      <c r="I339" s="93">
        <f t="shared" si="49"/>
        <v>0</v>
      </c>
      <c r="J339" s="93">
        <f t="shared" si="44"/>
        <v>0</v>
      </c>
      <c r="K339" s="93">
        <f t="shared" si="44"/>
        <v>0</v>
      </c>
      <c r="L339" s="93">
        <f t="shared" si="44"/>
        <v>0</v>
      </c>
      <c r="M339" s="93">
        <f t="shared" si="44"/>
        <v>0</v>
      </c>
      <c r="N339" s="93">
        <f t="shared" si="44"/>
        <v>0</v>
      </c>
      <c r="O339" s="93">
        <f t="shared" si="44"/>
        <v>0</v>
      </c>
      <c r="P339" s="93">
        <f t="shared" si="44"/>
        <v>0</v>
      </c>
      <c r="Q339" s="93">
        <f t="shared" si="44"/>
        <v>0</v>
      </c>
      <c r="R339" s="93">
        <f t="shared" si="44"/>
        <v>0</v>
      </c>
      <c r="S339" s="93">
        <f t="shared" si="44"/>
        <v>0</v>
      </c>
      <c r="T339" s="93">
        <f t="shared" si="44"/>
        <v>0</v>
      </c>
      <c r="U339" s="93">
        <f t="shared" si="44"/>
        <v>0</v>
      </c>
      <c r="V339" s="93">
        <f t="shared" si="44"/>
        <v>0</v>
      </c>
    </row>
    <row r="340" spans="2:22" x14ac:dyDescent="0.35">
      <c r="B340">
        <f t="shared" si="46"/>
        <v>670</v>
      </c>
      <c r="C340" s="93">
        <f>valves!S469</f>
        <v>0</v>
      </c>
      <c r="D340" s="93">
        <f t="shared" si="45"/>
        <v>0</v>
      </c>
      <c r="E340" s="93">
        <f t="shared" si="47"/>
        <v>0</v>
      </c>
      <c r="F340" s="93">
        <f t="shared" si="48"/>
        <v>0</v>
      </c>
      <c r="H340" s="93">
        <f t="shared" si="49"/>
        <v>0</v>
      </c>
      <c r="I340" s="93">
        <f t="shared" si="49"/>
        <v>0</v>
      </c>
      <c r="J340" s="93">
        <f t="shared" si="44"/>
        <v>0</v>
      </c>
      <c r="K340" s="93">
        <f t="shared" si="44"/>
        <v>0</v>
      </c>
      <c r="L340" s="93">
        <f t="shared" si="44"/>
        <v>0</v>
      </c>
      <c r="M340" s="93">
        <f t="shared" si="44"/>
        <v>0</v>
      </c>
      <c r="N340" s="93">
        <f t="shared" si="44"/>
        <v>0</v>
      </c>
      <c r="O340" s="93">
        <f t="shared" si="44"/>
        <v>0</v>
      </c>
      <c r="P340" s="93">
        <f t="shared" si="44"/>
        <v>0</v>
      </c>
      <c r="Q340" s="93">
        <f t="shared" si="44"/>
        <v>0</v>
      </c>
      <c r="R340" s="93">
        <f t="shared" si="44"/>
        <v>0</v>
      </c>
      <c r="S340" s="93">
        <f t="shared" si="44"/>
        <v>0</v>
      </c>
      <c r="T340" s="93">
        <f t="shared" si="44"/>
        <v>0</v>
      </c>
      <c r="U340" s="93">
        <f t="shared" si="44"/>
        <v>0</v>
      </c>
      <c r="V340" s="93">
        <f t="shared" si="44"/>
        <v>0</v>
      </c>
    </row>
    <row r="341" spans="2:22" x14ac:dyDescent="0.35">
      <c r="B341">
        <f t="shared" si="46"/>
        <v>672</v>
      </c>
      <c r="C341" s="93">
        <f>valves!S470</f>
        <v>0</v>
      </c>
      <c r="D341" s="93">
        <f t="shared" si="45"/>
        <v>0</v>
      </c>
      <c r="E341" s="93">
        <f t="shared" si="47"/>
        <v>0</v>
      </c>
      <c r="F341" s="93">
        <f t="shared" si="48"/>
        <v>0</v>
      </c>
      <c r="H341" s="93">
        <f t="shared" si="49"/>
        <v>0</v>
      </c>
      <c r="I341" s="93">
        <f t="shared" si="49"/>
        <v>0</v>
      </c>
      <c r="J341" s="93">
        <f t="shared" si="44"/>
        <v>0</v>
      </c>
      <c r="K341" s="93">
        <f t="shared" si="44"/>
        <v>0</v>
      </c>
      <c r="L341" s="93">
        <f t="shared" si="44"/>
        <v>0</v>
      </c>
      <c r="M341" s="93">
        <f t="shared" si="44"/>
        <v>0</v>
      </c>
      <c r="N341" s="93">
        <f t="shared" si="44"/>
        <v>0</v>
      </c>
      <c r="O341" s="93">
        <f t="shared" ref="J341:V360" si="50">$F341*O$3</f>
        <v>0</v>
      </c>
      <c r="P341" s="93">
        <f t="shared" si="50"/>
        <v>0</v>
      </c>
      <c r="Q341" s="93">
        <f t="shared" si="50"/>
        <v>0</v>
      </c>
      <c r="R341" s="93">
        <f t="shared" si="50"/>
        <v>0</v>
      </c>
      <c r="S341" s="93">
        <f t="shared" si="50"/>
        <v>0</v>
      </c>
      <c r="T341" s="93">
        <f t="shared" si="50"/>
        <v>0</v>
      </c>
      <c r="U341" s="93">
        <f t="shared" si="50"/>
        <v>0</v>
      </c>
      <c r="V341" s="93">
        <f t="shared" si="50"/>
        <v>0</v>
      </c>
    </row>
    <row r="342" spans="2:22" x14ac:dyDescent="0.35">
      <c r="B342">
        <f t="shared" si="46"/>
        <v>674</v>
      </c>
      <c r="C342" s="93">
        <f>valves!S471</f>
        <v>0</v>
      </c>
      <c r="D342" s="93">
        <f t="shared" si="45"/>
        <v>0</v>
      </c>
      <c r="E342" s="93">
        <f t="shared" si="47"/>
        <v>0</v>
      </c>
      <c r="F342" s="93">
        <f t="shared" si="48"/>
        <v>0</v>
      </c>
      <c r="H342" s="93">
        <f t="shared" si="49"/>
        <v>0</v>
      </c>
      <c r="I342" s="93">
        <f t="shared" si="49"/>
        <v>0</v>
      </c>
      <c r="J342" s="93">
        <f t="shared" si="50"/>
        <v>0</v>
      </c>
      <c r="K342" s="93">
        <f t="shared" si="50"/>
        <v>0</v>
      </c>
      <c r="L342" s="93">
        <f t="shared" si="50"/>
        <v>0</v>
      </c>
      <c r="M342" s="93">
        <f t="shared" si="50"/>
        <v>0</v>
      </c>
      <c r="N342" s="93">
        <f t="shared" si="50"/>
        <v>0</v>
      </c>
      <c r="O342" s="93">
        <f t="shared" si="50"/>
        <v>0</v>
      </c>
      <c r="P342" s="93">
        <f t="shared" si="50"/>
        <v>0</v>
      </c>
      <c r="Q342" s="93">
        <f t="shared" si="50"/>
        <v>0</v>
      </c>
      <c r="R342" s="93">
        <f t="shared" si="50"/>
        <v>0</v>
      </c>
      <c r="S342" s="93">
        <f t="shared" si="50"/>
        <v>0</v>
      </c>
      <c r="T342" s="93">
        <f t="shared" si="50"/>
        <v>0</v>
      </c>
      <c r="U342" s="93">
        <f t="shared" si="50"/>
        <v>0</v>
      </c>
      <c r="V342" s="93">
        <f t="shared" si="50"/>
        <v>0</v>
      </c>
    </row>
    <row r="343" spans="2:22" x14ac:dyDescent="0.35">
      <c r="B343">
        <f t="shared" si="46"/>
        <v>676</v>
      </c>
      <c r="C343" s="93">
        <f>valves!S472</f>
        <v>0</v>
      </c>
      <c r="D343" s="93">
        <f t="shared" si="45"/>
        <v>0</v>
      </c>
      <c r="E343" s="93">
        <f t="shared" si="47"/>
        <v>0</v>
      </c>
      <c r="F343" s="93">
        <f t="shared" si="48"/>
        <v>0</v>
      </c>
      <c r="H343" s="93">
        <f t="shared" si="49"/>
        <v>0</v>
      </c>
      <c r="I343" s="93">
        <f t="shared" si="49"/>
        <v>0</v>
      </c>
      <c r="J343" s="93">
        <f t="shared" si="50"/>
        <v>0</v>
      </c>
      <c r="K343" s="93">
        <f t="shared" si="50"/>
        <v>0</v>
      </c>
      <c r="L343" s="93">
        <f t="shared" si="50"/>
        <v>0</v>
      </c>
      <c r="M343" s="93">
        <f t="shared" si="50"/>
        <v>0</v>
      </c>
      <c r="N343" s="93">
        <f t="shared" si="50"/>
        <v>0</v>
      </c>
      <c r="O343" s="93">
        <f t="shared" si="50"/>
        <v>0</v>
      </c>
      <c r="P343" s="93">
        <f t="shared" si="50"/>
        <v>0</v>
      </c>
      <c r="Q343" s="93">
        <f t="shared" si="50"/>
        <v>0</v>
      </c>
      <c r="R343" s="93">
        <f t="shared" si="50"/>
        <v>0</v>
      </c>
      <c r="S343" s="93">
        <f t="shared" si="50"/>
        <v>0</v>
      </c>
      <c r="T343" s="93">
        <f t="shared" si="50"/>
        <v>0</v>
      </c>
      <c r="U343" s="93">
        <f t="shared" si="50"/>
        <v>0</v>
      </c>
      <c r="V343" s="93">
        <f t="shared" si="50"/>
        <v>0</v>
      </c>
    </row>
    <row r="344" spans="2:22" x14ac:dyDescent="0.35">
      <c r="B344">
        <f t="shared" si="46"/>
        <v>678</v>
      </c>
      <c r="C344" s="93">
        <f>valves!S473</f>
        <v>0</v>
      </c>
      <c r="D344" s="93">
        <f t="shared" si="45"/>
        <v>0</v>
      </c>
      <c r="E344" s="93">
        <f t="shared" si="47"/>
        <v>0</v>
      </c>
      <c r="F344" s="93">
        <f t="shared" si="48"/>
        <v>0</v>
      </c>
      <c r="H344" s="93">
        <f t="shared" si="49"/>
        <v>0</v>
      </c>
      <c r="I344" s="93">
        <f t="shared" si="49"/>
        <v>0</v>
      </c>
      <c r="J344" s="93">
        <f t="shared" si="50"/>
        <v>0</v>
      </c>
      <c r="K344" s="93">
        <f t="shared" si="50"/>
        <v>0</v>
      </c>
      <c r="L344" s="93">
        <f t="shared" si="50"/>
        <v>0</v>
      </c>
      <c r="M344" s="93">
        <f t="shared" si="50"/>
        <v>0</v>
      </c>
      <c r="N344" s="93">
        <f t="shared" si="50"/>
        <v>0</v>
      </c>
      <c r="O344" s="93">
        <f t="shared" si="50"/>
        <v>0</v>
      </c>
      <c r="P344" s="93">
        <f t="shared" si="50"/>
        <v>0</v>
      </c>
      <c r="Q344" s="93">
        <f t="shared" si="50"/>
        <v>0</v>
      </c>
      <c r="R344" s="93">
        <f t="shared" si="50"/>
        <v>0</v>
      </c>
      <c r="S344" s="93">
        <f t="shared" si="50"/>
        <v>0</v>
      </c>
      <c r="T344" s="93">
        <f t="shared" si="50"/>
        <v>0</v>
      </c>
      <c r="U344" s="93">
        <f t="shared" si="50"/>
        <v>0</v>
      </c>
      <c r="V344" s="93">
        <f t="shared" si="50"/>
        <v>0</v>
      </c>
    </row>
    <row r="345" spans="2:22" x14ac:dyDescent="0.35">
      <c r="B345">
        <f t="shared" si="46"/>
        <v>680</v>
      </c>
      <c r="C345" s="93">
        <f>valves!S474</f>
        <v>0</v>
      </c>
      <c r="D345" s="93">
        <f t="shared" si="45"/>
        <v>0</v>
      </c>
      <c r="E345" s="93">
        <f t="shared" si="47"/>
        <v>0</v>
      </c>
      <c r="F345" s="93">
        <f t="shared" si="48"/>
        <v>0</v>
      </c>
      <c r="H345" s="93">
        <f t="shared" si="49"/>
        <v>0</v>
      </c>
      <c r="I345" s="93">
        <f t="shared" si="49"/>
        <v>0</v>
      </c>
      <c r="J345" s="93">
        <f t="shared" si="50"/>
        <v>0</v>
      </c>
      <c r="K345" s="93">
        <f t="shared" si="50"/>
        <v>0</v>
      </c>
      <c r="L345" s="93">
        <f t="shared" si="50"/>
        <v>0</v>
      </c>
      <c r="M345" s="93">
        <f t="shared" si="50"/>
        <v>0</v>
      </c>
      <c r="N345" s="93">
        <f t="shared" si="50"/>
        <v>0</v>
      </c>
      <c r="O345" s="93">
        <f t="shared" si="50"/>
        <v>0</v>
      </c>
      <c r="P345" s="93">
        <f t="shared" si="50"/>
        <v>0</v>
      </c>
      <c r="Q345" s="93">
        <f t="shared" si="50"/>
        <v>0</v>
      </c>
      <c r="R345" s="93">
        <f t="shared" si="50"/>
        <v>0</v>
      </c>
      <c r="S345" s="93">
        <f t="shared" si="50"/>
        <v>0</v>
      </c>
      <c r="T345" s="93">
        <f t="shared" si="50"/>
        <v>0</v>
      </c>
      <c r="U345" s="93">
        <f t="shared" si="50"/>
        <v>0</v>
      </c>
      <c r="V345" s="93">
        <f t="shared" si="50"/>
        <v>0</v>
      </c>
    </row>
    <row r="346" spans="2:22" x14ac:dyDescent="0.35">
      <c r="B346">
        <f t="shared" si="46"/>
        <v>682</v>
      </c>
      <c r="C346" s="93">
        <f>valves!S475</f>
        <v>0</v>
      </c>
      <c r="D346" s="93">
        <f t="shared" si="45"/>
        <v>0</v>
      </c>
      <c r="E346" s="93">
        <f t="shared" si="47"/>
        <v>0</v>
      </c>
      <c r="F346" s="93">
        <f t="shared" si="48"/>
        <v>0</v>
      </c>
      <c r="H346" s="93">
        <f t="shared" si="49"/>
        <v>0</v>
      </c>
      <c r="I346" s="93">
        <f t="shared" si="49"/>
        <v>0</v>
      </c>
      <c r="J346" s="93">
        <f t="shared" si="50"/>
        <v>0</v>
      </c>
      <c r="K346" s="93">
        <f t="shared" si="50"/>
        <v>0</v>
      </c>
      <c r="L346" s="93">
        <f t="shared" si="50"/>
        <v>0</v>
      </c>
      <c r="M346" s="93">
        <f t="shared" si="50"/>
        <v>0</v>
      </c>
      <c r="N346" s="93">
        <f t="shared" si="50"/>
        <v>0</v>
      </c>
      <c r="O346" s="93">
        <f t="shared" si="50"/>
        <v>0</v>
      </c>
      <c r="P346" s="93">
        <f t="shared" si="50"/>
        <v>0</v>
      </c>
      <c r="Q346" s="93">
        <f t="shared" si="50"/>
        <v>0</v>
      </c>
      <c r="R346" s="93">
        <f t="shared" si="50"/>
        <v>0</v>
      </c>
      <c r="S346" s="93">
        <f t="shared" si="50"/>
        <v>0</v>
      </c>
      <c r="T346" s="93">
        <f t="shared" si="50"/>
        <v>0</v>
      </c>
      <c r="U346" s="93">
        <f t="shared" si="50"/>
        <v>0</v>
      </c>
      <c r="V346" s="93">
        <f t="shared" si="50"/>
        <v>0</v>
      </c>
    </row>
    <row r="347" spans="2:22" x14ac:dyDescent="0.35">
      <c r="B347">
        <f t="shared" si="46"/>
        <v>684</v>
      </c>
      <c r="C347" s="93">
        <f>valves!S476</f>
        <v>0</v>
      </c>
      <c r="D347" s="93">
        <f t="shared" si="45"/>
        <v>0</v>
      </c>
      <c r="E347" s="93">
        <f t="shared" si="47"/>
        <v>0</v>
      </c>
      <c r="F347" s="93">
        <f t="shared" si="48"/>
        <v>0</v>
      </c>
      <c r="H347" s="93">
        <f t="shared" si="49"/>
        <v>0</v>
      </c>
      <c r="I347" s="93">
        <f t="shared" si="49"/>
        <v>0</v>
      </c>
      <c r="J347" s="93">
        <f t="shared" si="50"/>
        <v>0</v>
      </c>
      <c r="K347" s="93">
        <f t="shared" si="50"/>
        <v>0</v>
      </c>
      <c r="L347" s="93">
        <f t="shared" si="50"/>
        <v>0</v>
      </c>
      <c r="M347" s="93">
        <f t="shared" si="50"/>
        <v>0</v>
      </c>
      <c r="N347" s="93">
        <f t="shared" si="50"/>
        <v>0</v>
      </c>
      <c r="O347" s="93">
        <f t="shared" si="50"/>
        <v>0</v>
      </c>
      <c r="P347" s="93">
        <f t="shared" si="50"/>
        <v>0</v>
      </c>
      <c r="Q347" s="93">
        <f t="shared" si="50"/>
        <v>0</v>
      </c>
      <c r="R347" s="93">
        <f t="shared" si="50"/>
        <v>0</v>
      </c>
      <c r="S347" s="93">
        <f t="shared" si="50"/>
        <v>0</v>
      </c>
      <c r="T347" s="93">
        <f t="shared" si="50"/>
        <v>0</v>
      </c>
      <c r="U347" s="93">
        <f t="shared" si="50"/>
        <v>0</v>
      </c>
      <c r="V347" s="93">
        <f t="shared" si="50"/>
        <v>0</v>
      </c>
    </row>
    <row r="348" spans="2:22" x14ac:dyDescent="0.35">
      <c r="B348">
        <f t="shared" si="46"/>
        <v>686</v>
      </c>
      <c r="C348" s="93">
        <f>valves!S477</f>
        <v>0</v>
      </c>
      <c r="D348" s="93">
        <f t="shared" si="45"/>
        <v>0</v>
      </c>
      <c r="E348" s="93">
        <f t="shared" si="47"/>
        <v>0</v>
      </c>
      <c r="F348" s="93">
        <f t="shared" si="48"/>
        <v>0</v>
      </c>
      <c r="H348" s="93">
        <f t="shared" si="49"/>
        <v>0</v>
      </c>
      <c r="I348" s="93">
        <f t="shared" si="49"/>
        <v>0</v>
      </c>
      <c r="J348" s="93">
        <f t="shared" si="50"/>
        <v>0</v>
      </c>
      <c r="K348" s="93">
        <f t="shared" si="50"/>
        <v>0</v>
      </c>
      <c r="L348" s="93">
        <f t="shared" si="50"/>
        <v>0</v>
      </c>
      <c r="M348" s="93">
        <f t="shared" si="50"/>
        <v>0</v>
      </c>
      <c r="N348" s="93">
        <f t="shared" si="50"/>
        <v>0</v>
      </c>
      <c r="O348" s="93">
        <f t="shared" si="50"/>
        <v>0</v>
      </c>
      <c r="P348" s="93">
        <f t="shared" si="50"/>
        <v>0</v>
      </c>
      <c r="Q348" s="93">
        <f t="shared" si="50"/>
        <v>0</v>
      </c>
      <c r="R348" s="93">
        <f t="shared" si="50"/>
        <v>0</v>
      </c>
      <c r="S348" s="93">
        <f t="shared" si="50"/>
        <v>0</v>
      </c>
      <c r="T348" s="93">
        <f t="shared" si="50"/>
        <v>0</v>
      </c>
      <c r="U348" s="93">
        <f t="shared" si="50"/>
        <v>0</v>
      </c>
      <c r="V348" s="93">
        <f t="shared" si="50"/>
        <v>0</v>
      </c>
    </row>
    <row r="349" spans="2:22" x14ac:dyDescent="0.35">
      <c r="B349">
        <f t="shared" si="46"/>
        <v>688</v>
      </c>
      <c r="C349" s="93">
        <f>valves!S478</f>
        <v>0</v>
      </c>
      <c r="D349" s="93">
        <f t="shared" si="45"/>
        <v>0</v>
      </c>
      <c r="E349" s="93">
        <f t="shared" si="47"/>
        <v>0</v>
      </c>
      <c r="F349" s="93">
        <f t="shared" si="48"/>
        <v>0</v>
      </c>
      <c r="H349" s="93">
        <f t="shared" si="49"/>
        <v>0</v>
      </c>
      <c r="I349" s="93">
        <f t="shared" si="49"/>
        <v>0</v>
      </c>
      <c r="J349" s="93">
        <f t="shared" si="50"/>
        <v>0</v>
      </c>
      <c r="K349" s="93">
        <f t="shared" si="50"/>
        <v>0</v>
      </c>
      <c r="L349" s="93">
        <f t="shared" si="50"/>
        <v>0</v>
      </c>
      <c r="M349" s="93">
        <f t="shared" si="50"/>
        <v>0</v>
      </c>
      <c r="N349" s="93">
        <f t="shared" si="50"/>
        <v>0</v>
      </c>
      <c r="O349" s="93">
        <f t="shared" si="50"/>
        <v>0</v>
      </c>
      <c r="P349" s="93">
        <f t="shared" si="50"/>
        <v>0</v>
      </c>
      <c r="Q349" s="93">
        <f t="shared" si="50"/>
        <v>0</v>
      </c>
      <c r="R349" s="93">
        <f t="shared" si="50"/>
        <v>0</v>
      </c>
      <c r="S349" s="93">
        <f t="shared" si="50"/>
        <v>0</v>
      </c>
      <c r="T349" s="93">
        <f t="shared" si="50"/>
        <v>0</v>
      </c>
      <c r="U349" s="93">
        <f t="shared" si="50"/>
        <v>0</v>
      </c>
      <c r="V349" s="93">
        <f t="shared" si="50"/>
        <v>0</v>
      </c>
    </row>
    <row r="350" spans="2:22" x14ac:dyDescent="0.35">
      <c r="B350">
        <f t="shared" si="46"/>
        <v>690</v>
      </c>
      <c r="C350" s="93">
        <f>valves!S479</f>
        <v>0</v>
      </c>
      <c r="D350" s="93">
        <f t="shared" si="45"/>
        <v>0</v>
      </c>
      <c r="E350" s="93">
        <f t="shared" si="47"/>
        <v>0</v>
      </c>
      <c r="F350" s="93">
        <f t="shared" si="48"/>
        <v>0</v>
      </c>
      <c r="H350" s="93">
        <f t="shared" si="49"/>
        <v>0</v>
      </c>
      <c r="I350" s="93">
        <f t="shared" si="49"/>
        <v>0</v>
      </c>
      <c r="J350" s="93">
        <f t="shared" si="50"/>
        <v>0</v>
      </c>
      <c r="K350" s="93">
        <f t="shared" si="50"/>
        <v>0</v>
      </c>
      <c r="L350" s="93">
        <f t="shared" si="50"/>
        <v>0</v>
      </c>
      <c r="M350" s="93">
        <f t="shared" si="50"/>
        <v>0</v>
      </c>
      <c r="N350" s="93">
        <f t="shared" si="50"/>
        <v>0</v>
      </c>
      <c r="O350" s="93">
        <f t="shared" si="50"/>
        <v>0</v>
      </c>
      <c r="P350" s="93">
        <f t="shared" si="50"/>
        <v>0</v>
      </c>
      <c r="Q350" s="93">
        <f t="shared" si="50"/>
        <v>0</v>
      </c>
      <c r="R350" s="93">
        <f t="shared" si="50"/>
        <v>0</v>
      </c>
      <c r="S350" s="93">
        <f t="shared" si="50"/>
        <v>0</v>
      </c>
      <c r="T350" s="93">
        <f t="shared" si="50"/>
        <v>0</v>
      </c>
      <c r="U350" s="93">
        <f t="shared" si="50"/>
        <v>0</v>
      </c>
      <c r="V350" s="93">
        <f t="shared" si="50"/>
        <v>0</v>
      </c>
    </row>
    <row r="351" spans="2:22" x14ac:dyDescent="0.35">
      <c r="B351">
        <f t="shared" si="46"/>
        <v>692</v>
      </c>
      <c r="C351" s="93">
        <f>valves!S480</f>
        <v>0</v>
      </c>
      <c r="D351" s="93">
        <f t="shared" si="45"/>
        <v>0</v>
      </c>
      <c r="E351" s="93">
        <f t="shared" si="47"/>
        <v>0</v>
      </c>
      <c r="F351" s="93">
        <f t="shared" si="48"/>
        <v>0</v>
      </c>
      <c r="H351" s="93">
        <f t="shared" si="49"/>
        <v>0</v>
      </c>
      <c r="I351" s="93">
        <f t="shared" si="49"/>
        <v>0</v>
      </c>
      <c r="J351" s="93">
        <f t="shared" si="50"/>
        <v>0</v>
      </c>
      <c r="K351" s="93">
        <f t="shared" si="50"/>
        <v>0</v>
      </c>
      <c r="L351" s="93">
        <f t="shared" si="50"/>
        <v>0</v>
      </c>
      <c r="M351" s="93">
        <f t="shared" si="50"/>
        <v>0</v>
      </c>
      <c r="N351" s="93">
        <f t="shared" si="50"/>
        <v>0</v>
      </c>
      <c r="O351" s="93">
        <f t="shared" si="50"/>
        <v>0</v>
      </c>
      <c r="P351" s="93">
        <f t="shared" si="50"/>
        <v>0</v>
      </c>
      <c r="Q351" s="93">
        <f t="shared" si="50"/>
        <v>0</v>
      </c>
      <c r="R351" s="93">
        <f t="shared" si="50"/>
        <v>0</v>
      </c>
      <c r="S351" s="93">
        <f t="shared" si="50"/>
        <v>0</v>
      </c>
      <c r="T351" s="93">
        <f t="shared" si="50"/>
        <v>0</v>
      </c>
      <c r="U351" s="93">
        <f t="shared" si="50"/>
        <v>0</v>
      </c>
      <c r="V351" s="93">
        <f t="shared" si="50"/>
        <v>0</v>
      </c>
    </row>
    <row r="352" spans="2:22" x14ac:dyDescent="0.35">
      <c r="B352">
        <f t="shared" si="46"/>
        <v>694</v>
      </c>
      <c r="C352" s="93">
        <f>valves!S481</f>
        <v>0</v>
      </c>
      <c r="D352" s="93">
        <f t="shared" si="45"/>
        <v>0</v>
      </c>
      <c r="E352" s="93">
        <f t="shared" si="47"/>
        <v>0</v>
      </c>
      <c r="F352" s="93">
        <f t="shared" si="48"/>
        <v>0</v>
      </c>
      <c r="H352" s="93">
        <f t="shared" si="49"/>
        <v>0</v>
      </c>
      <c r="I352" s="93">
        <f t="shared" si="49"/>
        <v>0</v>
      </c>
      <c r="J352" s="93">
        <f t="shared" si="50"/>
        <v>0</v>
      </c>
      <c r="K352" s="93">
        <f t="shared" si="50"/>
        <v>0</v>
      </c>
      <c r="L352" s="93">
        <f t="shared" si="50"/>
        <v>0</v>
      </c>
      <c r="M352" s="93">
        <f t="shared" si="50"/>
        <v>0</v>
      </c>
      <c r="N352" s="93">
        <f t="shared" si="50"/>
        <v>0</v>
      </c>
      <c r="O352" s="93">
        <f t="shared" si="50"/>
        <v>0</v>
      </c>
      <c r="P352" s="93">
        <f t="shared" si="50"/>
        <v>0</v>
      </c>
      <c r="Q352" s="93">
        <f t="shared" si="50"/>
        <v>0</v>
      </c>
      <c r="R352" s="93">
        <f t="shared" si="50"/>
        <v>0</v>
      </c>
      <c r="S352" s="93">
        <f t="shared" si="50"/>
        <v>0</v>
      </c>
      <c r="T352" s="93">
        <f t="shared" si="50"/>
        <v>0</v>
      </c>
      <c r="U352" s="93">
        <f t="shared" si="50"/>
        <v>0</v>
      </c>
      <c r="V352" s="93">
        <f t="shared" si="50"/>
        <v>0</v>
      </c>
    </row>
    <row r="353" spans="2:22" x14ac:dyDescent="0.35">
      <c r="B353">
        <f t="shared" si="46"/>
        <v>696</v>
      </c>
      <c r="C353" s="93">
        <f>valves!S482</f>
        <v>0</v>
      </c>
      <c r="D353" s="93">
        <f t="shared" si="45"/>
        <v>0</v>
      </c>
      <c r="E353" s="93">
        <f t="shared" si="47"/>
        <v>0</v>
      </c>
      <c r="F353" s="93">
        <f t="shared" si="48"/>
        <v>0</v>
      </c>
      <c r="H353" s="93">
        <f t="shared" si="49"/>
        <v>0</v>
      </c>
      <c r="I353" s="93">
        <f t="shared" si="49"/>
        <v>0</v>
      </c>
      <c r="J353" s="93">
        <f t="shared" si="50"/>
        <v>0</v>
      </c>
      <c r="K353" s="93">
        <f t="shared" si="50"/>
        <v>0</v>
      </c>
      <c r="L353" s="93">
        <f t="shared" si="50"/>
        <v>0</v>
      </c>
      <c r="M353" s="93">
        <f t="shared" si="50"/>
        <v>0</v>
      </c>
      <c r="N353" s="93">
        <f t="shared" si="50"/>
        <v>0</v>
      </c>
      <c r="O353" s="93">
        <f t="shared" si="50"/>
        <v>0</v>
      </c>
      <c r="P353" s="93">
        <f t="shared" si="50"/>
        <v>0</v>
      </c>
      <c r="Q353" s="93">
        <f t="shared" si="50"/>
        <v>0</v>
      </c>
      <c r="R353" s="93">
        <f t="shared" si="50"/>
        <v>0</v>
      </c>
      <c r="S353" s="93">
        <f t="shared" si="50"/>
        <v>0</v>
      </c>
      <c r="T353" s="93">
        <f t="shared" si="50"/>
        <v>0</v>
      </c>
      <c r="U353" s="93">
        <f t="shared" si="50"/>
        <v>0</v>
      </c>
      <c r="V353" s="93">
        <f t="shared" si="50"/>
        <v>0</v>
      </c>
    </row>
    <row r="354" spans="2:22" x14ac:dyDescent="0.35">
      <c r="B354">
        <f t="shared" si="46"/>
        <v>698</v>
      </c>
      <c r="C354" s="93">
        <f>valves!S483</f>
        <v>0</v>
      </c>
      <c r="D354" s="93">
        <f t="shared" si="45"/>
        <v>0</v>
      </c>
      <c r="E354" s="93">
        <f t="shared" si="47"/>
        <v>0</v>
      </c>
      <c r="F354" s="93">
        <f t="shared" si="48"/>
        <v>0</v>
      </c>
      <c r="H354" s="93">
        <f t="shared" si="49"/>
        <v>0</v>
      </c>
      <c r="I354" s="93">
        <f t="shared" si="49"/>
        <v>0</v>
      </c>
      <c r="J354" s="93">
        <f t="shared" si="50"/>
        <v>0</v>
      </c>
      <c r="K354" s="93">
        <f t="shared" si="50"/>
        <v>0</v>
      </c>
      <c r="L354" s="93">
        <f t="shared" si="50"/>
        <v>0</v>
      </c>
      <c r="M354" s="93">
        <f t="shared" si="50"/>
        <v>0</v>
      </c>
      <c r="N354" s="93">
        <f t="shared" si="50"/>
        <v>0</v>
      </c>
      <c r="O354" s="93">
        <f t="shared" si="50"/>
        <v>0</v>
      </c>
      <c r="P354" s="93">
        <f t="shared" si="50"/>
        <v>0</v>
      </c>
      <c r="Q354" s="93">
        <f t="shared" si="50"/>
        <v>0</v>
      </c>
      <c r="R354" s="93">
        <f t="shared" si="50"/>
        <v>0</v>
      </c>
      <c r="S354" s="93">
        <f t="shared" si="50"/>
        <v>0</v>
      </c>
      <c r="T354" s="93">
        <f t="shared" si="50"/>
        <v>0</v>
      </c>
      <c r="U354" s="93">
        <f t="shared" si="50"/>
        <v>0</v>
      </c>
      <c r="V354" s="93">
        <f t="shared" si="50"/>
        <v>0</v>
      </c>
    </row>
    <row r="355" spans="2:22" x14ac:dyDescent="0.35">
      <c r="B355">
        <f t="shared" si="46"/>
        <v>700</v>
      </c>
      <c r="C355" s="93">
        <f>valves!S484</f>
        <v>0</v>
      </c>
      <c r="D355" s="93">
        <f t="shared" si="45"/>
        <v>0</v>
      </c>
      <c r="E355" s="93">
        <f t="shared" si="47"/>
        <v>0</v>
      </c>
      <c r="F355" s="93">
        <f t="shared" si="48"/>
        <v>0</v>
      </c>
      <c r="H355" s="93">
        <f t="shared" si="49"/>
        <v>0</v>
      </c>
      <c r="I355" s="93">
        <f t="shared" si="49"/>
        <v>0</v>
      </c>
      <c r="J355" s="93">
        <f t="shared" si="50"/>
        <v>0</v>
      </c>
      <c r="K355" s="93">
        <f t="shared" si="50"/>
        <v>0</v>
      </c>
      <c r="L355" s="93">
        <f t="shared" si="50"/>
        <v>0</v>
      </c>
      <c r="M355" s="93">
        <f t="shared" si="50"/>
        <v>0</v>
      </c>
      <c r="N355" s="93">
        <f t="shared" si="50"/>
        <v>0</v>
      </c>
      <c r="O355" s="93">
        <f t="shared" si="50"/>
        <v>0</v>
      </c>
      <c r="P355" s="93">
        <f t="shared" si="50"/>
        <v>0</v>
      </c>
      <c r="Q355" s="93">
        <f t="shared" si="50"/>
        <v>0</v>
      </c>
      <c r="R355" s="93">
        <f t="shared" si="50"/>
        <v>0</v>
      </c>
      <c r="S355" s="93">
        <f t="shared" si="50"/>
        <v>0</v>
      </c>
      <c r="T355" s="93">
        <f t="shared" si="50"/>
        <v>0</v>
      </c>
      <c r="U355" s="93">
        <f t="shared" si="50"/>
        <v>0</v>
      </c>
      <c r="V355" s="93">
        <f t="shared" si="50"/>
        <v>0</v>
      </c>
    </row>
    <row r="356" spans="2:22" x14ac:dyDescent="0.35">
      <c r="B356">
        <f t="shared" si="46"/>
        <v>702</v>
      </c>
      <c r="C356" s="93">
        <f>valves!S485</f>
        <v>0</v>
      </c>
      <c r="D356" s="93">
        <f t="shared" si="45"/>
        <v>0</v>
      </c>
      <c r="E356" s="93">
        <f t="shared" si="47"/>
        <v>0</v>
      </c>
      <c r="F356" s="93">
        <f t="shared" si="48"/>
        <v>0</v>
      </c>
      <c r="H356" s="93">
        <f t="shared" si="49"/>
        <v>0</v>
      </c>
      <c r="I356" s="93">
        <f t="shared" si="49"/>
        <v>0</v>
      </c>
      <c r="J356" s="93">
        <f t="shared" si="50"/>
        <v>0</v>
      </c>
      <c r="K356" s="93">
        <f t="shared" si="50"/>
        <v>0</v>
      </c>
      <c r="L356" s="93">
        <f t="shared" si="50"/>
        <v>0</v>
      </c>
      <c r="M356" s="93">
        <f t="shared" si="50"/>
        <v>0</v>
      </c>
      <c r="N356" s="93">
        <f t="shared" si="50"/>
        <v>0</v>
      </c>
      <c r="O356" s="93">
        <f t="shared" si="50"/>
        <v>0</v>
      </c>
      <c r="P356" s="93">
        <f t="shared" si="50"/>
        <v>0</v>
      </c>
      <c r="Q356" s="93">
        <f t="shared" si="50"/>
        <v>0</v>
      </c>
      <c r="R356" s="93">
        <f t="shared" si="50"/>
        <v>0</v>
      </c>
      <c r="S356" s="93">
        <f t="shared" si="50"/>
        <v>0</v>
      </c>
      <c r="T356" s="93">
        <f t="shared" si="50"/>
        <v>0</v>
      </c>
      <c r="U356" s="93">
        <f t="shared" si="50"/>
        <v>0</v>
      </c>
      <c r="V356" s="93">
        <f t="shared" si="50"/>
        <v>0</v>
      </c>
    </row>
    <row r="357" spans="2:22" x14ac:dyDescent="0.35">
      <c r="B357">
        <f t="shared" si="46"/>
        <v>704</v>
      </c>
      <c r="C357" s="93">
        <f>valves!S486</f>
        <v>0</v>
      </c>
      <c r="D357" s="93">
        <f t="shared" si="45"/>
        <v>0</v>
      </c>
      <c r="E357" s="93">
        <f t="shared" si="47"/>
        <v>0</v>
      </c>
      <c r="F357" s="93">
        <f t="shared" si="48"/>
        <v>0</v>
      </c>
      <c r="H357" s="93">
        <f t="shared" si="49"/>
        <v>0</v>
      </c>
      <c r="I357" s="93">
        <f t="shared" si="49"/>
        <v>0</v>
      </c>
      <c r="J357" s="93">
        <f t="shared" si="50"/>
        <v>0</v>
      </c>
      <c r="K357" s="93">
        <f t="shared" si="50"/>
        <v>0</v>
      </c>
      <c r="L357" s="93">
        <f t="shared" si="50"/>
        <v>0</v>
      </c>
      <c r="M357" s="93">
        <f t="shared" si="50"/>
        <v>0</v>
      </c>
      <c r="N357" s="93">
        <f t="shared" si="50"/>
        <v>0</v>
      </c>
      <c r="O357" s="93">
        <f t="shared" si="50"/>
        <v>0</v>
      </c>
      <c r="P357" s="93">
        <f t="shared" si="50"/>
        <v>0</v>
      </c>
      <c r="Q357" s="93">
        <f t="shared" si="50"/>
        <v>0</v>
      </c>
      <c r="R357" s="93">
        <f t="shared" si="50"/>
        <v>0</v>
      </c>
      <c r="S357" s="93">
        <f t="shared" si="50"/>
        <v>0</v>
      </c>
      <c r="T357" s="93">
        <f t="shared" si="50"/>
        <v>0</v>
      </c>
      <c r="U357" s="93">
        <f t="shared" si="50"/>
        <v>0</v>
      </c>
      <c r="V357" s="93">
        <f t="shared" si="50"/>
        <v>0</v>
      </c>
    </row>
    <row r="358" spans="2:22" x14ac:dyDescent="0.35">
      <c r="B358">
        <f t="shared" si="46"/>
        <v>706</v>
      </c>
      <c r="C358" s="93">
        <f>valves!S487</f>
        <v>0</v>
      </c>
      <c r="D358" s="93">
        <f t="shared" si="45"/>
        <v>0</v>
      </c>
      <c r="E358" s="93">
        <f t="shared" si="47"/>
        <v>0</v>
      </c>
      <c r="F358" s="93">
        <f t="shared" si="48"/>
        <v>0</v>
      </c>
      <c r="H358" s="93">
        <f t="shared" si="49"/>
        <v>0</v>
      </c>
      <c r="I358" s="93">
        <f t="shared" si="49"/>
        <v>0</v>
      </c>
      <c r="J358" s="93">
        <f t="shared" si="50"/>
        <v>0</v>
      </c>
      <c r="K358" s="93">
        <f t="shared" si="50"/>
        <v>0</v>
      </c>
      <c r="L358" s="93">
        <f t="shared" si="50"/>
        <v>0</v>
      </c>
      <c r="M358" s="93">
        <f t="shared" si="50"/>
        <v>0</v>
      </c>
      <c r="N358" s="93">
        <f t="shared" si="50"/>
        <v>0</v>
      </c>
      <c r="O358" s="93">
        <f t="shared" si="50"/>
        <v>0</v>
      </c>
      <c r="P358" s="93">
        <f t="shared" si="50"/>
        <v>0</v>
      </c>
      <c r="Q358" s="93">
        <f t="shared" si="50"/>
        <v>0</v>
      </c>
      <c r="R358" s="93">
        <f t="shared" si="50"/>
        <v>0</v>
      </c>
      <c r="S358" s="93">
        <f t="shared" si="50"/>
        <v>0</v>
      </c>
      <c r="T358" s="93">
        <f t="shared" si="50"/>
        <v>0</v>
      </c>
      <c r="U358" s="93">
        <f t="shared" si="50"/>
        <v>0</v>
      </c>
      <c r="V358" s="93">
        <f t="shared" si="50"/>
        <v>0</v>
      </c>
    </row>
    <row r="359" spans="2:22" x14ac:dyDescent="0.35">
      <c r="B359">
        <f t="shared" si="46"/>
        <v>708</v>
      </c>
      <c r="C359" s="93">
        <f>valves!S488</f>
        <v>0</v>
      </c>
      <c r="D359" s="93">
        <f t="shared" si="45"/>
        <v>0</v>
      </c>
      <c r="E359" s="93">
        <f t="shared" si="47"/>
        <v>0</v>
      </c>
      <c r="F359" s="93">
        <f t="shared" si="48"/>
        <v>0</v>
      </c>
      <c r="H359" s="93">
        <f t="shared" si="49"/>
        <v>0</v>
      </c>
      <c r="I359" s="93">
        <f t="shared" si="49"/>
        <v>0</v>
      </c>
      <c r="J359" s="93">
        <f t="shared" si="50"/>
        <v>0</v>
      </c>
      <c r="K359" s="93">
        <f t="shared" si="50"/>
        <v>0</v>
      </c>
      <c r="L359" s="93">
        <f t="shared" si="50"/>
        <v>0</v>
      </c>
      <c r="M359" s="93">
        <f t="shared" si="50"/>
        <v>0</v>
      </c>
      <c r="N359" s="93">
        <f t="shared" si="50"/>
        <v>0</v>
      </c>
      <c r="O359" s="93">
        <f t="shared" si="50"/>
        <v>0</v>
      </c>
      <c r="P359" s="93">
        <f t="shared" si="50"/>
        <v>0</v>
      </c>
      <c r="Q359" s="93">
        <f t="shared" si="50"/>
        <v>0</v>
      </c>
      <c r="R359" s="93">
        <f t="shared" si="50"/>
        <v>0</v>
      </c>
      <c r="S359" s="93">
        <f t="shared" si="50"/>
        <v>0</v>
      </c>
      <c r="T359" s="93">
        <f t="shared" si="50"/>
        <v>0</v>
      </c>
      <c r="U359" s="93">
        <f t="shared" si="50"/>
        <v>0</v>
      </c>
      <c r="V359" s="93">
        <f t="shared" si="50"/>
        <v>0</v>
      </c>
    </row>
    <row r="360" spans="2:22" x14ac:dyDescent="0.35">
      <c r="B360">
        <f t="shared" si="46"/>
        <v>710</v>
      </c>
      <c r="C360" s="93">
        <f>valves!S489</f>
        <v>0</v>
      </c>
      <c r="D360" s="93">
        <f t="shared" si="45"/>
        <v>0</v>
      </c>
      <c r="E360" s="93">
        <f t="shared" si="47"/>
        <v>0</v>
      </c>
      <c r="F360" s="93">
        <f t="shared" si="48"/>
        <v>0</v>
      </c>
      <c r="H360" s="93">
        <f t="shared" si="49"/>
        <v>0</v>
      </c>
      <c r="I360" s="93">
        <f t="shared" si="49"/>
        <v>0</v>
      </c>
      <c r="J360" s="93">
        <f t="shared" si="50"/>
        <v>0</v>
      </c>
      <c r="K360" s="93">
        <f t="shared" si="50"/>
        <v>0</v>
      </c>
      <c r="L360" s="93">
        <f t="shared" si="50"/>
        <v>0</v>
      </c>
      <c r="M360" s="93">
        <f t="shared" si="50"/>
        <v>0</v>
      </c>
      <c r="N360" s="93">
        <f t="shared" si="50"/>
        <v>0</v>
      </c>
      <c r="O360" s="93">
        <f t="shared" si="50"/>
        <v>0</v>
      </c>
      <c r="P360" s="93">
        <f t="shared" si="50"/>
        <v>0</v>
      </c>
      <c r="Q360" s="93">
        <f t="shared" si="50"/>
        <v>0</v>
      </c>
      <c r="R360" s="93">
        <f t="shared" si="50"/>
        <v>0</v>
      </c>
      <c r="S360" s="93">
        <f t="shared" si="50"/>
        <v>0</v>
      </c>
      <c r="T360" s="93">
        <f t="shared" si="50"/>
        <v>0</v>
      </c>
      <c r="U360" s="93">
        <f t="shared" si="50"/>
        <v>0</v>
      </c>
      <c r="V360" s="93">
        <f t="shared" si="50"/>
        <v>0</v>
      </c>
    </row>
    <row r="361" spans="2:22" x14ac:dyDescent="0.35">
      <c r="B361">
        <f t="shared" si="46"/>
        <v>712</v>
      </c>
      <c r="C361" s="93">
        <f>valves!S490</f>
        <v>0</v>
      </c>
      <c r="D361" s="93">
        <f t="shared" si="45"/>
        <v>0</v>
      </c>
      <c r="E361" s="93">
        <f t="shared" si="47"/>
        <v>0</v>
      </c>
      <c r="F361" s="93">
        <f t="shared" si="48"/>
        <v>0</v>
      </c>
      <c r="H361" s="93">
        <f t="shared" si="49"/>
        <v>0</v>
      </c>
      <c r="I361" s="93">
        <f t="shared" si="49"/>
        <v>0</v>
      </c>
      <c r="J361" s="93">
        <f t="shared" si="49"/>
        <v>0</v>
      </c>
      <c r="K361" s="93">
        <f t="shared" si="49"/>
        <v>0</v>
      </c>
      <c r="L361" s="93">
        <f t="shared" si="49"/>
        <v>0</v>
      </c>
      <c r="M361" s="93">
        <f t="shared" si="49"/>
        <v>0</v>
      </c>
      <c r="N361" s="93">
        <f t="shared" si="49"/>
        <v>0</v>
      </c>
      <c r="O361" s="93">
        <f t="shared" si="49"/>
        <v>0</v>
      </c>
      <c r="P361" s="93">
        <f t="shared" si="49"/>
        <v>0</v>
      </c>
      <c r="Q361" s="93">
        <f t="shared" si="49"/>
        <v>0</v>
      </c>
      <c r="R361" s="93">
        <f t="shared" si="49"/>
        <v>0</v>
      </c>
      <c r="S361" s="93">
        <f t="shared" si="49"/>
        <v>0</v>
      </c>
      <c r="T361" s="93">
        <f t="shared" si="49"/>
        <v>0</v>
      </c>
      <c r="U361" s="93">
        <f t="shared" si="49"/>
        <v>0</v>
      </c>
      <c r="V361" s="93">
        <f t="shared" si="49"/>
        <v>0</v>
      </c>
    </row>
    <row r="362" spans="2:22" x14ac:dyDescent="0.35">
      <c r="B362">
        <f t="shared" si="46"/>
        <v>714</v>
      </c>
      <c r="C362" s="93">
        <f>valves!S491</f>
        <v>0</v>
      </c>
      <c r="D362" s="93">
        <f t="shared" si="45"/>
        <v>0</v>
      </c>
      <c r="E362" s="93">
        <f t="shared" si="47"/>
        <v>0</v>
      </c>
      <c r="F362" s="93">
        <f t="shared" si="48"/>
        <v>0</v>
      </c>
      <c r="H362" s="93">
        <f t="shared" si="49"/>
        <v>0</v>
      </c>
      <c r="I362" s="93">
        <f t="shared" si="49"/>
        <v>0</v>
      </c>
      <c r="J362" s="93">
        <f t="shared" si="49"/>
        <v>0</v>
      </c>
      <c r="K362" s="93">
        <f t="shared" si="49"/>
        <v>0</v>
      </c>
      <c r="L362" s="93">
        <f t="shared" si="49"/>
        <v>0</v>
      </c>
      <c r="M362" s="93">
        <f t="shared" si="49"/>
        <v>0</v>
      </c>
      <c r="N362" s="93">
        <f t="shared" si="49"/>
        <v>0</v>
      </c>
      <c r="O362" s="93">
        <f t="shared" si="49"/>
        <v>0</v>
      </c>
      <c r="P362" s="93">
        <f t="shared" si="49"/>
        <v>0</v>
      </c>
      <c r="Q362" s="93">
        <f t="shared" si="49"/>
        <v>0</v>
      </c>
      <c r="R362" s="93">
        <f t="shared" si="49"/>
        <v>0</v>
      </c>
      <c r="S362" s="93">
        <f t="shared" si="49"/>
        <v>0</v>
      </c>
      <c r="T362" s="93">
        <f t="shared" si="49"/>
        <v>0</v>
      </c>
      <c r="U362" s="93">
        <f t="shared" si="49"/>
        <v>0</v>
      </c>
      <c r="V362" s="93">
        <f t="shared" si="49"/>
        <v>0</v>
      </c>
    </row>
    <row r="363" spans="2:22" x14ac:dyDescent="0.35">
      <c r="B363">
        <f t="shared" si="46"/>
        <v>716</v>
      </c>
      <c r="C363" s="93">
        <f>valves!S492</f>
        <v>0</v>
      </c>
      <c r="D363" s="93">
        <f t="shared" si="45"/>
        <v>0</v>
      </c>
      <c r="E363" s="93">
        <f t="shared" si="47"/>
        <v>0</v>
      </c>
      <c r="F363" s="93">
        <f t="shared" si="48"/>
        <v>0</v>
      </c>
      <c r="H363" s="93">
        <f t="shared" si="49"/>
        <v>0</v>
      </c>
      <c r="I363" s="93">
        <f t="shared" si="49"/>
        <v>0</v>
      </c>
      <c r="J363" s="93">
        <f t="shared" si="49"/>
        <v>0</v>
      </c>
      <c r="K363" s="93">
        <f t="shared" si="49"/>
        <v>0</v>
      </c>
      <c r="L363" s="93">
        <f t="shared" si="49"/>
        <v>0</v>
      </c>
      <c r="M363" s="93">
        <f t="shared" si="49"/>
        <v>0</v>
      </c>
      <c r="N363" s="93">
        <f t="shared" si="49"/>
        <v>0</v>
      </c>
      <c r="O363" s="93">
        <f t="shared" si="49"/>
        <v>0</v>
      </c>
      <c r="P363" s="93">
        <f t="shared" si="49"/>
        <v>0</v>
      </c>
      <c r="Q363" s="93">
        <f t="shared" si="49"/>
        <v>0</v>
      </c>
      <c r="R363" s="93">
        <f t="shared" si="49"/>
        <v>0</v>
      </c>
      <c r="S363" s="93">
        <f t="shared" si="49"/>
        <v>0</v>
      </c>
      <c r="T363" s="93">
        <f t="shared" si="49"/>
        <v>0</v>
      </c>
      <c r="U363" s="93">
        <f t="shared" si="49"/>
        <v>0</v>
      </c>
      <c r="V363" s="93">
        <f t="shared" si="49"/>
        <v>0</v>
      </c>
    </row>
    <row r="364" spans="2:22" x14ac:dyDescent="0.35">
      <c r="B364">
        <f t="shared" si="46"/>
        <v>718</v>
      </c>
      <c r="C364" s="93">
        <f>valves!S493</f>
        <v>0</v>
      </c>
      <c r="D364" s="93">
        <f t="shared" si="45"/>
        <v>0</v>
      </c>
      <c r="E364" s="93">
        <f t="shared" si="47"/>
        <v>0</v>
      </c>
      <c r="F364" s="93">
        <f t="shared" si="48"/>
        <v>0</v>
      </c>
      <c r="H364" s="93">
        <f t="shared" si="49"/>
        <v>0</v>
      </c>
      <c r="I364" s="93">
        <f t="shared" si="49"/>
        <v>0</v>
      </c>
      <c r="J364" s="93">
        <f t="shared" si="49"/>
        <v>0</v>
      </c>
      <c r="K364" s="93">
        <f t="shared" si="49"/>
        <v>0</v>
      </c>
      <c r="L364" s="93">
        <f t="shared" si="49"/>
        <v>0</v>
      </c>
      <c r="M364" s="93">
        <f t="shared" si="49"/>
        <v>0</v>
      </c>
      <c r="N364" s="93">
        <f t="shared" si="49"/>
        <v>0</v>
      </c>
      <c r="O364" s="93">
        <f t="shared" si="49"/>
        <v>0</v>
      </c>
      <c r="P364" s="93">
        <f t="shared" si="49"/>
        <v>0</v>
      </c>
      <c r="Q364" s="93">
        <f t="shared" si="49"/>
        <v>0</v>
      </c>
      <c r="R364" s="93">
        <f t="shared" si="49"/>
        <v>0</v>
      </c>
      <c r="S364" s="93">
        <f t="shared" si="49"/>
        <v>0</v>
      </c>
      <c r="T364" s="93">
        <f t="shared" si="49"/>
        <v>0</v>
      </c>
      <c r="U364" s="93">
        <f t="shared" si="49"/>
        <v>0</v>
      </c>
      <c r="V364" s="93">
        <f t="shared" si="49"/>
        <v>0</v>
      </c>
    </row>
    <row r="365" spans="2:22" x14ac:dyDescent="0.35">
      <c r="B365">
        <f t="shared" si="46"/>
        <v>720</v>
      </c>
      <c r="C365" s="93">
        <f>valves!S494</f>
        <v>0</v>
      </c>
      <c r="D365" s="93">
        <f t="shared" si="45"/>
        <v>0</v>
      </c>
      <c r="E365" s="93">
        <f t="shared" si="47"/>
        <v>0</v>
      </c>
      <c r="F365" s="93">
        <f t="shared" si="48"/>
        <v>0</v>
      </c>
      <c r="H365" s="93">
        <f t="shared" si="49"/>
        <v>0</v>
      </c>
      <c r="I365" s="93">
        <f t="shared" si="49"/>
        <v>0</v>
      </c>
      <c r="J365" s="93">
        <f t="shared" si="49"/>
        <v>0</v>
      </c>
      <c r="K365" s="93">
        <f t="shared" si="49"/>
        <v>0</v>
      </c>
      <c r="L365" s="93">
        <f t="shared" si="49"/>
        <v>0</v>
      </c>
      <c r="M365" s="93">
        <f t="shared" si="49"/>
        <v>0</v>
      </c>
      <c r="N365" s="93">
        <f t="shared" si="49"/>
        <v>0</v>
      </c>
      <c r="O365" s="93">
        <f t="shared" si="49"/>
        <v>0</v>
      </c>
      <c r="P365" s="93">
        <f t="shared" si="49"/>
        <v>0</v>
      </c>
      <c r="Q365" s="93">
        <f t="shared" si="49"/>
        <v>0</v>
      </c>
      <c r="R365" s="93">
        <f t="shared" si="49"/>
        <v>0</v>
      </c>
      <c r="S365" s="93">
        <f t="shared" si="49"/>
        <v>0</v>
      </c>
      <c r="T365" s="93">
        <f t="shared" si="49"/>
        <v>0</v>
      </c>
      <c r="U365" s="93">
        <f t="shared" si="49"/>
        <v>0</v>
      </c>
      <c r="V365" s="93">
        <f t="shared" si="49"/>
        <v>0</v>
      </c>
    </row>
  </sheetData>
  <phoneticPr fontId="5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3681853D-7C2C-4B72-87A1-727ABD691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flow</vt:lpstr>
      <vt:lpstr>piston</vt:lpstr>
      <vt:lpstr>valves</vt:lpstr>
      <vt:lpstr>Sheet5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lars milner</cp:lastModifiedBy>
  <cp:revision/>
  <dcterms:created xsi:type="dcterms:W3CDTF">2022-03-10T10:37:56Z</dcterms:created>
  <dcterms:modified xsi:type="dcterms:W3CDTF">2025-12-07T21:38:06Z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