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drawings/drawing2.xml" ContentType="application/vnd.openxmlformats-officedocument.drawing+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drawings/drawing3.xml" ContentType="application/vnd.openxmlformats-officedocument.drawing+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uowtsd-my.sharepoint.com/personal/2501643_student_uwtsd_ac_uk/Documents/Documents/Assiments/Abi Lab Records EC/"/>
    </mc:Choice>
  </mc:AlternateContent>
  <xr:revisionPtr revIDLastSave="445" documentId="8_{96AAE3FD-F106-46C3-95C5-2DAAC7FEEFCB}" xr6:coauthVersionLast="47" xr6:coauthVersionMax="47" xr10:uidLastSave="{F3F7625E-45BC-4E4D-A97C-16CFC1ACFCEA}"/>
  <bookViews>
    <workbookView xWindow="-120" yWindow="-120" windowWidth="29040" windowHeight="15840" firstSheet="2" activeTab="2" xr2:uid="{A6935BD3-09BD-4DFA-98A0-73AEC26381C1}"/>
  </bookViews>
  <sheets>
    <sheet name="Moments" sheetId="2" state="hidden" r:id="rId1"/>
    <sheet name="Friction" sheetId="3" state="hidden" r:id="rId2"/>
    <sheet name="Gears" sheetId="4" r:id="rId3"/>
    <sheet name="Simple Harmonic Motion" sheetId="6" r:id="rId4"/>
    <sheet name="Rotational Friction"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6" i="4" l="1"/>
  <c r="C16" i="4"/>
  <c r="AG15" i="4"/>
  <c r="AG16" i="4"/>
  <c r="AG17" i="4"/>
  <c r="AG18" i="4"/>
  <c r="AG19" i="4"/>
  <c r="AG20" i="4"/>
  <c r="AG14" i="4"/>
  <c r="AF15" i="4"/>
  <c r="AF16" i="4"/>
  <c r="AF17" i="4"/>
  <c r="AF18" i="4"/>
  <c r="AF19" i="4"/>
  <c r="AF20" i="4"/>
  <c r="AF14" i="4"/>
  <c r="Z14" i="4"/>
  <c r="T21" i="4"/>
  <c r="T22" i="4"/>
  <c r="T23" i="4"/>
  <c r="T24" i="4"/>
  <c r="T25" i="4"/>
  <c r="T26" i="4"/>
  <c r="T27" i="4"/>
  <c r="T20" i="4"/>
  <c r="I17" i="4"/>
  <c r="I18" i="4"/>
  <c r="I19" i="4"/>
  <c r="I20" i="4"/>
  <c r="I21" i="4"/>
  <c r="I22" i="4"/>
  <c r="I23" i="4"/>
  <c r="I16" i="4"/>
  <c r="AA15" i="4"/>
  <c r="AA16" i="4"/>
  <c r="AA17" i="4"/>
  <c r="AA18" i="4"/>
  <c r="AA19" i="4"/>
  <c r="AA20" i="4"/>
  <c r="AA14" i="4"/>
  <c r="Z15" i="4"/>
  <c r="Z16" i="4"/>
  <c r="Z17" i="4"/>
  <c r="Z18" i="4"/>
  <c r="Z19" i="4"/>
  <c r="Z20" i="4"/>
  <c r="S21" i="4"/>
  <c r="S22" i="4"/>
  <c r="S23" i="4"/>
  <c r="S24" i="4"/>
  <c r="S25" i="4"/>
  <c r="S26" i="4"/>
  <c r="S27" i="4"/>
  <c r="S20" i="4"/>
  <c r="N17" i="4"/>
  <c r="N18" i="4"/>
  <c r="N19" i="4"/>
  <c r="N20" i="4"/>
  <c r="N21" i="4"/>
  <c r="N22" i="4"/>
  <c r="N23" i="4"/>
  <c r="M17" i="4"/>
  <c r="M18" i="4"/>
  <c r="M19" i="4"/>
  <c r="M20" i="4"/>
  <c r="M21" i="4"/>
  <c r="M22" i="4"/>
  <c r="M23" i="4"/>
  <c r="M16" i="4"/>
  <c r="H17" i="4"/>
  <c r="H18" i="4"/>
  <c r="H19" i="4"/>
  <c r="H20" i="4"/>
  <c r="H21" i="4"/>
  <c r="H22" i="4"/>
  <c r="H23" i="4"/>
  <c r="H16" i="4"/>
  <c r="D17" i="4"/>
  <c r="D18" i="4"/>
  <c r="D19" i="4"/>
  <c r="D20" i="4"/>
  <c r="D21" i="4"/>
  <c r="D22" i="4"/>
  <c r="D23" i="4"/>
  <c r="D16" i="4"/>
  <c r="C17" i="4"/>
  <c r="C18" i="4"/>
  <c r="C19" i="4"/>
  <c r="C20" i="4"/>
  <c r="C21" i="4"/>
  <c r="C22" i="4"/>
  <c r="C23" i="4"/>
  <c r="S9" i="5"/>
  <c r="S10" i="5"/>
  <c r="S11" i="5"/>
  <c r="S12" i="5"/>
  <c r="S13" i="5"/>
  <c r="S14" i="5"/>
  <c r="S15" i="5"/>
  <c r="S16" i="5"/>
  <c r="S17" i="5"/>
  <c r="S8" i="5"/>
  <c r="D7" i="5"/>
  <c r="N7" i="5"/>
  <c r="C7" i="5"/>
  <c r="AH9" i="5"/>
  <c r="AH10" i="5"/>
  <c r="AH11" i="5"/>
  <c r="AH12" i="5"/>
  <c r="AH13" i="5"/>
  <c r="AH14" i="5"/>
  <c r="AH15" i="5"/>
  <c r="AH16" i="5"/>
  <c r="AH17" i="5"/>
  <c r="AH8" i="5"/>
  <c r="AG9" i="5"/>
  <c r="AG10" i="5"/>
  <c r="AG11" i="5"/>
  <c r="AG12" i="5"/>
  <c r="AG13" i="5"/>
  <c r="AG14" i="5"/>
  <c r="AG15" i="5"/>
  <c r="AG16" i="5"/>
  <c r="AG17" i="5"/>
  <c r="AG8" i="5"/>
  <c r="AB8" i="5"/>
  <c r="AC9" i="5"/>
  <c r="AC10" i="5"/>
  <c r="AC11" i="5"/>
  <c r="AC12" i="5"/>
  <c r="AC13" i="5"/>
  <c r="AC14" i="5"/>
  <c r="AC15" i="5"/>
  <c r="AC16" i="5"/>
  <c r="AC17" i="5"/>
  <c r="AC8" i="5"/>
  <c r="X8" i="5"/>
  <c r="X9" i="5"/>
  <c r="X10" i="5"/>
  <c r="X11" i="5"/>
  <c r="X12" i="5"/>
  <c r="X13" i="5"/>
  <c r="X14" i="5"/>
  <c r="X15" i="5"/>
  <c r="X16" i="5"/>
  <c r="X17" i="5"/>
  <c r="D8" i="5"/>
  <c r="D9" i="5"/>
  <c r="D10" i="5"/>
  <c r="D11" i="5"/>
  <c r="D12" i="5"/>
  <c r="D13" i="5"/>
  <c r="D14" i="5"/>
  <c r="D15" i="5"/>
  <c r="D16" i="5"/>
  <c r="N8" i="5"/>
  <c r="N9" i="5"/>
  <c r="N10" i="5"/>
  <c r="N11" i="5"/>
  <c r="N12" i="5"/>
  <c r="N13" i="5"/>
  <c r="N14" i="5"/>
  <c r="N15" i="5"/>
  <c r="N16" i="5"/>
  <c r="I8" i="5"/>
  <c r="I9" i="5"/>
  <c r="I10" i="5"/>
  <c r="I11" i="5"/>
  <c r="I12" i="5"/>
  <c r="I13" i="5"/>
  <c r="I14" i="5"/>
  <c r="I15" i="5"/>
  <c r="I16" i="5"/>
  <c r="I7" i="5"/>
  <c r="H8" i="5"/>
  <c r="H9" i="5"/>
  <c r="H10" i="5"/>
  <c r="H11" i="5"/>
  <c r="H12" i="5"/>
  <c r="H13" i="5"/>
  <c r="H14" i="5"/>
  <c r="H15" i="5"/>
  <c r="H16" i="5"/>
  <c r="M8" i="5"/>
  <c r="M9" i="5"/>
  <c r="M10" i="5"/>
  <c r="M11" i="5"/>
  <c r="M12" i="5"/>
  <c r="M13" i="5"/>
  <c r="M14" i="5"/>
  <c r="M15" i="5"/>
  <c r="M16" i="5"/>
  <c r="R9" i="5"/>
  <c r="R10" i="5"/>
  <c r="R11" i="5"/>
  <c r="R12" i="5"/>
  <c r="R13" i="5"/>
  <c r="R14" i="5"/>
  <c r="R15" i="5"/>
  <c r="R16" i="5"/>
  <c r="R17" i="5"/>
  <c r="W9" i="5"/>
  <c r="W10" i="5"/>
  <c r="W11" i="5"/>
  <c r="W12" i="5"/>
  <c r="W13" i="5"/>
  <c r="W14" i="5"/>
  <c r="W15" i="5"/>
  <c r="W16" i="5"/>
  <c r="W17" i="5"/>
  <c r="AB9" i="5"/>
  <c r="AB10" i="5"/>
  <c r="AB11" i="5"/>
  <c r="AB12" i="5"/>
  <c r="AB13" i="5"/>
  <c r="AB14" i="5"/>
  <c r="AB15" i="5"/>
  <c r="AB16" i="5"/>
  <c r="AB17" i="5"/>
  <c r="N17" i="5"/>
  <c r="N21" i="5"/>
  <c r="W8" i="5"/>
  <c r="R8" i="5"/>
  <c r="M7" i="5"/>
  <c r="H7" i="5"/>
  <c r="C8" i="5"/>
  <c r="C9" i="5"/>
  <c r="C10" i="5"/>
  <c r="C11" i="5"/>
  <c r="C12" i="5"/>
  <c r="C13" i="5"/>
  <c r="C14" i="5"/>
  <c r="C15" i="5"/>
  <c r="C16" i="5"/>
  <c r="G5" i="6"/>
  <c r="O6" i="6"/>
  <c r="O7" i="6"/>
  <c r="O8" i="6"/>
  <c r="O9" i="6"/>
  <c r="O10" i="6"/>
  <c r="O11" i="6"/>
  <c r="O5" i="6"/>
  <c r="N6" i="6"/>
  <c r="N7" i="6"/>
  <c r="N8" i="6"/>
  <c r="N9" i="6"/>
  <c r="N10" i="6"/>
  <c r="N11" i="6"/>
  <c r="N5" i="6"/>
  <c r="K6" i="6"/>
  <c r="K7" i="6"/>
  <c r="K8" i="6"/>
  <c r="K9" i="6"/>
  <c r="K10" i="6"/>
  <c r="K11" i="6"/>
  <c r="M6" i="6"/>
  <c r="M7" i="6"/>
  <c r="M8" i="6"/>
  <c r="M9" i="6"/>
  <c r="M10" i="6"/>
  <c r="M11" i="6"/>
  <c r="M5" i="6"/>
  <c r="E5" i="6"/>
  <c r="K5" i="6"/>
  <c r="C6" i="6"/>
  <c r="C7" i="6"/>
  <c r="C8" i="6"/>
  <c r="C9" i="6"/>
  <c r="C10" i="6"/>
  <c r="C11" i="6"/>
  <c r="C5" i="6"/>
  <c r="G6" i="6"/>
  <c r="G7" i="6"/>
  <c r="G8" i="6"/>
  <c r="G9" i="6"/>
  <c r="G10" i="6"/>
  <c r="G11" i="6"/>
  <c r="F6" i="6"/>
  <c r="F7" i="6"/>
  <c r="F8" i="6"/>
  <c r="F9" i="6"/>
  <c r="F10" i="6"/>
  <c r="F11" i="6"/>
  <c r="F5" i="6"/>
  <c r="E6" i="6"/>
  <c r="E7" i="6"/>
  <c r="E8" i="6"/>
  <c r="E9" i="6"/>
  <c r="E10" i="6"/>
  <c r="E11" i="6"/>
</calcChain>
</file>

<file path=xl/sharedStrings.xml><?xml version="1.0" encoding="utf-8"?>
<sst xmlns="http://schemas.openxmlformats.org/spreadsheetml/2006/main" count="511" uniqueCount="220">
  <si>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</si>
  <si>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</si>
  <si>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</si>
  <si>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</si>
  <si>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</si>
  <si>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</si>
  <si>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</si>
  <si>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</si>
  <si>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</si>
  <si>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</si>
  <si>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</si>
  <si>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</si>
  <si>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</si>
  <si>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</si>
  <si>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</si>
  <si>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</si>
  <si>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</si>
  <si>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</si>
  <si>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</si>
  <si>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</si>
  <si>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</si>
  <si>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</si>
  <si>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</si>
  <si>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</si>
  <si>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</si>
  <si>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</si>
  <si>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</si>
  <si>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</si>
  <si>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</si>
  <si>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</si>
  <si>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</si>
  <si>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</si>
  <si>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</si>
  <si>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</si>
  <si>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</si>
  <si>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</si>
  <si>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</si>
  <si>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</si>
  <si>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</si>
  <si>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</si>
  <si>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</si>
  <si>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</si>
  <si>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</si>
  <si>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</si>
  <si>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</si>
  <si>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</si>
  <si>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</si>
  <si>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</si>
  <si>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</si>
  <si>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</si>
  <si>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</si>
  <si>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</si>
  <si>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</si>
  <si>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</si>
  <si>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</si>
  <si>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</si>
  <si>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</si>
  <si>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</si>
  <si>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</si>
  <si>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</si>
  <si>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</si>
  <si>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</si>
  <si>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</si>
  <si>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</si>
  <si>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</si>
  <si>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</si>
  <si>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</si>
  <si>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</si>
  <si>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</si>
  <si>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</si>
  <si>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</si>
  <si>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</si>
  <si>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</si>
  <si>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</si>
  <si>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</si>
  <si>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</si>
  <si>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</si>
  <si>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</si>
  <si>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</si>
  <si>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</si>
  <si>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</si>
  <si>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</si>
  <si>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</si>
  <si>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</si>
  <si>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</si>
  <si>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</si>
  <si>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</si>
  <si>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</si>
  <si>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</si>
  <si>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</si>
  <si>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</si>
  <si>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</si>
  <si>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</si>
  <si>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</si>
  <si>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</si>
  <si>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</si>
  <si>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</si>
  <si>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</si>
  <si>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</si>
  <si>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</si>
  <si>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</si>
  <si>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</si>
  <si>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</si>
  <si>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</si>
  <si>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</si>
  <si>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</si>
  <si>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</si>
  <si>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</si>
  <si>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</si>
  <si>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</si>
  <si>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</si>
  <si>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</si>
  <si>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</si>
  <si>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</si>
  <si>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</si>
  <si>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</si>
  <si>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</si>
  <si>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</si>
  <si>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</si>
  <si>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</si>
  <si>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</si>
  <si>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</si>
  <si>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</si>
  <si>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</si>
  <si>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</si>
  <si>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</si>
  <si>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</si>
  <si>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</si>
  <si>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</si>
  <si>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</si>
  <si>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</si>
  <si>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</si>
  <si>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</si>
  <si>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</si>
  <si>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</si>
  <si>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</si>
  <si>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</si>
  <si>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</si>
  <si>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</si>
  <si>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</si>
  <si>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</si>
  <si>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</si>
  <si>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</si>
  <si>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</si>
  <si>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</si>
  <si>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</si>
  <si>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</si>
  <si>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</si>
  <si>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</si>
  <si>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</si>
  <si>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</si>
  <si>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</si>
  <si>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</si>
  <si>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Predicted Overall Velocity Ratio = BxD/AxC=</t>
  </si>
  <si>
    <t>Velocity (turns)</t>
  </si>
  <si>
    <t>Direction</t>
  </si>
  <si>
    <t>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</si>
  <si>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</si>
  <si>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</si>
  <si>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</si>
  <si>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</si>
  <si>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</si>
  <si>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</si>
  <si>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</si>
  <si>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</si>
  <si>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</si>
  <si>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</si>
  <si>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</si>
  <si>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</si>
  <si>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</si>
  <si>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</si>
  <si>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</si>
  <si>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</si>
  <si>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</si>
  <si>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</si>
  <si>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</si>
  <si>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ES7 Experiment 2</t>
  </si>
  <si>
    <t>Light</t>
  </si>
  <si>
    <t xml:space="preserve">Length </t>
  </si>
  <si>
    <t>√l</t>
  </si>
  <si>
    <t>Time for 50 Swings</t>
  </si>
  <si>
    <t>Actual Period (T)</t>
  </si>
  <si>
    <t>Theoretical Period</t>
  </si>
  <si>
    <r>
      <t>(T/2</t>
    </r>
    <r>
      <rPr>
        <sz val="11"/>
        <color theme="1"/>
        <rFont val="Calibri"/>
        <family val="2"/>
      </rPr>
      <t>π</t>
    </r>
    <r>
      <rPr>
        <sz val="11"/>
        <color theme="1"/>
        <rFont val="Aptos Narrow"/>
        <family val="2"/>
      </rPr>
      <t>)^2</t>
    </r>
  </si>
  <si>
    <t>Heavy</t>
  </si>
  <si>
    <t>m</t>
  </si>
  <si>
    <t>s</t>
  </si>
  <si>
    <r>
      <t>Graph of l against (T/2</t>
    </r>
    <r>
      <rPr>
        <b/>
        <sz val="11"/>
        <color theme="1"/>
        <rFont val="Calibri"/>
        <family val="2"/>
      </rPr>
      <t>π)^2</t>
    </r>
  </si>
  <si>
    <t>Add in a line of best fit with a gradient line to find 'g'</t>
  </si>
  <si>
    <t xml:space="preserve">ES17 Rotational Friction </t>
  </si>
  <si>
    <t xml:space="preserve"> 1. The Wedge</t>
  </si>
  <si>
    <t>2. The 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</si>
  <si>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</si>
  <si>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</si>
  <si>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</si>
  <si>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</si>
  <si>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</si>
  <si>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</si>
  <si>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</si>
  <si>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</si>
  <si>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</si>
  <si>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</si>
  <si>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</si>
  <si>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</si>
  <si>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</si>
  <si>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</si>
  <si>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</si>
  <si>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</si>
  <si>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t>
  </si>
  <si>
    <t xml:space="preserve"> VR:1</t>
  </si>
  <si>
    <t>Garvity</t>
  </si>
  <si>
    <t>10;01</t>
  </si>
  <si>
    <t>clockwiseanti-clockwise</t>
  </si>
  <si>
    <t>60mm</t>
  </si>
  <si>
    <t>anti-clockwise</t>
  </si>
  <si>
    <t>clockwise</t>
  </si>
  <si>
    <t>1:40</t>
  </si>
  <si>
    <t xml:space="preserve">a heavier weight has a higher efficency </t>
  </si>
  <si>
    <t>I would fit tufoil as the avrage effiecency is highest overall</t>
  </si>
  <si>
    <t xml:space="preserve">in my experement the opposite has happened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</si>
</sst>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1"/>
      <name val="Cambria Math"/>
      <family val="1"/>
    </font>
    <font>
      <sz val="11"/>
      <color theme="1"/>
      <name val="Aptos Narrow"/>
      <family val="2"/>
    </font>
    <font>
      <b/>
      <sz val="11"/>
      <color theme="1"/>
      <name val="Calibri"/>
      <family val="2"/>
    </font>
    <font>
      <u/>
      <sz val="11"/>
      <color theme="1"/>
      <name val="Aptos Narrow"/>
      <family val="2"/>
      <scheme val="minor"/>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63">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7"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10"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0" borderId="45"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4" xfId="0" applyBorder="1" applyProtection="1">
      <protection locked="0"/>
    </xf>
    <xf numFmtId="0" fontId="0" fillId="3" borderId="1" xfId="0" applyFill="1" applyBorder="1"/>
    <xf numFmtId="0" fontId="4" fillId="3" borderId="1" xfId="0" applyFont="1" applyFill="1" applyBorder="1" applyAlignment="1">
      <alignment horizontal="center" vertical="top"/>
    </xf>
    <xf numFmtId="0" fontId="0" fillId="3" borderId="44" xfId="0" applyFill="1" applyBorder="1"/>
    <xf numFmtId="0" fontId="4" fillId="2" borderId="1" xfId="0" applyFont="1" applyFill="1" applyBorder="1" applyAlignment="1">
      <alignment horizontal="center" vertical="top"/>
    </xf>
    <xf numFmtId="0" fontId="0" fillId="2" borderId="44" xfId="0" applyFill="1" applyBorder="1"/>
    <xf numFmtId="2" fontId="0" fillId="0" borderId="44" xfId="0" applyNumberFormat="1" applyBorder="1"/>
    <xf numFmtId="2" fontId="0" fillId="0" borderId="45" xfId="0" applyNumberFormat="1" applyBorder="1"/>
    <xf numFmtId="2" fontId="0" fillId="0" borderId="46" xfId="0" applyNumberFormat="1" applyBorder="1"/>
    <xf numFmtId="0" fontId="0" fillId="0" borderId="74" xfId="0" applyBorder="1"/>
    <xf numFmtId="0" fontId="0" fillId="4" borderId="84" xfId="0" applyFill="1" applyBorder="1"/>
    <xf numFmtId="0" fontId="0" fillId="4" borderId="85" xfId="0" applyFill="1" applyBorder="1"/>
    <xf numFmtId="0" fontId="0" fillId="4" borderId="86" xfId="0" applyFill="1" applyBorder="1"/>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87" xfId="0" applyFill="1" applyBorder="1"/>
    <xf numFmtId="0" fontId="0" fillId="4" borderId="88" xfId="0" applyFill="1" applyBorder="1"/>
    <xf numFmtId="0" fontId="0" fillId="4" borderId="89" xfId="0" applyFill="1" applyBorder="1"/>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xf numFmtId="2" fontId="0" fillId="0" borderId="76" xfId="0" applyNumberFormat="1" applyBorder="1" applyAlignment="1" applyProtection="1">
      <alignment horizontal="center"/>
      <protection locked="0"/>
    </xf>
    <xf numFmtId="10" fontId="0" fillId="0" borderId="77" xfId="0" applyNumberFormat="1" applyBorder="1" applyAlignment="1" applyProtection="1">
      <alignment horizontal="center"/>
      <protection locked="0"/>
    </xf>
    <xf numFmtId="10" fontId="0" fillId="0" borderId="79" xfId="0" applyNumberFormat="1" applyBorder="1" applyAlignment="1" applyProtection="1">
      <alignment horizontal="center"/>
      <protection locked="0"/>
    </xf>
    <xf numFmtId="0" fontId="7" fillId="0" borderId="0" xfId="0" applyFont="1"/>
    <xf numFmtId="20" fontId="0" fillId="0" borderId="13" xfId="0" applyNumberFormat="1" applyBorder="1" applyAlignment="1" applyProtection="1">
      <alignment horizontal="center"/>
      <protection locked="0"/>
    </xf>
    <xf numFmtId="20" fontId="0" fillId="0" borderId="7" xfId="0" applyNumberFormat="1" applyBorder="1" applyAlignment="1" applyProtection="1">
      <alignment horizontal="center"/>
      <protection locked="0"/>
    </xf>
    <xf numFmtId="2" fontId="0" fillId="0" borderId="47" xfId="0" applyNumberFormat="1" applyBorder="1" applyAlignment="1" applyProtection="1">
      <alignment horizontal="center"/>
      <protection locked="0"/>
    </xf>
    <xf numFmtId="10" fontId="0" fillId="0" borderId="47" xfId="0" applyNumberFormat="1" applyBorder="1" applyAlignment="1" applyProtection="1">
      <alignment horizontal="center"/>
      <protection locked="0"/>
    </xf>
    <xf numFmtId="0" fontId="0" fillId="0" borderId="33" xfId="0" applyBorder="1" applyAlignment="1"/>
    <xf numFmtId="49" fontId="0" fillId="0" borderId="13" xfId="0" applyNumberFormat="1" applyBorder="1" applyAlignment="1" applyProtection="1">
      <alignment horizontal="center"/>
      <protection locked="0"/>
    </xf>
    <xf numFmtId="49" fontId="0" fillId="0" borderId="10" xfId="0" applyNumberFormat="1" applyBorder="1" applyAlignment="1" applyProtection="1">
      <alignment horizontal="center"/>
      <protection locked="0"/>
    </xf>
  </cellXfs>
  <cellStyles count="1">
    <cellStyle name="Normal" xfId="0" builtinId="0"/>
  </cellStyles>
  <dxfs count="0"/>
  <tableStyles count="0" defaultTableStyle="TableStyleMedium2" defaultPivotStyle="PivotStyleLight16"/>
  <colors>
    <mruColors>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Gears!$A$25</c:f>
              <c:strCache>
                <c:ptCount val="1"/>
                <c:pt idx="0">
                  <c:v>Graph of Load v effort</c:v>
                </c:pt>
              </c:strCache>
            </c:strRef>
          </c:tx>
          <c:spPr>
            <a:ln w="19050" cap="rnd">
              <a:solidFill>
                <a:schemeClr val="accent1"/>
              </a:solidFill>
              <a:round/>
            </a:ln>
            <a:effectLst/>
          </c:spPr>
          <c:marker>
            <c:symbol val="none"/>
          </c:marker>
          <c:xVal>
            <c:numRef>
              <c:f>Gears!$A$16:$A$23</c:f>
              <c:numCache>
                <c:formatCode>General</c:formatCode>
                <c:ptCount val="8"/>
                <c:pt idx="0">
                  <c:v>50</c:v>
                </c:pt>
                <c:pt idx="1">
                  <c:v>100</c:v>
                </c:pt>
                <c:pt idx="2">
                  <c:v>150</c:v>
                </c:pt>
                <c:pt idx="3">
                  <c:v>200</c:v>
                </c:pt>
                <c:pt idx="4">
                  <c:v>250</c:v>
                </c:pt>
                <c:pt idx="5">
                  <c:v>300</c:v>
                </c:pt>
                <c:pt idx="6">
                  <c:v>350</c:v>
                </c:pt>
                <c:pt idx="7">
                  <c:v>400</c:v>
                </c:pt>
              </c:numCache>
            </c:numRef>
          </c:xVal>
          <c:yVal>
            <c:numRef>
              <c:f>Gears!$B$16:$B$23</c:f>
              <c:numCache>
                <c:formatCode>General</c:formatCode>
                <c:ptCount val="8"/>
                <c:pt idx="0">
                  <c:v>61</c:v>
                </c:pt>
                <c:pt idx="1">
                  <c:v>155</c:v>
                </c:pt>
                <c:pt idx="2">
                  <c:v>172</c:v>
                </c:pt>
                <c:pt idx="3">
                  <c:v>226</c:v>
                </c:pt>
                <c:pt idx="4">
                  <c:v>282</c:v>
                </c:pt>
                <c:pt idx="5">
                  <c:v>340</c:v>
                </c:pt>
                <c:pt idx="6">
                  <c:v>400</c:v>
                </c:pt>
                <c:pt idx="7">
                  <c:v>460</c:v>
                </c:pt>
              </c:numCache>
            </c:numRef>
          </c:yVal>
          <c:smooth val="0"/>
          <c:extLst>
            <c:ext xmlns:c16="http://schemas.microsoft.com/office/drawing/2014/chart" uri="{C3380CC4-5D6E-409C-BE32-E72D297353CC}">
              <c16:uniqueId val="{00000000-FA84-46A4-A533-F1ECDD5F09A8}"/>
            </c:ext>
          </c:extLst>
        </c:ser>
        <c:dLbls>
          <c:showLegendKey val="0"/>
          <c:showVal val="0"/>
          <c:showCatName val="0"/>
          <c:showSerName val="0"/>
          <c:showPercent val="0"/>
          <c:showBubbleSize val="0"/>
        </c:dLbls>
        <c:axId val="1842528239"/>
        <c:axId val="1842527279"/>
      </c:scatterChart>
      <c:valAx>
        <c:axId val="184252823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2527279"/>
        <c:crosses val="autoZero"/>
        <c:crossBetween val="midCat"/>
      </c:valAx>
      <c:valAx>
        <c:axId val="18425272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4252823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Gears!$F$25</c:f>
              <c:strCache>
                <c:ptCount val="1"/>
                <c:pt idx="0">
                  <c:v>Graph of Load v effort</c:v>
                </c:pt>
              </c:strCache>
            </c:strRef>
          </c:tx>
          <c:spPr>
            <a:ln w="19050" cap="rnd">
              <a:solidFill>
                <a:schemeClr val="accent1"/>
              </a:solidFill>
              <a:round/>
            </a:ln>
            <a:effectLst/>
          </c:spPr>
          <c:marker>
            <c:symbol val="none"/>
          </c:marker>
          <c:xVal>
            <c:numRef>
              <c:f>Gears!$F$16:$F$23</c:f>
              <c:numCache>
                <c:formatCode>General</c:formatCode>
                <c:ptCount val="8"/>
                <c:pt idx="0">
                  <c:v>50</c:v>
                </c:pt>
                <c:pt idx="1">
                  <c:v>100</c:v>
                </c:pt>
                <c:pt idx="2">
                  <c:v>150</c:v>
                </c:pt>
                <c:pt idx="3">
                  <c:v>200</c:v>
                </c:pt>
                <c:pt idx="4">
                  <c:v>250</c:v>
                </c:pt>
                <c:pt idx="5">
                  <c:v>300</c:v>
                </c:pt>
                <c:pt idx="6">
                  <c:v>350</c:v>
                </c:pt>
                <c:pt idx="7">
                  <c:v>400</c:v>
                </c:pt>
              </c:numCache>
            </c:numRef>
          </c:xVal>
          <c:yVal>
            <c:numRef>
              <c:f>Gears!$G$17:$G$23</c:f>
              <c:numCache>
                <c:formatCode>General</c:formatCode>
                <c:ptCount val="7"/>
                <c:pt idx="0">
                  <c:v>20</c:v>
                </c:pt>
                <c:pt idx="1">
                  <c:v>30</c:v>
                </c:pt>
                <c:pt idx="2">
                  <c:v>40</c:v>
                </c:pt>
                <c:pt idx="3">
                  <c:v>50</c:v>
                </c:pt>
                <c:pt idx="4">
                  <c:v>60</c:v>
                </c:pt>
                <c:pt idx="5">
                  <c:v>70</c:v>
                </c:pt>
                <c:pt idx="6">
                  <c:v>80</c:v>
                </c:pt>
              </c:numCache>
            </c:numRef>
          </c:yVal>
          <c:smooth val="0"/>
          <c:extLst>
            <c:ext xmlns:c16="http://schemas.microsoft.com/office/drawing/2014/chart" uri="{C3380CC4-5D6E-409C-BE32-E72D297353CC}">
              <c16:uniqueId val="{00000000-6506-4584-870B-47D490C118A5}"/>
            </c:ext>
          </c:extLst>
        </c:ser>
        <c:dLbls>
          <c:showLegendKey val="0"/>
          <c:showVal val="0"/>
          <c:showCatName val="0"/>
          <c:showSerName val="0"/>
          <c:showPercent val="0"/>
          <c:showBubbleSize val="0"/>
        </c:dLbls>
        <c:axId val="1069384639"/>
        <c:axId val="1069371199"/>
      </c:scatterChart>
      <c:valAx>
        <c:axId val="106938463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9371199"/>
        <c:crosses val="autoZero"/>
        <c:crossBetween val="midCat"/>
      </c:valAx>
      <c:valAx>
        <c:axId val="10693711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938463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Gears!$K$25</c:f>
              <c:strCache>
                <c:ptCount val="1"/>
                <c:pt idx="0">
                  <c:v>Graph of Load v effort</c:v>
                </c:pt>
              </c:strCache>
            </c:strRef>
          </c:tx>
          <c:spPr>
            <a:ln w="19050" cap="rnd">
              <a:solidFill>
                <a:schemeClr val="accent1"/>
              </a:solidFill>
              <a:round/>
            </a:ln>
            <a:effectLst/>
          </c:spPr>
          <c:marker>
            <c:symbol val="none"/>
          </c:marker>
          <c:xVal>
            <c:numRef>
              <c:f>Gears!$K$16:$K$23</c:f>
              <c:numCache>
                <c:formatCode>General</c:formatCode>
                <c:ptCount val="8"/>
                <c:pt idx="0">
                  <c:v>50</c:v>
                </c:pt>
                <c:pt idx="1">
                  <c:v>100</c:v>
                </c:pt>
                <c:pt idx="2">
                  <c:v>150</c:v>
                </c:pt>
                <c:pt idx="3">
                  <c:v>200</c:v>
                </c:pt>
                <c:pt idx="4">
                  <c:v>250</c:v>
                </c:pt>
                <c:pt idx="5">
                  <c:v>300</c:v>
                </c:pt>
                <c:pt idx="6">
                  <c:v>350</c:v>
                </c:pt>
                <c:pt idx="7">
                  <c:v>400</c:v>
                </c:pt>
              </c:numCache>
            </c:numRef>
          </c:xVal>
          <c:yVal>
            <c:numRef>
              <c:f>Gears!$L$16:$L$23</c:f>
              <c:numCache>
                <c:formatCode>General</c:formatCode>
                <c:ptCount val="8"/>
                <c:pt idx="0">
                  <c:v>45</c:v>
                </c:pt>
                <c:pt idx="1">
                  <c:v>60</c:v>
                </c:pt>
                <c:pt idx="2">
                  <c:v>70</c:v>
                </c:pt>
                <c:pt idx="3">
                  <c:v>110</c:v>
                </c:pt>
                <c:pt idx="4">
                  <c:v>153</c:v>
                </c:pt>
                <c:pt idx="5">
                  <c:v>193</c:v>
                </c:pt>
                <c:pt idx="6">
                  <c:v>224</c:v>
                </c:pt>
                <c:pt idx="7">
                  <c:v>265</c:v>
                </c:pt>
              </c:numCache>
            </c:numRef>
          </c:yVal>
          <c:smooth val="0"/>
          <c:extLst>
            <c:ext xmlns:c16="http://schemas.microsoft.com/office/drawing/2014/chart" uri="{C3380CC4-5D6E-409C-BE32-E72D297353CC}">
              <c16:uniqueId val="{00000000-5521-4A41-B263-3266D1E40F08}"/>
            </c:ext>
          </c:extLst>
        </c:ser>
        <c:dLbls>
          <c:showLegendKey val="0"/>
          <c:showVal val="0"/>
          <c:showCatName val="0"/>
          <c:showSerName val="0"/>
          <c:showPercent val="0"/>
          <c:showBubbleSize val="0"/>
        </c:dLbls>
        <c:axId val="1069418239"/>
        <c:axId val="1069416799"/>
      </c:scatterChart>
      <c:valAx>
        <c:axId val="106941823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9416799"/>
        <c:crosses val="autoZero"/>
        <c:crossBetween val="midCat"/>
      </c:valAx>
      <c:valAx>
        <c:axId val="10694167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941823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Gears!$Q$29</c:f>
              <c:strCache>
                <c:ptCount val="1"/>
                <c:pt idx="0">
                  <c:v>Graph of Load v effort</c:v>
                </c:pt>
              </c:strCache>
            </c:strRef>
          </c:tx>
          <c:spPr>
            <a:ln w="19050" cap="rnd">
              <a:solidFill>
                <a:schemeClr val="accent1"/>
              </a:solidFill>
              <a:round/>
            </a:ln>
            <a:effectLst/>
          </c:spPr>
          <c:marker>
            <c:symbol val="none"/>
          </c:marker>
          <c:xVal>
            <c:numRef>
              <c:f>Gears!$Q$20:$Q$27</c:f>
              <c:numCache>
                <c:formatCode>General</c:formatCode>
                <c:ptCount val="8"/>
                <c:pt idx="0">
                  <c:v>50</c:v>
                </c:pt>
                <c:pt idx="1">
                  <c:v>100</c:v>
                </c:pt>
                <c:pt idx="2">
                  <c:v>150</c:v>
                </c:pt>
                <c:pt idx="3">
                  <c:v>200</c:v>
                </c:pt>
                <c:pt idx="4">
                  <c:v>250</c:v>
                </c:pt>
                <c:pt idx="5">
                  <c:v>300</c:v>
                </c:pt>
                <c:pt idx="6">
                  <c:v>350</c:v>
                </c:pt>
                <c:pt idx="7">
                  <c:v>400</c:v>
                </c:pt>
              </c:numCache>
            </c:numRef>
          </c:xVal>
          <c:yVal>
            <c:numRef>
              <c:f>Gears!$R$20:$R$27</c:f>
              <c:numCache>
                <c:formatCode>General</c:formatCode>
                <c:ptCount val="8"/>
                <c:pt idx="0">
                  <c:v>45</c:v>
                </c:pt>
                <c:pt idx="1">
                  <c:v>65</c:v>
                </c:pt>
                <c:pt idx="2">
                  <c:v>90</c:v>
                </c:pt>
                <c:pt idx="3">
                  <c:v>135</c:v>
                </c:pt>
                <c:pt idx="4">
                  <c:v>150</c:v>
                </c:pt>
                <c:pt idx="5">
                  <c:v>175</c:v>
                </c:pt>
                <c:pt idx="6">
                  <c:v>210</c:v>
                </c:pt>
                <c:pt idx="7">
                  <c:v>235</c:v>
                </c:pt>
              </c:numCache>
            </c:numRef>
          </c:yVal>
          <c:smooth val="0"/>
          <c:extLst>
            <c:ext xmlns:c16="http://schemas.microsoft.com/office/drawing/2014/chart" uri="{C3380CC4-5D6E-409C-BE32-E72D297353CC}">
              <c16:uniqueId val="{00000000-918C-457D-B33B-E2847E629F9E}"/>
            </c:ext>
          </c:extLst>
        </c:ser>
        <c:dLbls>
          <c:showLegendKey val="0"/>
          <c:showVal val="0"/>
          <c:showCatName val="0"/>
          <c:showSerName val="0"/>
          <c:showPercent val="0"/>
          <c:showBubbleSize val="0"/>
        </c:dLbls>
        <c:axId val="1069394719"/>
        <c:axId val="1069409119"/>
      </c:scatterChart>
      <c:valAx>
        <c:axId val="106939471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9409119"/>
        <c:crosses val="autoZero"/>
        <c:crossBetween val="midCat"/>
      </c:valAx>
      <c:valAx>
        <c:axId val="10694091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939471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Gears!$X$22</c:f>
              <c:strCache>
                <c:ptCount val="1"/>
                <c:pt idx="0">
                  <c:v>Graph of Load v effort</c:v>
                </c:pt>
              </c:strCache>
            </c:strRef>
          </c:tx>
          <c:spPr>
            <a:ln w="19050" cap="rnd">
              <a:solidFill>
                <a:schemeClr val="accent1"/>
              </a:solidFill>
              <a:round/>
            </a:ln>
            <a:effectLst/>
          </c:spPr>
          <c:marker>
            <c:symbol val="none"/>
          </c:marker>
          <c:xVal>
            <c:numRef>
              <c:f>Gears!$X$14:$X$20</c:f>
              <c:numCache>
                <c:formatCode>General</c:formatCode>
                <c:ptCount val="7"/>
                <c:pt idx="0">
                  <c:v>150</c:v>
                </c:pt>
                <c:pt idx="1">
                  <c:v>200</c:v>
                </c:pt>
                <c:pt idx="2">
                  <c:v>250</c:v>
                </c:pt>
                <c:pt idx="3">
                  <c:v>300</c:v>
                </c:pt>
                <c:pt idx="4">
                  <c:v>350</c:v>
                </c:pt>
                <c:pt idx="5">
                  <c:v>400</c:v>
                </c:pt>
                <c:pt idx="6">
                  <c:v>450</c:v>
                </c:pt>
              </c:numCache>
            </c:numRef>
          </c:xVal>
          <c:yVal>
            <c:numRef>
              <c:f>Gears!$Y$14:$Y$20</c:f>
              <c:numCache>
                <c:formatCode>General</c:formatCode>
                <c:ptCount val="7"/>
                <c:pt idx="0">
                  <c:v>30</c:v>
                </c:pt>
                <c:pt idx="1">
                  <c:v>46</c:v>
                </c:pt>
                <c:pt idx="2">
                  <c:v>60</c:v>
                </c:pt>
                <c:pt idx="3">
                  <c:v>74</c:v>
                </c:pt>
                <c:pt idx="4">
                  <c:v>105</c:v>
                </c:pt>
                <c:pt idx="5">
                  <c:v>108</c:v>
                </c:pt>
                <c:pt idx="6">
                  <c:v>134</c:v>
                </c:pt>
              </c:numCache>
            </c:numRef>
          </c:yVal>
          <c:smooth val="0"/>
          <c:extLst>
            <c:ext xmlns:c16="http://schemas.microsoft.com/office/drawing/2014/chart" uri="{C3380CC4-5D6E-409C-BE32-E72D297353CC}">
              <c16:uniqueId val="{00000000-F515-4900-AA13-13C2931AFC94}"/>
            </c:ext>
          </c:extLst>
        </c:ser>
        <c:dLbls>
          <c:showLegendKey val="0"/>
          <c:showVal val="0"/>
          <c:showCatName val="0"/>
          <c:showSerName val="0"/>
          <c:showPercent val="0"/>
          <c:showBubbleSize val="0"/>
        </c:dLbls>
        <c:axId val="1059512671"/>
        <c:axId val="1059492991"/>
      </c:scatterChart>
      <c:valAx>
        <c:axId val="105951267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9492991"/>
        <c:crosses val="autoZero"/>
        <c:crossBetween val="midCat"/>
      </c:valAx>
      <c:valAx>
        <c:axId val="105949299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951267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Gears!$AD$22</c:f>
              <c:strCache>
                <c:ptCount val="1"/>
                <c:pt idx="0">
                  <c:v>Graph of Load v effort</c:v>
                </c:pt>
              </c:strCache>
            </c:strRef>
          </c:tx>
          <c:spPr>
            <a:ln w="19050" cap="rnd">
              <a:solidFill>
                <a:schemeClr val="accent1"/>
              </a:solidFill>
              <a:round/>
            </a:ln>
            <a:effectLst/>
          </c:spPr>
          <c:marker>
            <c:symbol val="none"/>
          </c:marker>
          <c:xVal>
            <c:numRef>
              <c:f>Gears!$AD$14:$AD$20</c:f>
              <c:numCache>
                <c:formatCode>General</c:formatCode>
                <c:ptCount val="7"/>
                <c:pt idx="0">
                  <c:v>200</c:v>
                </c:pt>
                <c:pt idx="1">
                  <c:v>250</c:v>
                </c:pt>
                <c:pt idx="2">
                  <c:v>300</c:v>
                </c:pt>
                <c:pt idx="3">
                  <c:v>350</c:v>
                </c:pt>
                <c:pt idx="4">
                  <c:v>400</c:v>
                </c:pt>
                <c:pt idx="5">
                  <c:v>450</c:v>
                </c:pt>
                <c:pt idx="6">
                  <c:v>500</c:v>
                </c:pt>
              </c:numCache>
            </c:numRef>
          </c:xVal>
          <c:yVal>
            <c:numRef>
              <c:f>Gears!$AE$14:$AE$20</c:f>
              <c:numCache>
                <c:formatCode>General</c:formatCode>
                <c:ptCount val="7"/>
                <c:pt idx="0">
                  <c:v>40</c:v>
                </c:pt>
                <c:pt idx="1">
                  <c:v>66</c:v>
                </c:pt>
                <c:pt idx="2">
                  <c:v>77</c:v>
                </c:pt>
                <c:pt idx="3">
                  <c:v>90</c:v>
                </c:pt>
                <c:pt idx="4">
                  <c:v>100</c:v>
                </c:pt>
                <c:pt idx="5">
                  <c:v>105</c:v>
                </c:pt>
                <c:pt idx="6">
                  <c:v>110</c:v>
                </c:pt>
              </c:numCache>
            </c:numRef>
          </c:yVal>
          <c:smooth val="0"/>
          <c:extLst>
            <c:ext xmlns:c16="http://schemas.microsoft.com/office/drawing/2014/chart" uri="{C3380CC4-5D6E-409C-BE32-E72D297353CC}">
              <c16:uniqueId val="{00000000-0B89-4571-9050-8BF498CDDCDD}"/>
            </c:ext>
          </c:extLst>
        </c:ser>
        <c:dLbls>
          <c:showLegendKey val="0"/>
          <c:showVal val="0"/>
          <c:showCatName val="0"/>
          <c:showSerName val="0"/>
          <c:showPercent val="0"/>
          <c:showBubbleSize val="0"/>
        </c:dLbls>
        <c:axId val="1101784255"/>
        <c:axId val="1101784735"/>
      </c:scatterChart>
      <c:valAx>
        <c:axId val="110178425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1784735"/>
        <c:crosses val="autoZero"/>
        <c:crossBetween val="midCat"/>
      </c:valAx>
      <c:valAx>
        <c:axId val="110178473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178425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Gears!$AD$23</c:f>
              <c:strCache>
                <c:ptCount val="1"/>
                <c:pt idx="0">
                  <c:v>Graph of Efficiency v Load</c:v>
                </c:pt>
              </c:strCache>
            </c:strRef>
          </c:tx>
          <c:spPr>
            <a:ln w="19050" cap="rnd">
              <a:solidFill>
                <a:schemeClr val="accent1"/>
              </a:solidFill>
              <a:round/>
            </a:ln>
            <a:effectLst/>
          </c:spPr>
          <c:marker>
            <c:symbol val="none"/>
          </c:marker>
          <c:xVal>
            <c:numRef>
              <c:f>Gears!$AG$14:$AG$20</c:f>
              <c:numCache>
                <c:formatCode>0.00%</c:formatCode>
                <c:ptCount val="7"/>
                <c:pt idx="0">
                  <c:v>0.125</c:v>
                </c:pt>
                <c:pt idx="1">
                  <c:v>9.4696969696969696E-2</c:v>
                </c:pt>
                <c:pt idx="2">
                  <c:v>9.7402597402597407E-2</c:v>
                </c:pt>
                <c:pt idx="3">
                  <c:v>9.7222222222222224E-2</c:v>
                </c:pt>
                <c:pt idx="4">
                  <c:v>0.1</c:v>
                </c:pt>
                <c:pt idx="5">
                  <c:v>0.10714285714285714</c:v>
                </c:pt>
                <c:pt idx="6">
                  <c:v>0.11363636363636365</c:v>
                </c:pt>
              </c:numCache>
            </c:numRef>
          </c:xVal>
          <c:yVal>
            <c:numRef>
              <c:f>Gears!$AD$14:$AD$20</c:f>
              <c:numCache>
                <c:formatCode>General</c:formatCode>
                <c:ptCount val="7"/>
                <c:pt idx="0">
                  <c:v>200</c:v>
                </c:pt>
                <c:pt idx="1">
                  <c:v>250</c:v>
                </c:pt>
                <c:pt idx="2">
                  <c:v>300</c:v>
                </c:pt>
                <c:pt idx="3">
                  <c:v>350</c:v>
                </c:pt>
                <c:pt idx="4">
                  <c:v>400</c:v>
                </c:pt>
                <c:pt idx="5">
                  <c:v>450</c:v>
                </c:pt>
                <c:pt idx="6">
                  <c:v>500</c:v>
                </c:pt>
              </c:numCache>
            </c:numRef>
          </c:yVal>
          <c:smooth val="0"/>
          <c:extLst>
            <c:ext xmlns:c16="http://schemas.microsoft.com/office/drawing/2014/chart" uri="{C3380CC4-5D6E-409C-BE32-E72D297353CC}">
              <c16:uniqueId val="{00000000-E7FF-407F-AC76-BEFAE3654979}"/>
            </c:ext>
          </c:extLst>
        </c:ser>
        <c:dLbls>
          <c:showLegendKey val="0"/>
          <c:showVal val="0"/>
          <c:showCatName val="0"/>
          <c:showSerName val="0"/>
          <c:showPercent val="0"/>
          <c:showBubbleSize val="0"/>
        </c:dLbls>
        <c:axId val="774073663"/>
        <c:axId val="774074623"/>
      </c:scatterChart>
      <c:valAx>
        <c:axId val="774073663"/>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74074623"/>
        <c:crosses val="autoZero"/>
        <c:crossBetween val="midCat"/>
      </c:valAx>
      <c:valAx>
        <c:axId val="77407462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7407366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Gears!$X$23</c:f>
              <c:strCache>
                <c:ptCount val="1"/>
                <c:pt idx="0">
                  <c:v>Graph of Efficiency v Load</c:v>
                </c:pt>
              </c:strCache>
            </c:strRef>
          </c:tx>
          <c:spPr>
            <a:ln w="19050" cap="rnd">
              <a:solidFill>
                <a:schemeClr val="accent1"/>
              </a:solidFill>
              <a:round/>
            </a:ln>
            <a:effectLst/>
          </c:spPr>
          <c:marker>
            <c:symbol val="none"/>
          </c:marker>
          <c:xVal>
            <c:numRef>
              <c:f>Gears!$AA$14:$AA$20</c:f>
              <c:numCache>
                <c:formatCode>0.00%</c:formatCode>
                <c:ptCount val="7"/>
                <c:pt idx="0">
                  <c:v>1.25</c:v>
                </c:pt>
                <c:pt idx="1">
                  <c:v>1.0869565217391304</c:v>
                </c:pt>
                <c:pt idx="2">
                  <c:v>1.0416666666666667</c:v>
                </c:pt>
                <c:pt idx="3">
                  <c:v>1.0135135135135136</c:v>
                </c:pt>
                <c:pt idx="4">
                  <c:v>0.83333333333333337</c:v>
                </c:pt>
                <c:pt idx="5">
                  <c:v>0.92592592592592593</c:v>
                </c:pt>
                <c:pt idx="6">
                  <c:v>0.83955223880597019</c:v>
                </c:pt>
              </c:numCache>
            </c:numRef>
          </c:xVal>
          <c:yVal>
            <c:numRef>
              <c:f>Gears!$X$14:$X$20</c:f>
              <c:numCache>
                <c:formatCode>General</c:formatCode>
                <c:ptCount val="7"/>
                <c:pt idx="0">
                  <c:v>150</c:v>
                </c:pt>
                <c:pt idx="1">
                  <c:v>200</c:v>
                </c:pt>
                <c:pt idx="2">
                  <c:v>250</c:v>
                </c:pt>
                <c:pt idx="3">
                  <c:v>300</c:v>
                </c:pt>
                <c:pt idx="4">
                  <c:v>350</c:v>
                </c:pt>
                <c:pt idx="5">
                  <c:v>400</c:v>
                </c:pt>
                <c:pt idx="6">
                  <c:v>450</c:v>
                </c:pt>
              </c:numCache>
            </c:numRef>
          </c:yVal>
          <c:smooth val="0"/>
          <c:extLst>
            <c:ext xmlns:c16="http://schemas.microsoft.com/office/drawing/2014/chart" uri="{C3380CC4-5D6E-409C-BE32-E72D297353CC}">
              <c16:uniqueId val="{00000000-722B-4B7E-BCF5-DD4AA24EC65E}"/>
            </c:ext>
          </c:extLst>
        </c:ser>
        <c:dLbls>
          <c:showLegendKey val="0"/>
          <c:showVal val="0"/>
          <c:showCatName val="0"/>
          <c:showSerName val="0"/>
          <c:showPercent val="0"/>
          <c:showBubbleSize val="0"/>
        </c:dLbls>
        <c:axId val="1181261695"/>
        <c:axId val="1181258815"/>
      </c:scatterChart>
      <c:valAx>
        <c:axId val="1181261695"/>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1258815"/>
        <c:crosses val="autoZero"/>
        <c:crossBetween val="midCat"/>
      </c:valAx>
      <c:valAx>
        <c:axId val="118125881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126169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Gears!$Q$30</c:f>
              <c:strCache>
                <c:ptCount val="1"/>
                <c:pt idx="0">
                  <c:v>Graph of Efficiency v Load</c:v>
                </c:pt>
              </c:strCache>
            </c:strRef>
          </c:tx>
          <c:spPr>
            <a:ln w="19050" cap="rnd">
              <a:solidFill>
                <a:schemeClr val="accent1"/>
              </a:solidFill>
              <a:round/>
            </a:ln>
            <a:effectLst/>
          </c:spPr>
          <c:marker>
            <c:symbol val="none"/>
          </c:marker>
          <c:xVal>
            <c:numRef>
              <c:f>Gears!$T$20:$T$27</c:f>
              <c:numCache>
                <c:formatCode>0.00%</c:formatCode>
                <c:ptCount val="8"/>
                <c:pt idx="0">
                  <c:v>0.51848395292165717</c:v>
                </c:pt>
                <c:pt idx="1">
                  <c:v>0.71790085789152525</c:v>
                </c:pt>
                <c:pt idx="2">
                  <c:v>0.77772592938248575</c:v>
                </c:pt>
                <c:pt idx="3">
                  <c:v>0.69131193722887607</c:v>
                </c:pt>
                <c:pt idx="4">
                  <c:v>0.77772592938248575</c:v>
                </c:pt>
                <c:pt idx="5">
                  <c:v>0.79994667022198518</c:v>
                </c:pt>
                <c:pt idx="6">
                  <c:v>0.77772592938248575</c:v>
                </c:pt>
                <c:pt idx="7">
                  <c:v>0.79427328958211307</c:v>
                </c:pt>
              </c:numCache>
            </c:numRef>
          </c:xVal>
          <c:yVal>
            <c:numRef>
              <c:f>Gears!$Q$20:$Q$27</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59C9-49A7-BBB4-620A50FDC2E4}"/>
            </c:ext>
          </c:extLst>
        </c:ser>
        <c:dLbls>
          <c:showLegendKey val="0"/>
          <c:showVal val="0"/>
          <c:showCatName val="0"/>
          <c:showSerName val="0"/>
          <c:showPercent val="0"/>
          <c:showBubbleSize val="0"/>
        </c:dLbls>
        <c:axId val="1173285151"/>
        <c:axId val="1173281791"/>
      </c:scatterChart>
      <c:valAx>
        <c:axId val="1173285151"/>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73281791"/>
        <c:crosses val="autoZero"/>
        <c:crossBetween val="midCat"/>
      </c:valAx>
      <c:valAx>
        <c:axId val="117328179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7328515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Gears!$K$26</c:f>
              <c:strCache>
                <c:ptCount val="1"/>
                <c:pt idx="0">
                  <c:v>Graph of Efficiency v Load</c:v>
                </c:pt>
              </c:strCache>
            </c:strRef>
          </c:tx>
          <c:spPr>
            <a:ln w="19050" cap="rnd">
              <a:solidFill>
                <a:schemeClr val="accent1"/>
              </a:solidFill>
              <a:round/>
            </a:ln>
            <a:effectLst/>
          </c:spPr>
          <c:marker>
            <c:symbol val="none"/>
          </c:marker>
          <c:xVal>
            <c:numRef>
              <c:f>Gears!$N$16:$N$23</c:f>
              <c:numCache>
                <c:formatCode>0.00%</c:formatCode>
                <c:ptCount val="8"/>
                <c:pt idx="0">
                  <c:v>1.1111111111111112</c:v>
                </c:pt>
                <c:pt idx="1">
                  <c:v>1.6666666666666667</c:v>
                </c:pt>
                <c:pt idx="2">
                  <c:v>2.1428571428571428</c:v>
                </c:pt>
                <c:pt idx="3">
                  <c:v>1.8181818181818181</c:v>
                </c:pt>
                <c:pt idx="4">
                  <c:v>1.6339869281045751</c:v>
                </c:pt>
                <c:pt idx="5">
                  <c:v>1.5544041450777202</c:v>
                </c:pt>
                <c:pt idx="6">
                  <c:v>1.5625</c:v>
                </c:pt>
                <c:pt idx="7">
                  <c:v>1.5094339622641511</c:v>
                </c:pt>
              </c:numCache>
            </c:numRef>
          </c:xVal>
          <c:yVal>
            <c:numRef>
              <c:f>Gears!$K$16:$K$23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A50F-4948-8209-8C5B3CDDDC24}"/>
            </c:ext>
          </c:extLst>
        </c:ser>
        <c:dLbls>
          <c:showLegendKey val="0"/>
          <c:showVal val="0"/>
          <c:showCatName val="0"/>
          <c:showSerName val="0"/>
          <c:showPercent val="0"/>
          <c:showBubbleSize val="0"/>
        </c:dLbls>
        <c:axId val="1213138335"/>
        <c:axId val="1213144575"/>
      </c:scatterChart>
      <c:valAx>
        <c:axId val="1213138335"/>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3144575"/>
        <c:crosses val="autoZero"/>
        <c:crossBetween val="midCat"/>
      </c:valAx>
      <c:valAx>
        <c:axId val="121314457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1313833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Gears!$F$26</c:f>
              <c:strCache>
                <c:ptCount val="1"/>
                <c:pt idx="0">
                  <c:v>Graph of Efficiency v Load</c:v>
                </c:pt>
              </c:strCache>
            </c:strRef>
          </c:tx>
          <c:spPr>
            <a:ln w="19050" cap="rnd">
              <a:solidFill>
                <a:schemeClr val="accent1"/>
              </a:solidFill>
              <a:round/>
            </a:ln>
            <a:effectLst/>
          </c:spPr>
          <c:marker>
            <c:symbol val="none"/>
          </c:marker>
          <c:xVal>
            <c:numRef>
              <c:f>Gears!$I$16:$I$23</c:f>
              <c:numCache>
                <c:formatCode>0.00%</c:formatCode>
                <c:ptCount val="8"/>
                <c:pt idx="0">
                  <c:v>1</c:v>
                </c:pt>
                <c:pt idx="1">
                  <c:v>1</c:v>
                </c:pt>
                <c:pt idx="2">
                  <c:v>1</c:v>
                </c:pt>
                <c:pt idx="3">
                  <c:v>1</c:v>
                </c:pt>
                <c:pt idx="4">
                  <c:v>1</c:v>
                </c:pt>
                <c:pt idx="5">
                  <c:v>1</c:v>
                </c:pt>
                <c:pt idx="6">
                  <c:v>1</c:v>
                </c:pt>
                <c:pt idx="7">
                  <c:v>1</c:v>
                </c:pt>
              </c:numCache>
            </c:numRef>
          </c:xVal>
          <c:yVal>
            <c:numRef>
              <c:f>Gears!$F$16:$F$23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EC5B-4E4B-9849-C6E440D70BD1}"/>
            </c:ext>
          </c:extLst>
        </c:ser>
        <c:dLbls>
          <c:showLegendKey val="0"/>
          <c:showVal val="0"/>
          <c:showCatName val="0"/>
          <c:showSerName val="0"/>
          <c:showPercent val="0"/>
          <c:showBubbleSize val="0"/>
        </c:dLbls>
        <c:axId val="1175393039"/>
        <c:axId val="1175397359"/>
      </c:scatterChart>
      <c:valAx>
        <c:axId val="1175393039"/>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75397359"/>
        <c:crosses val="autoZero"/>
        <c:crossBetween val="midCat"/>
      </c:valAx>
      <c:valAx>
        <c:axId val="117539735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7539303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Gears!$A$26</c:f>
              <c:strCache>
                <c:ptCount val="1"/>
                <c:pt idx="0">
                  <c:v>Graph of Efficiency v Load</c:v>
                </c:pt>
              </c:strCache>
            </c:strRef>
          </c:tx>
          <c:spPr>
            <a:ln w="19050" cap="rnd">
              <a:solidFill>
                <a:schemeClr val="accent1"/>
              </a:solidFill>
              <a:round/>
            </a:ln>
            <a:effectLst/>
          </c:spPr>
          <c:marker>
            <c:symbol val="none"/>
          </c:marker>
          <c:xVal>
            <c:numRef>
              <c:f>Gears!$D$16:$D$23</c:f>
              <c:numCache>
                <c:formatCode>0.00%</c:formatCode>
                <c:ptCount val="8"/>
                <c:pt idx="0">
                  <c:v>0.81967213114754101</c:v>
                </c:pt>
                <c:pt idx="1">
                  <c:v>0.64516129032258063</c:v>
                </c:pt>
                <c:pt idx="2">
                  <c:v>0.87209302325581395</c:v>
                </c:pt>
                <c:pt idx="3">
                  <c:v>0.88495575221238942</c:v>
                </c:pt>
                <c:pt idx="4">
                  <c:v>0.88652482269503541</c:v>
                </c:pt>
                <c:pt idx="5">
                  <c:v>0.88235294117647056</c:v>
                </c:pt>
                <c:pt idx="6">
                  <c:v>0.875</c:v>
                </c:pt>
                <c:pt idx="7">
                  <c:v>0.86956521739130432</c:v>
                </c:pt>
              </c:numCache>
            </c:numRef>
          </c:xVal>
          <c:yVal>
            <c:numRef>
              <c:f>Gears!$A$16:$A$23</c:f>
              <c:numCache>
                <c:formatCode>General</c:formatCode>
                <c:ptCount val="8"/>
                <c:pt idx="0">
                  <c:v>50</c:v>
                </c:pt>
                <c:pt idx="1">
                  <c:v>100</c:v>
                </c:pt>
                <c:pt idx="2">
                  <c:v>150</c:v>
                </c:pt>
                <c:pt idx="3">
                  <c:v>200</c:v>
                </c:pt>
                <c:pt idx="4">
                  <c:v>250</c:v>
                </c:pt>
                <c:pt idx="5">
                  <c:v>300</c:v>
                </c:pt>
                <c:pt idx="6">
                  <c:v>350</c:v>
                </c:pt>
                <c:pt idx="7">
                  <c:v>400</c:v>
                </c:pt>
              </c:numCache>
            </c:numRef>
          </c:yVal>
          <c:smooth val="0"/>
          <c:extLst>
            <c:ext xmlns:c16="http://schemas.microsoft.com/office/drawing/2014/chart" uri="{C3380CC4-5D6E-409C-BE32-E72D297353CC}">
              <c16:uniqueId val="{00000000-C149-4401-B25D-D4CE061E4AC7}"/>
            </c:ext>
          </c:extLst>
        </c:ser>
        <c:dLbls>
          <c:showLegendKey val="0"/>
          <c:showVal val="0"/>
          <c:showCatName val="0"/>
          <c:showSerName val="0"/>
          <c:showPercent val="0"/>
          <c:showBubbleSize val="0"/>
        </c:dLbls>
        <c:axId val="1181311359"/>
        <c:axId val="1181314719"/>
      </c:scatterChart>
      <c:valAx>
        <c:axId val="1181311359"/>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1314719"/>
        <c:crosses val="autoZero"/>
        <c:crossBetween val="midCat"/>
      </c:valAx>
      <c:valAx>
        <c:axId val="11813147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8131135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light</a:t>
            </a:r>
            <a:r>
              <a:rPr lang="en-US" baseline="0"/>
              <a:t> </a:t>
            </a:r>
            <a:r>
              <a:rPr lang="en-US"/>
              <a:t>Graph of l against (T/2</a:t>
            </a:r>
            <a:r>
              <a:rPr lang="el-GR"/>
              <a:t>π)^2</a:t>
            </a:r>
          </a:p>
        </c:rich>
      </c:tx>
      <c:layout>
        <c:manualLayout>
          <c:xMode val="edge"/>
          <c:yMode val="edge"/>
          <c:x val="0.27759011373578302"/>
          <c:y val="4.629629629629629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tx>
            <c:strRef>
              <c:f>'Simple Harmonic Motion'!$B$14</c:f>
              <c:strCache>
                <c:ptCount val="1"/>
                <c:pt idx="0">
                  <c:v>Graph of l against (T/2π)^2</c:v>
                </c:pt>
              </c:strCache>
            </c:strRef>
          </c:tx>
          <c:spPr>
            <a:ln w="19050" cap="rnd">
              <a:solidFill>
                <a:schemeClr val="accent2"/>
              </a:solidFill>
              <a:round/>
            </a:ln>
            <a:effectLst/>
          </c:spPr>
          <c:marker>
            <c:symbol val="none"/>
          </c:marker>
          <c:trendline>
            <c:spPr>
              <a:ln w="19050" cap="rnd">
                <a:solidFill>
                  <a:schemeClr val="accent2"/>
                </a:solidFill>
                <a:prstDash val="sysDot"/>
              </a:ln>
              <a:effectLst/>
            </c:spPr>
            <c:trendlineType val="linear"/>
            <c:dispRSqr val="0"/>
            <c:dispEq val="0"/>
          </c:trendline>
          <c:xVal>
            <c:numRef>
              <c:f>'Simple Harmonic Motion'!$C$5:$C$11</c:f>
              <c:numCache>
                <c:formatCode>0.00</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xVal>
          <c:yVal>
            <c:numRef>
              <c:f>'Simple Harmonic Motion'!$G$5:$G$11</c:f>
              <c:numCache>
                <c:formatCode>0.00</c:formatCode>
                <c:ptCount val="7"/>
                <c:pt idx="0">
                  <c:v>5.1076008674102467E-2</c:v>
                </c:pt>
                <c:pt idx="1">
                  <c:v>4.0214377787643862E-2</c:v>
                </c:pt>
                <c:pt idx="2">
                  <c:v>3.5269904025897775E-2</c:v>
                </c:pt>
                <c:pt idx="3">
                  <c:v>3.064965805180718E-2</c:v>
                </c:pt>
                <c:pt idx="4">
                  <c:v>2.6353639865372057E-2</c:v>
                </c:pt>
                <c:pt idx="5">
                  <c:v>2.1439562458718673E-2</c:v>
                </c:pt>
                <c:pt idx="6">
                  <c:v>1.703209097027698E-2</c:v>
                </c:pt>
              </c:numCache>
            </c:numRef>
          </c:yVal>
          <c:smooth val="0"/>
          <c:extLst>
            <c:ext xmlns:c16="http://schemas.microsoft.com/office/drawing/2014/chart" uri="{C3380CC4-5D6E-409C-BE32-E72D297353CC}">
              <c16:uniqueId val="{00000000-26BC-45DD-9592-BED9451E73C4}"/>
            </c:ext>
          </c:extLst>
        </c:ser>
        <c:dLbls>
          <c:showLegendKey val="0"/>
          <c:showVal val="0"/>
          <c:showCatName val="0"/>
          <c:showSerName val="0"/>
          <c:showPercent val="0"/>
          <c:showBubbleSize val="0"/>
        </c:dLbls>
        <c:axId val="981202543"/>
        <c:axId val="981200623"/>
      </c:scatterChart>
      <c:valAx>
        <c:axId val="981202543"/>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1200623"/>
        <c:crosses val="autoZero"/>
        <c:crossBetween val="midCat"/>
      </c:valAx>
      <c:valAx>
        <c:axId val="981200623"/>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81202543"/>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'Simple Harmonic Motion'!$O$3</c:f>
              <c:strCache>
                <c:ptCount val="1"/>
                <c:pt idx="0">
                  <c:v>(T/2π)^2</c:v>
                </c:pt>
              </c:strCache>
            </c:strRef>
          </c:tx>
          <c:spPr>
            <a:ln w="19050" cap="rnd">
              <a:solidFill>
                <a:schemeClr val="accent1"/>
              </a:solidFill>
              <a:round/>
            </a:ln>
            <a:effectLst/>
          </c:spPr>
          <c:marker>
            <c:symbol val="none"/>
          </c:marker>
          <c:trendline>
            <c:spPr>
              <a:ln w="19050" cap="rnd">
                <a:solidFill>
                  <a:schemeClr val="accent1"/>
                </a:solidFill>
                <a:prstDash val="sysDot"/>
              </a:ln>
              <a:effectLst/>
            </c:spPr>
            <c:trendlineType val="linear"/>
            <c:dispRSqr val="0"/>
            <c:dispEq val="0"/>
          </c:trendline>
          <c:xVal>
            <c:numRef>
              <c:f>'Simple Harmonic Motion'!$K$5:$K$11</c:f>
              <c:numCache>
                <c:formatCode>0.00</c:formatCode>
                <c:ptCount val="7"/>
                <c:pt idx="0">
                  <c:v>0.70710678118654757</c:v>
                </c:pt>
                <c:pt idx="1">
                  <c:v>0.67082039324993692</c:v>
                </c:pt>
                <c:pt idx="2">
                  <c:v>0.63245553203367588</c:v>
                </c:pt>
                <c:pt idx="3">
                  <c:v>0.59160797830996159</c:v>
                </c:pt>
                <c:pt idx="4">
                  <c:v>0.54772255750516607</c:v>
                </c:pt>
                <c:pt idx="5">
                  <c:v>0.5</c:v>
                </c:pt>
                <c:pt idx="6">
                  <c:v>0.44721359549995793</c:v>
                </c:pt>
              </c:numCache>
            </c:numRef>
          </c:xVal>
          <c:yVal>
            <c:numRef>
              <c:f>'Simple Harmonic Motion'!$O$5:$O$11</c:f>
              <c:numCache>
                <c:formatCode>0.00</c:formatCode>
                <c:ptCount val="7"/>
                <c:pt idx="0">
                  <c:v>5.1076008674102467E-2</c:v>
                </c:pt>
                <c:pt idx="1">
                  <c:v>4.1501156819901561E-2</c:v>
                </c:pt>
                <c:pt idx="2">
                  <c:v>4.1501156819901561E-2</c:v>
                </c:pt>
                <c:pt idx="3">
                  <c:v>3.4084446177282429E-2</c:v>
                </c:pt>
                <c:pt idx="4">
                  <c:v>2.9545257150105701E-2</c:v>
                </c:pt>
                <c:pt idx="5">
                  <c:v>2.4327216192525303E-2</c:v>
                </c:pt>
                <c:pt idx="6">
                  <c:v>1.9615781153156597E-2</c:v>
                </c:pt>
              </c:numCache>
            </c:numRef>
          </c:yVal>
          <c:smooth val="0"/>
          <c:extLst>
            <c:ext xmlns:c16="http://schemas.microsoft.com/office/drawing/2014/chart" uri="{C3380CC4-5D6E-409C-BE32-E72D297353CC}">
              <c16:uniqueId val="{00000001-5622-4176-AD76-041F4926F30C}"/>
            </c:ext>
          </c:extLst>
        </c:ser>
        <c:dLbls>
          <c:showLegendKey val="0"/>
          <c:showVal val="0"/>
          <c:showCatName val="0"/>
          <c:showSerName val="0"/>
          <c:showPercent val="0"/>
          <c:showBubbleSize val="0"/>
        </c:dLbls>
        <c:axId val="1039643215"/>
        <c:axId val="1039637935"/>
      </c:scatterChart>
      <c:valAx>
        <c:axId val="1039643215"/>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9637935"/>
        <c:crosses val="autoZero"/>
        <c:crossBetween val="midCat"/>
      </c:valAx>
      <c:valAx>
        <c:axId val="1039637935"/>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9643215"/>
        <c:crosses val="autoZero"/>
        <c:crossBetween val="midCat"/>
      </c:valAx>
      <c:spPr>
        <a:noFill/>
        <a:ln w="25400">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Friction'!$A$19</c:f>
              <c:strCache>
                <c:ptCount val="1"/>
                <c:pt idx="0">
                  <c:v>Graph of Load v effort</c:v>
                </c:pt>
              </c:strCache>
            </c:strRef>
          </c:tx>
          <c:spPr>
            <a:ln w="19050" cap="rnd">
              <a:solidFill>
                <a:schemeClr val="accent1"/>
              </a:solidFill>
              <a:round/>
            </a:ln>
            <a:effectLst/>
          </c:spPr>
          <c:marker>
            <c:symbol val="none"/>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60</c:v>
                </c:pt>
                <c:pt idx="1">
                  <c:v>93</c:v>
                </c:pt>
                <c:pt idx="2">
                  <c:v>124</c:v>
                </c:pt>
                <c:pt idx="3">
                  <c:v>180</c:v>
                </c:pt>
                <c:pt idx="4">
                  <c:v>210</c:v>
                </c:pt>
                <c:pt idx="5">
                  <c:v>250</c:v>
                </c:pt>
                <c:pt idx="6">
                  <c:v>270</c:v>
                </c:pt>
                <c:pt idx="7">
                  <c:v>300</c:v>
                </c:pt>
                <c:pt idx="8">
                  <c:v>350</c:v>
                </c:pt>
                <c:pt idx="9">
                  <c:v>400</c:v>
                </c:pt>
              </c:numCache>
            </c:numRef>
          </c:yVal>
          <c:smooth val="0"/>
          <c:extLst>
            <c:ext xmlns:c16="http://schemas.microsoft.com/office/drawing/2014/chart" uri="{C3380CC4-5D6E-409C-BE32-E72D297353CC}">
              <c16:uniqueId val="{00000001-9EDC-4CE3-9393-AC26CA8F6BFD}"/>
            </c:ext>
          </c:extLst>
        </c:ser>
        <c:dLbls>
          <c:showLegendKey val="0"/>
          <c:showVal val="0"/>
          <c:showCatName val="0"/>
          <c:showSerName val="0"/>
          <c:showPercent val="0"/>
          <c:showBubbleSize val="0"/>
        </c:dLbls>
        <c:axId val="1059561919"/>
        <c:axId val="1059571999"/>
      </c:scatterChart>
      <c:valAx>
        <c:axId val="105956191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9571999"/>
        <c:crosses val="autoZero"/>
        <c:crossBetween val="midCat"/>
      </c:valAx>
      <c:valAx>
        <c:axId val="10595719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956191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Friction'!$F$19</c:f>
              <c:strCache>
                <c:ptCount val="1"/>
                <c:pt idx="0">
                  <c:v>Graph of Load v effort</c:v>
                </c:pt>
              </c:strCache>
            </c:strRef>
          </c:tx>
          <c:spPr>
            <a:ln w="19050" cap="rnd">
              <a:solidFill>
                <a:schemeClr val="accent1"/>
              </a:solidFill>
              <a:round/>
            </a:ln>
            <a:effectLst/>
          </c:spPr>
          <c:marker>
            <c:symbol val="none"/>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40</c:v>
                </c:pt>
                <c:pt idx="1">
                  <c:v>50</c:v>
                </c:pt>
                <c:pt idx="2">
                  <c:v>70</c:v>
                </c:pt>
                <c:pt idx="3">
                  <c:v>90</c:v>
                </c:pt>
                <c:pt idx="4">
                  <c:v>110</c:v>
                </c:pt>
                <c:pt idx="5">
                  <c:v>120</c:v>
                </c:pt>
                <c:pt idx="6">
                  <c:v>140</c:v>
                </c:pt>
                <c:pt idx="7">
                  <c:v>160</c:v>
                </c:pt>
                <c:pt idx="8">
                  <c:v>170</c:v>
                </c:pt>
                <c:pt idx="9">
                  <c:v>190</c:v>
                </c:pt>
              </c:numCache>
            </c:numRef>
          </c:yVal>
          <c:smooth val="0"/>
          <c:extLst>
            <c:ext xmlns:c16="http://schemas.microsoft.com/office/drawing/2014/chart" uri="{C3380CC4-5D6E-409C-BE32-E72D297353CC}">
              <c16:uniqueId val="{00000000-8D49-4ED3-8EBC-BC808FA5E475}"/>
            </c:ext>
          </c:extLst>
        </c:ser>
        <c:dLbls>
          <c:showLegendKey val="0"/>
          <c:showVal val="0"/>
          <c:showCatName val="0"/>
          <c:showSerName val="0"/>
          <c:showPercent val="0"/>
          <c:showBubbleSize val="0"/>
        </c:dLbls>
        <c:axId val="1039260991"/>
        <c:axId val="1039271551"/>
      </c:scatterChart>
      <c:valAx>
        <c:axId val="103926099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9271551"/>
        <c:crosses val="autoZero"/>
        <c:crossBetween val="midCat"/>
      </c:valAx>
      <c:valAx>
        <c:axId val="103927155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926099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Graph of Load v effort</a:t>
            </a:r>
          </a:p>
        </c:rich>
      </c:tx>
      <c:layout>
        <c:manualLayout>
          <c:xMode val="edge"/>
          <c:yMode val="edge"/>
          <c:x val="0.12569739956196027"/>
          <c:y val="4.65502787518660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Friction'!$K$19</c:f>
              <c:strCache>
                <c:ptCount val="1"/>
                <c:pt idx="0">
                  <c:v>Graph of Load v effort</c:v>
                </c:pt>
              </c:strCache>
            </c:strRef>
          </c:tx>
          <c:spPr>
            <a:ln w="19050" cap="rnd">
              <a:solidFill>
                <a:schemeClr val="accent1"/>
              </a:solidFill>
              <a:round/>
            </a:ln>
            <a:effectLst/>
          </c:spPr>
          <c:marker>
            <c:symbol val="none"/>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36</c:v>
                </c:pt>
                <c:pt idx="1">
                  <c:v>58</c:v>
                </c:pt>
                <c:pt idx="2">
                  <c:v>60</c:v>
                </c:pt>
                <c:pt idx="3">
                  <c:v>95</c:v>
                </c:pt>
                <c:pt idx="4">
                  <c:v>107</c:v>
                </c:pt>
                <c:pt idx="5">
                  <c:v>111</c:v>
                </c:pt>
                <c:pt idx="6">
                  <c:v>121</c:v>
                </c:pt>
                <c:pt idx="7">
                  <c:v>123</c:v>
                </c:pt>
                <c:pt idx="8">
                  <c:v>133</c:v>
                </c:pt>
                <c:pt idx="9">
                  <c:v>143</c:v>
                </c:pt>
              </c:numCache>
            </c:numRef>
          </c:yVal>
          <c:smooth val="0"/>
          <c:extLst>
            <c:ext xmlns:c16="http://schemas.microsoft.com/office/drawing/2014/chart" uri="{C3380CC4-5D6E-409C-BE32-E72D297353CC}">
              <c16:uniqueId val="{00000000-156E-4D72-B579-87FC3664B783}"/>
            </c:ext>
          </c:extLst>
        </c:ser>
        <c:dLbls>
          <c:showLegendKey val="0"/>
          <c:showVal val="0"/>
          <c:showCatName val="0"/>
          <c:showSerName val="0"/>
          <c:showPercent val="0"/>
          <c:showBubbleSize val="0"/>
        </c:dLbls>
        <c:axId val="1039270111"/>
        <c:axId val="1039270591"/>
      </c:scatterChart>
      <c:valAx>
        <c:axId val="103927011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9270591"/>
        <c:crosses val="autoZero"/>
        <c:crossBetween val="midCat"/>
      </c:valAx>
      <c:valAx>
        <c:axId val="103927059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927011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none"/>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63</c:v>
                </c:pt>
                <c:pt idx="1">
                  <c:v>120</c:v>
                </c:pt>
                <c:pt idx="2">
                  <c:v>178</c:v>
                </c:pt>
                <c:pt idx="3">
                  <c:v>232</c:v>
                </c:pt>
                <c:pt idx="4">
                  <c:v>290</c:v>
                </c:pt>
                <c:pt idx="5">
                  <c:v>343</c:v>
                </c:pt>
                <c:pt idx="6">
                  <c:v>400</c:v>
                </c:pt>
                <c:pt idx="7">
                  <c:v>460</c:v>
                </c:pt>
                <c:pt idx="8">
                  <c:v>520</c:v>
                </c:pt>
                <c:pt idx="9">
                  <c:v>575</c:v>
                </c:pt>
              </c:numCache>
            </c:numRef>
          </c:yVal>
          <c:smooth val="0"/>
          <c:extLst>
            <c:ext xmlns:c16="http://schemas.microsoft.com/office/drawing/2014/chart" uri="{C3380CC4-5D6E-409C-BE32-E72D297353CC}">
              <c16:uniqueId val="{00000001-E8FF-44F7-828F-E7E03105B389}"/>
            </c:ext>
          </c:extLst>
        </c:ser>
        <c:dLbls>
          <c:showLegendKey val="0"/>
          <c:showVal val="0"/>
          <c:showCatName val="0"/>
          <c:showSerName val="0"/>
          <c:showPercent val="0"/>
          <c:showBubbleSize val="0"/>
        </c:dLbls>
        <c:axId val="1061680511"/>
        <c:axId val="1061676671"/>
      </c:scatterChart>
      <c:valAx>
        <c:axId val="106168051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1676671"/>
        <c:crosses val="autoZero"/>
        <c:crossBetween val="midCat"/>
      </c:valAx>
      <c:valAx>
        <c:axId val="106167667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168051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none"/>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Friction'!$V$8:$V$17</c:f>
              <c:numCache>
                <c:formatCode>General</c:formatCode>
                <c:ptCount val="10"/>
                <c:pt idx="0">
                  <c:v>70</c:v>
                </c:pt>
                <c:pt idx="1">
                  <c:v>120</c:v>
                </c:pt>
                <c:pt idx="2">
                  <c:v>170</c:v>
                </c:pt>
                <c:pt idx="3">
                  <c:v>230</c:v>
                </c:pt>
                <c:pt idx="4">
                  <c:v>290</c:v>
                </c:pt>
                <c:pt idx="5">
                  <c:v>340</c:v>
                </c:pt>
                <c:pt idx="6">
                  <c:v>400</c:v>
                </c:pt>
                <c:pt idx="7">
                  <c:v>450</c:v>
                </c:pt>
                <c:pt idx="8">
                  <c:v>510</c:v>
                </c:pt>
                <c:pt idx="9">
                  <c:v>547</c:v>
                </c:pt>
              </c:numCache>
            </c:numRef>
          </c:yVal>
          <c:smooth val="0"/>
          <c:extLst>
            <c:ext xmlns:c16="http://schemas.microsoft.com/office/drawing/2014/chart" uri="{C3380CC4-5D6E-409C-BE32-E72D297353CC}">
              <c16:uniqueId val="{00000000-9F3E-461E-A35A-A82FE523D1A3}"/>
            </c:ext>
          </c:extLst>
        </c:ser>
        <c:dLbls>
          <c:showLegendKey val="0"/>
          <c:showVal val="0"/>
          <c:showCatName val="0"/>
          <c:showSerName val="0"/>
          <c:showPercent val="0"/>
          <c:showBubbleSize val="0"/>
        </c:dLbls>
        <c:axId val="1039273471"/>
        <c:axId val="1039265791"/>
      </c:scatterChart>
      <c:valAx>
        <c:axId val="103927347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9265791"/>
        <c:crosses val="autoZero"/>
        <c:crossBetween val="midCat"/>
      </c:valAx>
      <c:valAx>
        <c:axId val="103926579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9273471"/>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Friction'!$P$20</c:f>
              <c:strCache>
                <c:ptCount val="1"/>
                <c:pt idx="0">
                  <c:v>Graph of Load v effort</c:v>
                </c:pt>
              </c:strCache>
            </c:strRef>
          </c:tx>
          <c:spPr>
            <a:ln w="19050" cap="rnd">
              <a:solidFill>
                <a:schemeClr val="accent1"/>
              </a:solidFill>
              <a:round/>
            </a:ln>
            <a:effectLst/>
          </c:spPr>
          <c:marker>
            <c:symbol val="none"/>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Friction'!$AA$8:$AA$17</c:f>
              <c:numCache>
                <c:formatCode>General</c:formatCode>
                <c:ptCount val="10"/>
                <c:pt idx="0">
                  <c:v>90</c:v>
                </c:pt>
                <c:pt idx="1">
                  <c:v>130</c:v>
                </c:pt>
                <c:pt idx="2">
                  <c:v>190</c:v>
                </c:pt>
                <c:pt idx="3">
                  <c:v>230</c:v>
                </c:pt>
                <c:pt idx="4">
                  <c:v>300</c:v>
                </c:pt>
                <c:pt idx="5">
                  <c:v>350</c:v>
                </c:pt>
                <c:pt idx="6">
                  <c:v>400</c:v>
                </c:pt>
                <c:pt idx="7">
                  <c:v>450</c:v>
                </c:pt>
                <c:pt idx="8">
                  <c:v>500</c:v>
                </c:pt>
                <c:pt idx="9">
                  <c:v>550</c:v>
                </c:pt>
              </c:numCache>
            </c:numRef>
          </c:yVal>
          <c:smooth val="0"/>
          <c:extLst>
            <c:ext xmlns:c16="http://schemas.microsoft.com/office/drawing/2014/chart" uri="{C3380CC4-5D6E-409C-BE32-E72D297353CC}">
              <c16:uniqueId val="{00000000-6FEB-4173-9C2E-9A7B1BA34589}"/>
            </c:ext>
          </c:extLst>
        </c:ser>
        <c:dLbls>
          <c:showLegendKey val="0"/>
          <c:showVal val="0"/>
          <c:showCatName val="0"/>
          <c:showSerName val="0"/>
          <c:showPercent val="0"/>
          <c:showBubbleSize val="0"/>
        </c:dLbls>
        <c:axId val="1059563839"/>
        <c:axId val="1059564319"/>
      </c:scatterChart>
      <c:valAx>
        <c:axId val="105956383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9564319"/>
        <c:crosses val="autoZero"/>
        <c:crossBetween val="midCat"/>
      </c:valAx>
      <c:valAx>
        <c:axId val="10595643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5956383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overlay val="0"/>
      <c:spPr>
        <a:noFill/>
        <a:ln>
          <a:noFill/>
        </a:ln>
        <a:effectLst/>
      </c:spPr>
      <c:txPr>
        <a:bodyPr rot="0" spcFirstLastPara="1" vertOverflow="ellipsis" vert="horz" wrap="square" anchor="ctr" anchorCtr="1"/>
        <a:lstStyle/>
        <a:p>
          <a:pPr>
            <a:defRPr sz="1400" b="1" i="1"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1"/>
          <c:order val="0"/>
          <c:tx>
            <c:strRef>
              <c:f>'Rotational Friction'!$P$20</c:f>
              <c:strCache>
                <c:ptCount val="1"/>
                <c:pt idx="0">
                  <c:v>Graph of Load v effort</c:v>
                </c:pt>
              </c:strCache>
            </c:strRef>
          </c:tx>
          <c:spPr>
            <a:ln w="19050" cap="rnd">
              <a:solidFill>
                <a:schemeClr val="accent1">
                  <a:shade val="76000"/>
                </a:schemeClr>
              </a:solidFill>
              <a:round/>
            </a:ln>
            <a:effectLst/>
          </c:spPr>
          <c:marker>
            <c:symbol val="none"/>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Friction'!$AF$8:$AF$17</c:f>
              <c:numCache>
                <c:formatCode>General</c:formatCode>
                <c:ptCount val="10"/>
                <c:pt idx="0">
                  <c:v>57</c:v>
                </c:pt>
                <c:pt idx="1">
                  <c:v>111</c:v>
                </c:pt>
                <c:pt idx="2">
                  <c:v>164</c:v>
                </c:pt>
                <c:pt idx="3">
                  <c:v>217</c:v>
                </c:pt>
                <c:pt idx="4">
                  <c:v>270</c:v>
                </c:pt>
                <c:pt idx="5">
                  <c:v>320</c:v>
                </c:pt>
                <c:pt idx="6">
                  <c:v>172</c:v>
                </c:pt>
                <c:pt idx="7">
                  <c:v>426</c:v>
                </c:pt>
                <c:pt idx="8">
                  <c:v>482</c:v>
                </c:pt>
                <c:pt idx="9">
                  <c:v>539</c:v>
                </c:pt>
              </c:numCache>
            </c:numRef>
          </c:yVal>
          <c:smooth val="0"/>
          <c:extLst>
            <c:ext xmlns:c16="http://schemas.microsoft.com/office/drawing/2014/chart" uri="{C3380CC4-5D6E-409C-BE32-E72D297353CC}">
              <c16:uniqueId val="{00000001-7BCC-439B-A86D-EBDA6AC312C6}"/>
            </c:ext>
          </c:extLst>
        </c:ser>
        <c:dLbls>
          <c:showLegendKey val="0"/>
          <c:showVal val="0"/>
          <c:showCatName val="0"/>
          <c:showSerName val="0"/>
          <c:showPercent val="0"/>
          <c:showBubbleSize val="0"/>
        </c:dLbls>
        <c:axId val="1050025375"/>
        <c:axId val="1050024895"/>
      </c:scatterChart>
      <c:valAx>
        <c:axId val="105002537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1" u="none" strike="noStrike" kern="1200" baseline="0">
                <a:solidFill>
                  <a:schemeClr val="tx1">
                    <a:lumMod val="65000"/>
                    <a:lumOff val="35000"/>
                  </a:schemeClr>
                </a:solidFill>
                <a:latin typeface="+mn-lt"/>
                <a:ea typeface="+mn-ea"/>
                <a:cs typeface="+mn-cs"/>
              </a:defRPr>
            </a:pPr>
            <a:endParaRPr lang="en-US"/>
          </a:p>
        </c:txPr>
        <c:crossAx val="1050024895"/>
        <c:crosses val="autoZero"/>
        <c:crossBetween val="midCat"/>
      </c:valAx>
      <c:valAx>
        <c:axId val="105002489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1" i="1" u="none" strike="noStrike" kern="1200" baseline="0">
                <a:solidFill>
                  <a:schemeClr val="tx1">
                    <a:lumMod val="65000"/>
                    <a:lumOff val="35000"/>
                  </a:schemeClr>
                </a:solidFill>
                <a:latin typeface="+mn-lt"/>
                <a:ea typeface="+mn-ea"/>
                <a:cs typeface="+mn-cs"/>
              </a:defRPr>
            </a:pPr>
            <a:endParaRPr lang="en-US"/>
          </a:p>
        </c:txPr>
        <c:crossAx val="105002537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1" i="1"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b="1" i="1"/>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Friction'!$A$20</c:f>
              <c:strCache>
                <c:ptCount val="1"/>
                <c:pt idx="0">
                  <c:v>Graph of Efficiency v Load</c:v>
                </c:pt>
              </c:strCache>
            </c:strRef>
          </c:tx>
          <c:spPr>
            <a:ln w="19050" cap="rnd">
              <a:solidFill>
                <a:schemeClr val="accent1"/>
              </a:solidFill>
              <a:round/>
            </a:ln>
            <a:effectLst/>
          </c:spPr>
          <c:marker>
            <c:symbol val="none"/>
          </c:marker>
          <c:xVal>
            <c:numRef>
              <c:f>'Rotational Friction'!$D$7:$D$16</c:f>
              <c:numCache>
                <c:formatCode>0.00%</c:formatCode>
                <c:ptCount val="10"/>
                <c:pt idx="0">
                  <c:v>0.2788933511825078</c:v>
                </c:pt>
                <c:pt idx="1">
                  <c:v>0.35986238862259068</c:v>
                </c:pt>
                <c:pt idx="2">
                  <c:v>0.40484518720041457</c:v>
                </c:pt>
                <c:pt idx="3">
                  <c:v>0.37185780157667708</c:v>
                </c:pt>
                <c:pt idx="4">
                  <c:v>0.39841907311786828</c:v>
                </c:pt>
                <c:pt idx="5">
                  <c:v>0.40160642570281124</c:v>
                </c:pt>
                <c:pt idx="6">
                  <c:v>0.43383410183945659</c:v>
                </c:pt>
                <c:pt idx="7">
                  <c:v>0.44622936189201245</c:v>
                </c:pt>
                <c:pt idx="8">
                  <c:v>0.43029259896729782</c:v>
                </c:pt>
                <c:pt idx="9">
                  <c:v>0.4183400267737617</c:v>
                </c:pt>
              </c:numCache>
            </c:numRef>
          </c:xVal>
          <c:y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593B-4F24-958A-98A6CD8F1786}"/>
            </c:ext>
          </c:extLst>
        </c:ser>
        <c:dLbls>
          <c:showLegendKey val="0"/>
          <c:showVal val="0"/>
          <c:showCatName val="0"/>
          <c:showSerName val="0"/>
          <c:showPercent val="0"/>
          <c:showBubbleSize val="0"/>
        </c:dLbls>
        <c:axId val="1112444415"/>
        <c:axId val="1112427615"/>
      </c:scatterChart>
      <c:valAx>
        <c:axId val="1112444415"/>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2427615"/>
        <c:crosses val="autoZero"/>
        <c:crossBetween val="midCat"/>
      </c:valAx>
      <c:valAx>
        <c:axId val="111242761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1244441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Friction'!$F$20</c:f>
              <c:strCache>
                <c:ptCount val="1"/>
                <c:pt idx="0">
                  <c:v>Graph of Efficiency v Load</c:v>
                </c:pt>
              </c:strCache>
            </c:strRef>
          </c:tx>
          <c:spPr>
            <a:ln w="19050" cap="rnd">
              <a:solidFill>
                <a:schemeClr val="accent1"/>
              </a:solidFill>
              <a:round/>
            </a:ln>
            <a:effectLst/>
          </c:spPr>
          <c:marker>
            <c:symbol val="none"/>
          </c:marker>
          <c:xVal>
            <c:numRef>
              <c:f>'Rotational Friction'!$I$7:$I$16</c:f>
              <c:numCache>
                <c:formatCode>0.00%</c:formatCode>
                <c:ptCount val="10"/>
                <c:pt idx="0">
                  <c:v>0.1033314044804497</c:v>
                </c:pt>
                <c:pt idx="1">
                  <c:v>0.16533024716871952</c:v>
                </c:pt>
                <c:pt idx="2">
                  <c:v>0.17713955053791378</c:v>
                </c:pt>
                <c:pt idx="3">
                  <c:v>0.18370027463191058</c:v>
                </c:pt>
                <c:pt idx="4">
                  <c:v>0.18787528087354494</c:v>
                </c:pt>
                <c:pt idx="5">
                  <c:v>0.20666280896089939</c:v>
                </c:pt>
                <c:pt idx="6">
                  <c:v>0.20666280896089939</c:v>
                </c:pt>
                <c:pt idx="7">
                  <c:v>0.20666280896089939</c:v>
                </c:pt>
                <c:pt idx="8">
                  <c:v>0.21881944478212878</c:v>
                </c:pt>
                <c:pt idx="9">
                  <c:v>0.21753979890620992</c:v>
                </c:pt>
              </c:numCache>
            </c:numRef>
          </c:xVal>
          <c:y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941B-4E2A-BC3A-3B370BA83776}"/>
            </c:ext>
          </c:extLst>
        </c:ser>
        <c:dLbls>
          <c:showLegendKey val="0"/>
          <c:showVal val="0"/>
          <c:showCatName val="0"/>
          <c:showSerName val="0"/>
          <c:showPercent val="0"/>
          <c:showBubbleSize val="0"/>
        </c:dLbls>
        <c:axId val="738788719"/>
        <c:axId val="738782959"/>
      </c:scatterChart>
      <c:valAx>
        <c:axId val="738788719"/>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38782959"/>
        <c:crosses val="autoZero"/>
        <c:crossBetween val="midCat"/>
      </c:valAx>
      <c:valAx>
        <c:axId val="73878295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3878871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Friction'!$K$20</c:f>
              <c:strCache>
                <c:ptCount val="1"/>
                <c:pt idx="0">
                  <c:v>Graph of Efficiency v Load</c:v>
                </c:pt>
              </c:strCache>
            </c:strRef>
          </c:tx>
          <c:spPr>
            <a:ln w="19050" cap="rnd">
              <a:solidFill>
                <a:schemeClr val="accent1"/>
              </a:solidFill>
              <a:round/>
            </a:ln>
            <a:effectLst/>
          </c:spPr>
          <c:marker>
            <c:symbol val="none"/>
          </c:marker>
          <c:xVal>
            <c:numRef>
              <c:f>'Rotational Friction'!$N$7:$N$16</c:f>
              <c:numCache>
                <c:formatCode>0.00%</c:formatCode>
                <c:ptCount val="10"/>
                <c:pt idx="0">
                  <c:v>0.71619724391352901</c:v>
                </c:pt>
                <c:pt idx="1">
                  <c:v>1.1538733374162413</c:v>
                </c:pt>
                <c:pt idx="2">
                  <c:v>1.1936620731892151</c:v>
                </c:pt>
                <c:pt idx="3">
                  <c:v>1.8899649492162571</c:v>
                </c:pt>
                <c:pt idx="4">
                  <c:v>2.1286973638541</c:v>
                </c:pt>
                <c:pt idx="5">
                  <c:v>2.2082748354000477</c:v>
                </c:pt>
                <c:pt idx="6">
                  <c:v>2.4072185142649172</c:v>
                </c:pt>
                <c:pt idx="7">
                  <c:v>2.447007250037891</c:v>
                </c:pt>
                <c:pt idx="8">
                  <c:v>2.6459509289027601</c:v>
                </c:pt>
                <c:pt idx="9">
                  <c:v>2.8448946077676291</c:v>
                </c:pt>
              </c:numCache>
            </c:numRef>
          </c:xVal>
          <c:y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A30A-465F-8179-8E75FA4F661F}"/>
            </c:ext>
          </c:extLst>
        </c:ser>
        <c:dLbls>
          <c:showLegendKey val="0"/>
          <c:showVal val="0"/>
          <c:showCatName val="0"/>
          <c:showSerName val="0"/>
          <c:showPercent val="0"/>
          <c:showBubbleSize val="0"/>
        </c:dLbls>
        <c:axId val="1072651599"/>
        <c:axId val="1072653999"/>
      </c:scatterChart>
      <c:valAx>
        <c:axId val="1072651599"/>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2653999"/>
        <c:crosses val="autoZero"/>
        <c:crossBetween val="midCat"/>
      </c:valAx>
      <c:valAx>
        <c:axId val="10726539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7265159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Friction'!$P$21</c:f>
              <c:strCache>
                <c:ptCount val="1"/>
                <c:pt idx="0">
                  <c:v>Graph of Efficiency v Load</c:v>
                </c:pt>
              </c:strCache>
            </c:strRef>
          </c:tx>
          <c:spPr>
            <a:ln w="19050" cap="rnd">
              <a:solidFill>
                <a:schemeClr val="accent1"/>
              </a:solidFill>
              <a:round/>
            </a:ln>
            <a:effectLst/>
          </c:spPr>
          <c:marker>
            <c:symbol val="none"/>
          </c:marker>
          <c:xVal>
            <c:numRef>
              <c:f>'Rotational Friction'!$S$8:$S$17</c:f>
              <c:numCache>
                <c:formatCode>0.00%</c:formatCode>
                <c:ptCount val="10"/>
                <c:pt idx="0">
                  <c:v>0.79365079365079361</c:v>
                </c:pt>
                <c:pt idx="1">
                  <c:v>0.83333333333333337</c:v>
                </c:pt>
                <c:pt idx="2">
                  <c:v>0.84269662921348309</c:v>
                </c:pt>
                <c:pt idx="3">
                  <c:v>0.86206896551724133</c:v>
                </c:pt>
                <c:pt idx="4">
                  <c:v>0.86206896551724133</c:v>
                </c:pt>
                <c:pt idx="5">
                  <c:v>0.87463556851311952</c:v>
                </c:pt>
                <c:pt idx="6">
                  <c:v>0.875</c:v>
                </c:pt>
                <c:pt idx="7">
                  <c:v>0.86956521739130432</c:v>
                </c:pt>
                <c:pt idx="8">
                  <c:v>0.86538461538461542</c:v>
                </c:pt>
                <c:pt idx="9">
                  <c:v>0.86956521739130432</c:v>
                </c:pt>
              </c:numCache>
            </c:numRef>
          </c:xVal>
          <c:y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A589-4904-9AAB-5D72599F5ADB}"/>
            </c:ext>
          </c:extLst>
        </c:ser>
        <c:dLbls>
          <c:showLegendKey val="0"/>
          <c:showVal val="0"/>
          <c:showCatName val="0"/>
          <c:showSerName val="0"/>
          <c:showPercent val="0"/>
          <c:showBubbleSize val="0"/>
        </c:dLbls>
        <c:axId val="1160995679"/>
        <c:axId val="1160996159"/>
      </c:scatterChart>
      <c:valAx>
        <c:axId val="1160995679"/>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0996159"/>
        <c:crosses val="autoZero"/>
        <c:crossBetween val="midCat"/>
      </c:valAx>
      <c:valAx>
        <c:axId val="116099615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60995679"/>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736679272204292"/>
          <c:y val="0.28503370775638437"/>
          <c:w val="0.70453834883089672"/>
          <c:h val="0.53730423874809619"/>
        </c:manualLayout>
      </c:layout>
      <c:scatterChart>
        <c:scatterStyle val="lineMarker"/>
        <c:varyColors val="0"/>
        <c:ser>
          <c:idx val="0"/>
          <c:order val="0"/>
          <c:tx>
            <c:strRef>
              <c:f>'Rotational Friction'!$P$21</c:f>
              <c:strCache>
                <c:ptCount val="1"/>
                <c:pt idx="0">
                  <c:v>Graph of Efficiency v Load</c:v>
                </c:pt>
              </c:strCache>
            </c:strRef>
          </c:tx>
          <c:spPr>
            <a:ln w="19050" cap="rnd">
              <a:solidFill>
                <a:schemeClr val="accent1"/>
              </a:solidFill>
              <a:round/>
            </a:ln>
            <a:effectLst/>
          </c:spPr>
          <c:marker>
            <c:symbol val="none"/>
          </c:marker>
          <c:xVal>
            <c:numRef>
              <c:f>'Rotational Friction'!$X$8:$X$17</c:f>
              <c:numCache>
                <c:formatCode>0.00%</c:formatCode>
                <c:ptCount val="10"/>
                <c:pt idx="0">
                  <c:v>0.7142857142857143</c:v>
                </c:pt>
                <c:pt idx="1">
                  <c:v>0.83333333333333337</c:v>
                </c:pt>
                <c:pt idx="2">
                  <c:v>0.88235294117647056</c:v>
                </c:pt>
                <c:pt idx="3">
                  <c:v>0.86956521739130432</c:v>
                </c:pt>
                <c:pt idx="4">
                  <c:v>0.86206896551724133</c:v>
                </c:pt>
                <c:pt idx="5">
                  <c:v>0.88235294117647056</c:v>
                </c:pt>
                <c:pt idx="6">
                  <c:v>0.875</c:v>
                </c:pt>
                <c:pt idx="7">
                  <c:v>0.88888888888888884</c:v>
                </c:pt>
                <c:pt idx="8">
                  <c:v>0.88235294117647056</c:v>
                </c:pt>
                <c:pt idx="9">
                  <c:v>0.91407678244972579</c:v>
                </c:pt>
              </c:numCache>
            </c:numRef>
          </c:xVal>
          <c:y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E283-4FCA-8AC5-B8CD57204C05}"/>
            </c:ext>
          </c:extLst>
        </c:ser>
        <c:dLbls>
          <c:showLegendKey val="0"/>
          <c:showVal val="0"/>
          <c:showCatName val="0"/>
          <c:showSerName val="0"/>
          <c:showPercent val="0"/>
          <c:showBubbleSize val="0"/>
        </c:dLbls>
        <c:axId val="1101785695"/>
        <c:axId val="1101785215"/>
      </c:scatterChart>
      <c:valAx>
        <c:axId val="1101785695"/>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1785215"/>
        <c:crosses val="autoZero"/>
        <c:crossBetween val="midCat"/>
      </c:valAx>
      <c:valAx>
        <c:axId val="110178521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178569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'Rotational Friction'!$P$21</c:f>
              <c:strCache>
                <c:ptCount val="1"/>
                <c:pt idx="0">
                  <c:v>Graph of Efficiency v Load</c:v>
                </c:pt>
              </c:strCache>
            </c:strRef>
          </c:tx>
          <c:spPr>
            <a:ln w="19050" cap="rnd">
              <a:solidFill>
                <a:schemeClr val="accent1"/>
              </a:solidFill>
              <a:round/>
            </a:ln>
            <a:effectLst/>
          </c:spPr>
          <c:marker>
            <c:symbol val="none"/>
          </c:marker>
          <c:xVal>
            <c:numRef>
              <c:f>'Rotational Friction'!$AC$8:$AC$17</c:f>
              <c:numCache>
                <c:formatCode>0.00%</c:formatCode>
                <c:ptCount val="10"/>
                <c:pt idx="0">
                  <c:v>0.55555555555555558</c:v>
                </c:pt>
                <c:pt idx="1">
                  <c:v>0.76923076923076927</c:v>
                </c:pt>
                <c:pt idx="2">
                  <c:v>0.78947368421052633</c:v>
                </c:pt>
                <c:pt idx="3">
                  <c:v>0.86956521739130432</c:v>
                </c:pt>
                <c:pt idx="4">
                  <c:v>0.83333333333333337</c:v>
                </c:pt>
                <c:pt idx="5">
                  <c:v>0.8571428571428571</c:v>
                </c:pt>
                <c:pt idx="6">
                  <c:v>0.875</c:v>
                </c:pt>
                <c:pt idx="7">
                  <c:v>0.88888888888888884</c:v>
                </c:pt>
                <c:pt idx="8">
                  <c:v>0.9</c:v>
                </c:pt>
                <c:pt idx="9">
                  <c:v>0.90909090909090906</c:v>
                </c:pt>
              </c:numCache>
            </c:numRef>
          </c:xVal>
          <c:y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0-FA39-4869-9311-7622926CF515}"/>
            </c:ext>
          </c:extLst>
        </c:ser>
        <c:dLbls>
          <c:showLegendKey val="0"/>
          <c:showVal val="0"/>
          <c:showCatName val="0"/>
          <c:showSerName val="0"/>
          <c:showPercent val="0"/>
          <c:showBubbleSize val="0"/>
        </c:dLbls>
        <c:axId val="1896337055"/>
        <c:axId val="1041064063"/>
      </c:scatterChart>
      <c:valAx>
        <c:axId val="1896337055"/>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41064063"/>
        <c:crosses val="autoZero"/>
        <c:crossBetween val="midCat"/>
      </c:valAx>
      <c:valAx>
        <c:axId val="104106406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9633705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spPr>
            <a:ln w="19050" cap="rnd">
              <a:solidFill>
                <a:schemeClr val="accent1">
                  <a:tint val="77000"/>
                </a:schemeClr>
              </a:solidFill>
              <a:round/>
            </a:ln>
            <a:effectLst/>
          </c:spPr>
          <c:marker>
            <c:symbol val="none"/>
          </c:marker>
          <c:yVal>
            <c:numRef>
              <c:f>'Rotational Friction'!$P$21</c:f>
              <c:numCache>
                <c:formatCode>General</c:formatCode>
                <c:ptCount val="1"/>
                <c:pt idx="0">
                  <c:v>0</c:v>
                </c:pt>
              </c:numCache>
            </c:numRef>
          </c:yVal>
          <c:smooth val="0"/>
          <c:extLst>
            <c:ext xmlns:c16="http://schemas.microsoft.com/office/drawing/2014/chart" uri="{C3380CC4-5D6E-409C-BE32-E72D297353CC}">
              <c16:uniqueId val="{00000000-CE47-4835-BDCE-FFDD703308AF}"/>
            </c:ext>
          </c:extLst>
        </c:ser>
        <c:ser>
          <c:idx val="1"/>
          <c:order val="1"/>
          <c:tx>
            <c:strRef>
              <c:f>'Rotational Friction'!$P$21</c:f>
              <c:strCache>
                <c:ptCount val="1"/>
                <c:pt idx="0">
                  <c:v>Graph of Efficiency v Load</c:v>
                </c:pt>
              </c:strCache>
            </c:strRef>
          </c:tx>
          <c:spPr>
            <a:ln w="19050" cap="rnd">
              <a:solidFill>
                <a:schemeClr val="accent1">
                  <a:shade val="76000"/>
                </a:schemeClr>
              </a:solidFill>
              <a:round/>
            </a:ln>
            <a:effectLst/>
          </c:spPr>
          <c:marker>
            <c:symbol val="none"/>
          </c:marker>
          <c:xVal>
            <c:numRef>
              <c:f>'Rotational Friction'!$AH$8:$AH$17</c:f>
              <c:numCache>
                <c:formatCode>0.00%</c:formatCode>
                <c:ptCount val="10"/>
                <c:pt idx="0">
                  <c:v>0.8771929824561403</c:v>
                </c:pt>
                <c:pt idx="1">
                  <c:v>0.90090090090090091</c:v>
                </c:pt>
                <c:pt idx="2">
                  <c:v>0.91463414634146345</c:v>
                </c:pt>
                <c:pt idx="3">
                  <c:v>0.92165898617511521</c:v>
                </c:pt>
                <c:pt idx="4">
                  <c:v>0.92592592592592593</c:v>
                </c:pt>
                <c:pt idx="5">
                  <c:v>0.9375</c:v>
                </c:pt>
                <c:pt idx="6">
                  <c:v>2.0348837209302326</c:v>
                </c:pt>
                <c:pt idx="7">
                  <c:v>0.93896713615023475</c:v>
                </c:pt>
                <c:pt idx="8">
                  <c:v>0.93360995850622408</c:v>
                </c:pt>
                <c:pt idx="9">
                  <c:v>0.92764378478664189</c:v>
                </c:pt>
              </c:numCache>
            </c:numRef>
          </c:xVal>
          <c:y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0"/>
          <c:extLst>
            <c:ext xmlns:c16="http://schemas.microsoft.com/office/drawing/2014/chart" uri="{C3380CC4-5D6E-409C-BE32-E72D297353CC}">
              <c16:uniqueId val="{00000001-CE47-4835-BDCE-FFDD703308AF}"/>
            </c:ext>
          </c:extLst>
        </c:ser>
        <c:dLbls>
          <c:showLegendKey val="0"/>
          <c:showVal val="0"/>
          <c:showCatName val="0"/>
          <c:showSerName val="0"/>
          <c:showPercent val="0"/>
          <c:showBubbleSize val="0"/>
        </c:dLbls>
        <c:axId val="1101784255"/>
        <c:axId val="1101786175"/>
      </c:scatterChart>
      <c:valAx>
        <c:axId val="1101784255"/>
        <c:scaling>
          <c:orientation val="minMax"/>
        </c:scaling>
        <c:delete val="0"/>
        <c:axPos val="b"/>
        <c:majorGridlines>
          <c:spPr>
            <a:ln w="9525" cap="flat" cmpd="sng" algn="ctr">
              <a:solidFill>
                <a:schemeClr val="tx1">
                  <a:lumMod val="15000"/>
                  <a:lumOff val="85000"/>
                </a:schemeClr>
              </a:solidFill>
              <a:round/>
            </a:ln>
            <a:effectLst/>
          </c:spPr>
        </c:majorGridlines>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1786175"/>
        <c:crosses val="autoZero"/>
        <c:crossBetween val="midCat"/>
      </c:valAx>
      <c:valAx>
        <c:axId val="110178617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0178425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withinLinearReversed" id="21">
  <a:schemeClr val="accent1"/>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withinLinearReversed" id="21">
  <a:schemeClr val="accent1"/>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drawing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3.xml.rels><?xml version="1.0" encoding="UTF-8" standalone="yes"?>
<Relationships xmlns="http://schemas.openxmlformats.org/package/2006/relationships"><Relationship Id="rId8" Type="http://schemas.openxmlformats.org/officeDocument/2006/relationships/chart" Target="../charts/chart22.xml"/><Relationship Id="rId13" Type="http://schemas.openxmlformats.org/officeDocument/2006/relationships/chart" Target="../charts/chart27.xml"/><Relationship Id="rId3" Type="http://schemas.openxmlformats.org/officeDocument/2006/relationships/chart" Target="../charts/chart17.xml"/><Relationship Id="rId7" Type="http://schemas.openxmlformats.org/officeDocument/2006/relationships/chart" Target="../charts/chart21.xml"/><Relationship Id="rId12" Type="http://schemas.openxmlformats.org/officeDocument/2006/relationships/chart" Target="../charts/chart26.xml"/><Relationship Id="rId2" Type="http://schemas.openxmlformats.org/officeDocument/2006/relationships/chart" Target="../charts/chart16.xml"/><Relationship Id="rId1" Type="http://schemas.openxmlformats.org/officeDocument/2006/relationships/chart" Target="../charts/chart15.xml"/><Relationship Id="rId6" Type="http://schemas.openxmlformats.org/officeDocument/2006/relationships/chart" Target="../charts/chart20.xml"/><Relationship Id="rId11" Type="http://schemas.openxmlformats.org/officeDocument/2006/relationships/chart" Target="../charts/chart25.xml"/><Relationship Id="rId5" Type="http://schemas.openxmlformats.org/officeDocument/2006/relationships/chart" Target="../charts/chart19.xml"/><Relationship Id="rId10" Type="http://schemas.openxmlformats.org/officeDocument/2006/relationships/chart" Target="../charts/chart24.xml"/><Relationship Id="rId4" Type="http://schemas.openxmlformats.org/officeDocument/2006/relationships/chart" Target="../charts/chart18.xml"/><Relationship Id="rId9" Type="http://schemas.openxmlformats.org/officeDocument/2006/relationships/chart" Target="../charts/chart23.xml"/><Relationship Id="rId14" Type="http://schemas.openxmlformats.org/officeDocument/2006/relationships/chart" Target="../charts/chart28.xml"/></Relationships>
</file>

<file path=xl/drawings/drawing1.xml><?xml version="1.0" encoding="utf-8"?>
<xdr:wsDr xmlns:xdr="http://schemas.openxmlformats.org/drawingml/2006/spreadsheetDrawing" xmlns:a="http://schemas.openxmlformats.org/drawingml/2006/main">
  <xdr:twoCellAnchor>
    <xdr:from>
      <xdr:col>0</xdr:col>
      <xdr:colOff>44738</xdr:colOff>
      <xdr:row>26</xdr:row>
      <xdr:rowOff>158172</xdr:rowOff>
    </xdr:from>
    <xdr:to>
      <xdr:col>3</xdr:col>
      <xdr:colOff>620568</xdr:colOff>
      <xdr:row>38</xdr:row>
      <xdr:rowOff>158750</xdr:rowOff>
    </xdr:to>
    <xdr:graphicFrame macro="">
      <xdr:nvGraphicFramePr>
        <xdr:cNvPr id="2" name="Chart 1">
          <a:extLst>
            <a:ext uri="{FF2B5EF4-FFF2-40B4-BE49-F238E27FC236}">
              <a16:creationId xmlns:a16="http://schemas.microsoft.com/office/drawing/2014/main" id="{89AEF95D-F1D9-043C-CC6B-010FCB65A2C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131330</xdr:colOff>
      <xdr:row>26</xdr:row>
      <xdr:rowOff>114876</xdr:rowOff>
    </xdr:from>
    <xdr:to>
      <xdr:col>8</xdr:col>
      <xdr:colOff>606136</xdr:colOff>
      <xdr:row>38</xdr:row>
      <xdr:rowOff>158750</xdr:rowOff>
    </xdr:to>
    <xdr:graphicFrame macro="">
      <xdr:nvGraphicFramePr>
        <xdr:cNvPr id="18" name="Chart 17">
          <a:extLst>
            <a:ext uri="{FF2B5EF4-FFF2-40B4-BE49-F238E27FC236}">
              <a16:creationId xmlns:a16="http://schemas.microsoft.com/office/drawing/2014/main" id="{0BC6950A-77FB-66DE-C76D-3CCD54BB762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44737</xdr:colOff>
      <xdr:row>26</xdr:row>
      <xdr:rowOff>100445</xdr:rowOff>
    </xdr:from>
    <xdr:to>
      <xdr:col>13</xdr:col>
      <xdr:colOff>1125682</xdr:colOff>
      <xdr:row>38</xdr:row>
      <xdr:rowOff>0</xdr:rowOff>
    </xdr:to>
    <xdr:graphicFrame macro="">
      <xdr:nvGraphicFramePr>
        <xdr:cNvPr id="19" name="Chart 18">
          <a:extLst>
            <a:ext uri="{FF2B5EF4-FFF2-40B4-BE49-F238E27FC236}">
              <a16:creationId xmlns:a16="http://schemas.microsoft.com/office/drawing/2014/main" id="{8419763B-A9F1-7A6C-090F-F7C864F1EC3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16</xdr:col>
      <xdr:colOff>86591</xdr:colOff>
      <xdr:row>30</xdr:row>
      <xdr:rowOff>101022</xdr:rowOff>
    </xdr:from>
    <xdr:to>
      <xdr:col>19</xdr:col>
      <xdr:colOff>792306</xdr:colOff>
      <xdr:row>42</xdr:row>
      <xdr:rowOff>43871</xdr:rowOff>
    </xdr:to>
    <xdr:graphicFrame macro="">
      <xdr:nvGraphicFramePr>
        <xdr:cNvPr id="20" name="Chart 19">
          <a:extLst>
            <a:ext uri="{FF2B5EF4-FFF2-40B4-BE49-F238E27FC236}">
              <a16:creationId xmlns:a16="http://schemas.microsoft.com/office/drawing/2014/main" id="{A5A10141-AEA5-443A-D259-4CE55DBD0CF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23</xdr:col>
      <xdr:colOff>174624</xdr:colOff>
      <xdr:row>23</xdr:row>
      <xdr:rowOff>86013</xdr:rowOff>
    </xdr:from>
    <xdr:to>
      <xdr:col>26</xdr:col>
      <xdr:colOff>649432</xdr:colOff>
      <xdr:row>36</xdr:row>
      <xdr:rowOff>115455</xdr:rowOff>
    </xdr:to>
    <xdr:graphicFrame macro="">
      <xdr:nvGraphicFramePr>
        <xdr:cNvPr id="21" name="Chart 20">
          <a:extLst>
            <a:ext uri="{FF2B5EF4-FFF2-40B4-BE49-F238E27FC236}">
              <a16:creationId xmlns:a16="http://schemas.microsoft.com/office/drawing/2014/main" id="{AE31A3DE-FFAF-2786-6AA4-466EFE90C5F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29</xdr:col>
      <xdr:colOff>88033</xdr:colOff>
      <xdr:row>23</xdr:row>
      <xdr:rowOff>42718</xdr:rowOff>
    </xdr:from>
    <xdr:to>
      <xdr:col>32</xdr:col>
      <xdr:colOff>635000</xdr:colOff>
      <xdr:row>36</xdr:row>
      <xdr:rowOff>173182</xdr:rowOff>
    </xdr:to>
    <xdr:graphicFrame macro="">
      <xdr:nvGraphicFramePr>
        <xdr:cNvPr id="22" name="Chart 21">
          <a:extLst>
            <a:ext uri="{FF2B5EF4-FFF2-40B4-BE49-F238E27FC236}">
              <a16:creationId xmlns:a16="http://schemas.microsoft.com/office/drawing/2014/main" id="{909D9FC3-AA60-EAF6-382A-62D867A36B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29</xdr:col>
      <xdr:colOff>102465</xdr:colOff>
      <xdr:row>38</xdr:row>
      <xdr:rowOff>13854</xdr:rowOff>
    </xdr:from>
    <xdr:to>
      <xdr:col>32</xdr:col>
      <xdr:colOff>663864</xdr:colOff>
      <xdr:row>51</xdr:row>
      <xdr:rowOff>57727</xdr:rowOff>
    </xdr:to>
    <xdr:graphicFrame macro="">
      <xdr:nvGraphicFramePr>
        <xdr:cNvPr id="23" name="Chart 22">
          <a:extLst>
            <a:ext uri="{FF2B5EF4-FFF2-40B4-BE49-F238E27FC236}">
              <a16:creationId xmlns:a16="http://schemas.microsoft.com/office/drawing/2014/main" id="{AE764035-530E-E2B6-8794-B3C604D471E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23</xdr:col>
      <xdr:colOff>158750</xdr:colOff>
      <xdr:row>37</xdr:row>
      <xdr:rowOff>114876</xdr:rowOff>
    </xdr:from>
    <xdr:to>
      <xdr:col>27</xdr:col>
      <xdr:colOff>12988</xdr:colOff>
      <xdr:row>48</xdr:row>
      <xdr:rowOff>173182</xdr:rowOff>
    </xdr:to>
    <xdr:graphicFrame macro="">
      <xdr:nvGraphicFramePr>
        <xdr:cNvPr id="24" name="Chart 23">
          <a:extLst>
            <a:ext uri="{FF2B5EF4-FFF2-40B4-BE49-F238E27FC236}">
              <a16:creationId xmlns:a16="http://schemas.microsoft.com/office/drawing/2014/main" id="{1958F131-E847-817A-0403-BEA51E473A6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16</xdr:col>
      <xdr:colOff>73601</xdr:colOff>
      <xdr:row>43</xdr:row>
      <xdr:rowOff>57149</xdr:rowOff>
    </xdr:from>
    <xdr:to>
      <xdr:col>19</xdr:col>
      <xdr:colOff>779319</xdr:colOff>
      <xdr:row>55</xdr:row>
      <xdr:rowOff>101023</xdr:rowOff>
    </xdr:to>
    <xdr:graphicFrame macro="">
      <xdr:nvGraphicFramePr>
        <xdr:cNvPr id="25" name="Chart 24">
          <a:extLst>
            <a:ext uri="{FF2B5EF4-FFF2-40B4-BE49-F238E27FC236}">
              <a16:creationId xmlns:a16="http://schemas.microsoft.com/office/drawing/2014/main" id="{642D5D25-02CB-75B0-2867-4619907A58D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10</xdr:col>
      <xdr:colOff>145760</xdr:colOff>
      <xdr:row>39</xdr:row>
      <xdr:rowOff>100445</xdr:rowOff>
    </xdr:from>
    <xdr:to>
      <xdr:col>13</xdr:col>
      <xdr:colOff>1125682</xdr:colOff>
      <xdr:row>53</xdr:row>
      <xdr:rowOff>115454</xdr:rowOff>
    </xdr:to>
    <xdr:graphicFrame macro="">
      <xdr:nvGraphicFramePr>
        <xdr:cNvPr id="26" name="Chart 25">
          <a:extLst>
            <a:ext uri="{FF2B5EF4-FFF2-40B4-BE49-F238E27FC236}">
              <a16:creationId xmlns:a16="http://schemas.microsoft.com/office/drawing/2014/main" id="{E492AFB5-28C7-A405-E6A2-E33A6D7EA95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5</xdr:col>
      <xdr:colOff>145760</xdr:colOff>
      <xdr:row>40</xdr:row>
      <xdr:rowOff>158172</xdr:rowOff>
    </xdr:from>
    <xdr:to>
      <xdr:col>8</xdr:col>
      <xdr:colOff>548409</xdr:colOff>
      <xdr:row>54</xdr:row>
      <xdr:rowOff>72159</xdr:rowOff>
    </xdr:to>
    <xdr:graphicFrame macro="">
      <xdr:nvGraphicFramePr>
        <xdr:cNvPr id="27" name="Chart 26">
          <a:extLst>
            <a:ext uri="{FF2B5EF4-FFF2-40B4-BE49-F238E27FC236}">
              <a16:creationId xmlns:a16="http://schemas.microsoft.com/office/drawing/2014/main" id="{CC1AF802-CE46-DE9B-B46C-6C2785899C6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0</xdr:col>
      <xdr:colOff>88033</xdr:colOff>
      <xdr:row>40</xdr:row>
      <xdr:rowOff>114877</xdr:rowOff>
    </xdr:from>
    <xdr:to>
      <xdr:col>3</xdr:col>
      <xdr:colOff>577273</xdr:colOff>
      <xdr:row>53</xdr:row>
      <xdr:rowOff>158750</xdr:rowOff>
    </xdr:to>
    <xdr:graphicFrame macro="">
      <xdr:nvGraphicFramePr>
        <xdr:cNvPr id="28" name="Chart 27">
          <a:extLst>
            <a:ext uri="{FF2B5EF4-FFF2-40B4-BE49-F238E27FC236}">
              <a16:creationId xmlns:a16="http://schemas.microsoft.com/office/drawing/2014/main" id="{75A5E79D-0CFB-7E1E-74BF-872738EFBB1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wsDr>
</file>

<file path=xl/drawings/drawing2.xml><?xml version="1.0" encoding="utf-8"?>
<xdr:wsDr xmlns:xdr="http://schemas.openxmlformats.org/drawingml/2006/spreadsheetDrawing" xmlns:a="http://schemas.openxmlformats.org/drawingml/2006/main">
  <xdr:oneCellAnchor>
    <xdr:from>
      <xdr:col>9</xdr:col>
      <xdr:colOff>635794</xdr:colOff>
      <xdr:row>14</xdr:row>
      <xdr:rowOff>171450</xdr:rowOff>
    </xdr:from>
    <xdr:ext cx="65" cy="172227"/>
    <xdr:sp macro="" textlink="">
      <xdr:nvSpPr>
        <xdr:cNvPr id="2" name="TextBox 1">
          <a:extLst>
            <a:ext uri="{FF2B5EF4-FFF2-40B4-BE49-F238E27FC236}">
              <a16:creationId xmlns:a16="http://schemas.microsoft.com/office/drawing/2014/main" id="{9005031C-04E2-8FC6-C4A0-68431AD346F7}"/>
            </a:ext>
          </a:extLst>
        </xdr:cNvPr>
        <xdr:cNvSpPr txBox="1"/>
      </xdr:nvSpPr>
      <xdr:spPr>
        <a:xfrm>
          <a:off x="7631907" y="30289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twoCellAnchor>
    <xdr:from>
      <xdr:col>1</xdr:col>
      <xdr:colOff>52387</xdr:colOff>
      <xdr:row>15</xdr:row>
      <xdr:rowOff>90487</xdr:rowOff>
    </xdr:from>
    <xdr:to>
      <xdr:col>5</xdr:col>
      <xdr:colOff>1081087</xdr:colOff>
      <xdr:row>30</xdr:row>
      <xdr:rowOff>119062</xdr:rowOff>
    </xdr:to>
    <xdr:graphicFrame macro="">
      <xdr:nvGraphicFramePr>
        <xdr:cNvPr id="3" name="Chart 2">
          <a:extLst>
            <a:ext uri="{FF2B5EF4-FFF2-40B4-BE49-F238E27FC236}">
              <a16:creationId xmlns:a16="http://schemas.microsoft.com/office/drawing/2014/main" id="{22E63180-60CB-1EC0-B862-B0C00BD355C6}"/>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223837</xdr:colOff>
      <xdr:row>15</xdr:row>
      <xdr:rowOff>33337</xdr:rowOff>
    </xdr:from>
    <xdr:to>
      <xdr:col>14</xdr:col>
      <xdr:colOff>681037</xdr:colOff>
      <xdr:row>30</xdr:row>
      <xdr:rowOff>61912</xdr:rowOff>
    </xdr:to>
    <xdr:graphicFrame macro="">
      <xdr:nvGraphicFramePr>
        <xdr:cNvPr id="4" name="Chart 3">
          <a:extLst>
            <a:ext uri="{FF2B5EF4-FFF2-40B4-BE49-F238E27FC236}">
              <a16:creationId xmlns:a16="http://schemas.microsoft.com/office/drawing/2014/main" id="{DDF7628C-BD29-759B-E4FC-3913AD3EEEE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12</xdr:col>
      <xdr:colOff>619125</xdr:colOff>
      <xdr:row>18</xdr:row>
      <xdr:rowOff>142875</xdr:rowOff>
    </xdr:from>
    <xdr:ext cx="831381" cy="264560"/>
    <xdr:sp macro="" textlink="">
      <xdr:nvSpPr>
        <xdr:cNvPr id="3" name="TextBox 2">
          <a:extLst>
            <a:ext uri="{FF2B5EF4-FFF2-40B4-BE49-F238E27FC236}">
              <a16:creationId xmlns:a16="http://schemas.microsoft.com/office/drawing/2014/main" id="{33AEF01F-3FAA-C5CA-39FE-BEE75CDFF517}"/>
            </a:ext>
          </a:extLst>
        </xdr:cNvPr>
        <xdr:cNvSpPr txBox="1"/>
      </xdr:nvSpPr>
      <xdr:spPr>
        <a:xfrm>
          <a:off x="8848725" y="3581400"/>
          <a:ext cx="83138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en-GB" sz="1100"/>
            <a:t>pi * 40 / 2.5</a:t>
          </a:r>
        </a:p>
      </xdr:txBody>
    </xdr:sp>
    <xdr:clientData/>
  </xdr:oneCellAnchor>
  <xdr:twoCellAnchor>
    <xdr:from>
      <xdr:col>0</xdr:col>
      <xdr:colOff>0</xdr:colOff>
      <xdr:row>20</xdr:row>
      <xdr:rowOff>90487</xdr:rowOff>
    </xdr:from>
    <xdr:to>
      <xdr:col>3</xdr:col>
      <xdr:colOff>561975</xdr:colOff>
      <xdr:row>31</xdr:row>
      <xdr:rowOff>152400</xdr:rowOff>
    </xdr:to>
    <xdr:graphicFrame macro="">
      <xdr:nvGraphicFramePr>
        <xdr:cNvPr id="4" name="Chart 3">
          <a:extLst>
            <a:ext uri="{FF2B5EF4-FFF2-40B4-BE49-F238E27FC236}">
              <a16:creationId xmlns:a16="http://schemas.microsoft.com/office/drawing/2014/main" id="{255ED44F-E2B4-2607-51A1-D9366D08CE0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90488</xdr:colOff>
      <xdr:row>20</xdr:row>
      <xdr:rowOff>61913</xdr:rowOff>
    </xdr:from>
    <xdr:to>
      <xdr:col>8</xdr:col>
      <xdr:colOff>628650</xdr:colOff>
      <xdr:row>31</xdr:row>
      <xdr:rowOff>133350</xdr:rowOff>
    </xdr:to>
    <xdr:graphicFrame macro="">
      <xdr:nvGraphicFramePr>
        <xdr:cNvPr id="5" name="Chart 4">
          <a:extLst>
            <a:ext uri="{FF2B5EF4-FFF2-40B4-BE49-F238E27FC236}">
              <a16:creationId xmlns:a16="http://schemas.microsoft.com/office/drawing/2014/main" id="{5FCDC9DF-E108-C01E-CBEE-C15281914D1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671512</xdr:colOff>
      <xdr:row>21</xdr:row>
      <xdr:rowOff>14287</xdr:rowOff>
    </xdr:from>
    <xdr:to>
      <xdr:col>13</xdr:col>
      <xdr:colOff>666751</xdr:colOff>
      <xdr:row>31</xdr:row>
      <xdr:rowOff>123825</xdr:rowOff>
    </xdr:to>
    <xdr:graphicFrame macro="">
      <xdr:nvGraphicFramePr>
        <xdr:cNvPr id="6" name="Chart 5">
          <a:extLst>
            <a:ext uri="{FF2B5EF4-FFF2-40B4-BE49-F238E27FC236}">
              <a16:creationId xmlns:a16="http://schemas.microsoft.com/office/drawing/2014/main" id="{498E0E5E-B880-8661-3DFB-36516C9F7D5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15</xdr:col>
      <xdr:colOff>71437</xdr:colOff>
      <xdr:row>21</xdr:row>
      <xdr:rowOff>42862</xdr:rowOff>
    </xdr:from>
    <xdr:to>
      <xdr:col>18</xdr:col>
      <xdr:colOff>590550</xdr:colOff>
      <xdr:row>31</xdr:row>
      <xdr:rowOff>95250</xdr:rowOff>
    </xdr:to>
    <xdr:graphicFrame macro="">
      <xdr:nvGraphicFramePr>
        <xdr:cNvPr id="7" name="Chart 6">
          <a:extLst>
            <a:ext uri="{FF2B5EF4-FFF2-40B4-BE49-F238E27FC236}">
              <a16:creationId xmlns:a16="http://schemas.microsoft.com/office/drawing/2014/main" id="{59E6D63D-DA35-6D2D-5353-CEF69AC8A00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20</xdr:col>
      <xdr:colOff>61913</xdr:colOff>
      <xdr:row>21</xdr:row>
      <xdr:rowOff>23813</xdr:rowOff>
    </xdr:from>
    <xdr:to>
      <xdr:col>23</xdr:col>
      <xdr:colOff>619126</xdr:colOff>
      <xdr:row>31</xdr:row>
      <xdr:rowOff>104776</xdr:rowOff>
    </xdr:to>
    <xdr:graphicFrame macro="">
      <xdr:nvGraphicFramePr>
        <xdr:cNvPr id="8" name="Chart 7">
          <a:extLst>
            <a:ext uri="{FF2B5EF4-FFF2-40B4-BE49-F238E27FC236}">
              <a16:creationId xmlns:a16="http://schemas.microsoft.com/office/drawing/2014/main" id="{095F1565-4AF8-4F57-E27A-D474E0E8CD6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25</xdr:col>
      <xdr:colOff>71437</xdr:colOff>
      <xdr:row>21</xdr:row>
      <xdr:rowOff>52387</xdr:rowOff>
    </xdr:from>
    <xdr:to>
      <xdr:col>28</xdr:col>
      <xdr:colOff>628650</xdr:colOff>
      <xdr:row>31</xdr:row>
      <xdr:rowOff>133350</xdr:rowOff>
    </xdr:to>
    <xdr:graphicFrame macro="">
      <xdr:nvGraphicFramePr>
        <xdr:cNvPr id="9" name="Chart 8">
          <a:extLst>
            <a:ext uri="{FF2B5EF4-FFF2-40B4-BE49-F238E27FC236}">
              <a16:creationId xmlns:a16="http://schemas.microsoft.com/office/drawing/2014/main" id="{F292BF36-F399-EC4D-EE3E-8070563C28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30</xdr:col>
      <xdr:colOff>100011</xdr:colOff>
      <xdr:row>21</xdr:row>
      <xdr:rowOff>109536</xdr:rowOff>
    </xdr:from>
    <xdr:to>
      <xdr:col>34</xdr:col>
      <xdr:colOff>85724</xdr:colOff>
      <xdr:row>31</xdr:row>
      <xdr:rowOff>114299</xdr:rowOff>
    </xdr:to>
    <xdr:graphicFrame macro="">
      <xdr:nvGraphicFramePr>
        <xdr:cNvPr id="10" name="Chart 9">
          <a:extLst>
            <a:ext uri="{FF2B5EF4-FFF2-40B4-BE49-F238E27FC236}">
              <a16:creationId xmlns:a16="http://schemas.microsoft.com/office/drawing/2014/main" id="{1FF0CCC9-BB60-3737-D9B1-338415B5E93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0</xdr:col>
      <xdr:colOff>0</xdr:colOff>
      <xdr:row>35</xdr:row>
      <xdr:rowOff>28575</xdr:rowOff>
    </xdr:from>
    <xdr:to>
      <xdr:col>3</xdr:col>
      <xdr:colOff>638175</xdr:colOff>
      <xdr:row>45</xdr:row>
      <xdr:rowOff>9525</xdr:rowOff>
    </xdr:to>
    <xdr:graphicFrame macro="">
      <xdr:nvGraphicFramePr>
        <xdr:cNvPr id="11" name="Chart 10">
          <a:extLst>
            <a:ext uri="{FF2B5EF4-FFF2-40B4-BE49-F238E27FC236}">
              <a16:creationId xmlns:a16="http://schemas.microsoft.com/office/drawing/2014/main" id="{96CCC437-8F7B-CA8E-9C07-5B92FBFDC27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652462</xdr:colOff>
      <xdr:row>34</xdr:row>
      <xdr:rowOff>138112</xdr:rowOff>
    </xdr:from>
    <xdr:to>
      <xdr:col>8</xdr:col>
      <xdr:colOff>647700</xdr:colOff>
      <xdr:row>44</xdr:row>
      <xdr:rowOff>161925</xdr:rowOff>
    </xdr:to>
    <xdr:graphicFrame macro="">
      <xdr:nvGraphicFramePr>
        <xdr:cNvPr id="21" name="Chart 20">
          <a:extLst>
            <a:ext uri="{FF2B5EF4-FFF2-40B4-BE49-F238E27FC236}">
              <a16:creationId xmlns:a16="http://schemas.microsoft.com/office/drawing/2014/main" id="{37E4BB43-5319-55D2-F6D5-80C4900288C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10</xdr:col>
      <xdr:colOff>9525</xdr:colOff>
      <xdr:row>34</xdr:row>
      <xdr:rowOff>180975</xdr:rowOff>
    </xdr:from>
    <xdr:to>
      <xdr:col>14</xdr:col>
      <xdr:colOff>80961</xdr:colOff>
      <xdr:row>44</xdr:row>
      <xdr:rowOff>157161</xdr:rowOff>
    </xdr:to>
    <xdr:graphicFrame macro="">
      <xdr:nvGraphicFramePr>
        <xdr:cNvPr id="23" name="Chart 22">
          <a:extLst>
            <a:ext uri="{FF2B5EF4-FFF2-40B4-BE49-F238E27FC236}">
              <a16:creationId xmlns:a16="http://schemas.microsoft.com/office/drawing/2014/main" id="{956BFE5F-8019-E732-CC89-76797F7010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15</xdr:col>
      <xdr:colOff>95250</xdr:colOff>
      <xdr:row>35</xdr:row>
      <xdr:rowOff>19050</xdr:rowOff>
    </xdr:from>
    <xdr:to>
      <xdr:col>18</xdr:col>
      <xdr:colOff>666750</xdr:colOff>
      <xdr:row>44</xdr:row>
      <xdr:rowOff>123825</xdr:rowOff>
    </xdr:to>
    <xdr:graphicFrame macro="">
      <xdr:nvGraphicFramePr>
        <xdr:cNvPr id="24" name="Chart 23">
          <a:extLst>
            <a:ext uri="{FF2B5EF4-FFF2-40B4-BE49-F238E27FC236}">
              <a16:creationId xmlns:a16="http://schemas.microsoft.com/office/drawing/2014/main" id="{F120872C-E119-F357-463B-9EAE1CB2BBA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20</xdr:col>
      <xdr:colOff>19050</xdr:colOff>
      <xdr:row>35</xdr:row>
      <xdr:rowOff>57149</xdr:rowOff>
    </xdr:from>
    <xdr:to>
      <xdr:col>24</xdr:col>
      <xdr:colOff>80961</xdr:colOff>
      <xdr:row>44</xdr:row>
      <xdr:rowOff>80961</xdr:rowOff>
    </xdr:to>
    <xdr:graphicFrame macro="">
      <xdr:nvGraphicFramePr>
        <xdr:cNvPr id="25" name="Chart 24">
          <a:extLst>
            <a:ext uri="{FF2B5EF4-FFF2-40B4-BE49-F238E27FC236}">
              <a16:creationId xmlns:a16="http://schemas.microsoft.com/office/drawing/2014/main" id="{0183E4BE-C439-4357-EE8A-15B0DC7030A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25</xdr:col>
      <xdr:colOff>57150</xdr:colOff>
      <xdr:row>35</xdr:row>
      <xdr:rowOff>38100</xdr:rowOff>
    </xdr:from>
    <xdr:to>
      <xdr:col>28</xdr:col>
      <xdr:colOff>609600</xdr:colOff>
      <xdr:row>44</xdr:row>
      <xdr:rowOff>57151</xdr:rowOff>
    </xdr:to>
    <xdr:graphicFrame macro="">
      <xdr:nvGraphicFramePr>
        <xdr:cNvPr id="26" name="Chart 25">
          <a:extLst>
            <a:ext uri="{FF2B5EF4-FFF2-40B4-BE49-F238E27FC236}">
              <a16:creationId xmlns:a16="http://schemas.microsoft.com/office/drawing/2014/main" id="{EC06CB1C-DDD6-BD7F-D054-1C0BC5B5DAB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30</xdr:col>
      <xdr:colOff>133350</xdr:colOff>
      <xdr:row>35</xdr:row>
      <xdr:rowOff>66675</xdr:rowOff>
    </xdr:from>
    <xdr:to>
      <xdr:col>33</xdr:col>
      <xdr:colOff>619125</xdr:colOff>
      <xdr:row>43</xdr:row>
      <xdr:rowOff>152400</xdr:rowOff>
    </xdr:to>
    <xdr:graphicFrame macro="">
      <xdr:nvGraphicFramePr>
        <xdr:cNvPr id="27" name="Chart 26">
          <a:extLst>
            <a:ext uri="{FF2B5EF4-FFF2-40B4-BE49-F238E27FC236}">
              <a16:creationId xmlns:a16="http://schemas.microsoft.com/office/drawing/2014/main" id="{DF3A8CB0-CA82-A2FF-AA8A-61BF0F1B83F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sheetPr>
    <tabColor rgb="FFFF0000"/>
  </sheetPr>
  <dimension ref="A1:AR45"/>
  <sheetViews>
    <sheetView topLeftCell="A6" zoomScaleNormal="100" workbookViewId="0">
      <selection activeCell="E44" sqref="E44"/>
    </sheetView>
  </sheetViews>
  <sheetFormatPr defaultRowHeight="14.25" x14ac:dyDescent="0.2"/>
  <cols>
    <col min="1" max="1" width="17.375" customWidth="1"/>
    <col min="2" max="2" width="9.25" customWidth="1"/>
    <col min="3" max="3" width="19.875" customWidth="1"/>
    <col min="4" max="4" width="11.625" bestFit="1" customWidth="1"/>
    <col min="5" max="5" width="15.875" bestFit="1" customWidth="1"/>
    <col min="6" max="6" width="7.75" customWidth="1"/>
    <col min="7" max="7" width="19.875" customWidth="1"/>
    <col min="8" max="8" width="11.625" bestFit="1" customWidth="1"/>
    <col min="10" max="10" width="7.25" customWidth="1"/>
    <col min="11" max="11" width="17.875" customWidth="1"/>
    <col min="13" max="13" width="9" customWidth="1"/>
    <col min="15" max="15" width="9.75" customWidth="1"/>
  </cols>
  <sheetData>
    <row r="1" spans="1:32" ht="15" x14ac:dyDescent="0.25">
      <c r="A1" s="1" t="s">
        <v>0</v>
      </c>
    </row>
    <row r="2" spans="1:32" ht="15" x14ac:dyDescent="0.25">
      <c r="A2" s="1" t="s">
        <v>1</v>
      </c>
    </row>
    <row r="3" spans="1:32" ht="15.75" thickBot="1" x14ac:dyDescent="0.3">
      <c r="A3" s="1" t="s">
        <v>2</v>
      </c>
      <c r="K3" s="1" t="s">
        <v>3</v>
      </c>
    </row>
    <row r="4" spans="1:32" ht="15.75" thickTop="1" thickBot="1" x14ac:dyDescent="0.25">
      <c r="A4" s="288" t="s">
        <v>4</v>
      </c>
      <c r="B4" s="288"/>
      <c r="C4" s="288"/>
      <c r="D4" s="288"/>
      <c r="E4" s="289" t="s">
        <v>5</v>
      </c>
      <c r="F4" s="289"/>
      <c r="G4" s="289"/>
      <c r="H4" s="289"/>
      <c r="K4" s="288" t="s">
        <v>4</v>
      </c>
      <c r="L4" s="288"/>
      <c r="M4" s="288"/>
      <c r="N4" s="288"/>
      <c r="O4" s="289" t="s">
        <v>5</v>
      </c>
      <c r="P4" s="289"/>
      <c r="Q4" s="289"/>
      <c r="R4" s="289"/>
      <c r="U4" s="132" t="s">
        <v>6</v>
      </c>
      <c r="V4" s="133"/>
      <c r="W4" s="133"/>
      <c r="X4" s="133"/>
      <c r="Y4" s="133"/>
      <c r="Z4" s="133"/>
      <c r="AA4" s="134"/>
      <c r="AB4" s="201" t="s">
        <v>7</v>
      </c>
      <c r="AC4" s="202"/>
      <c r="AD4" s="202"/>
      <c r="AE4" s="202"/>
      <c r="AF4" s="203"/>
    </row>
    <row r="5" spans="1:32" ht="15" thickTop="1" x14ac:dyDescent="0.2">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4"/>
      <c r="AC5" s="205"/>
      <c r="AD5" s="205"/>
      <c r="AE5" s="205"/>
      <c r="AF5" s="206"/>
    </row>
    <row r="6" spans="1:32" x14ac:dyDescent="0.2">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4"/>
      <c r="AC6" s="205"/>
      <c r="AD6" s="205"/>
      <c r="AE6" s="205"/>
      <c r="AF6" s="206"/>
    </row>
    <row r="7" spans="1:32" x14ac:dyDescent="0.2">
      <c r="A7" s="15">
        <v>150</v>
      </c>
      <c r="B7" s="210"/>
      <c r="C7" s="210"/>
      <c r="D7" s="210"/>
      <c r="E7" s="17">
        <v>150</v>
      </c>
      <c r="F7" s="210"/>
      <c r="G7" s="210"/>
      <c r="H7" s="219"/>
      <c r="K7" s="15">
        <v>150</v>
      </c>
      <c r="L7" s="210"/>
      <c r="M7" s="16">
        <v>0.18</v>
      </c>
      <c r="N7" s="210"/>
      <c r="O7" s="17">
        <v>380</v>
      </c>
      <c r="P7" s="210"/>
      <c r="Q7" s="210"/>
      <c r="R7" s="219"/>
      <c r="U7" s="135" t="s">
        <v>14</v>
      </c>
      <c r="V7" s="136"/>
      <c r="W7" s="136"/>
      <c r="X7" s="136"/>
      <c r="Y7" s="136"/>
      <c r="Z7" s="136"/>
      <c r="AA7" s="137"/>
      <c r="AB7" s="204"/>
      <c r="AC7" s="205"/>
      <c r="AD7" s="205"/>
      <c r="AE7" s="205"/>
      <c r="AF7" s="206"/>
    </row>
    <row r="8" spans="1:32" x14ac:dyDescent="0.2">
      <c r="A8" s="15">
        <v>200</v>
      </c>
      <c r="B8" s="210"/>
      <c r="C8" s="210"/>
      <c r="D8" s="210"/>
      <c r="E8" s="17">
        <v>200</v>
      </c>
      <c r="F8" s="210"/>
      <c r="G8" s="210"/>
      <c r="H8" s="219"/>
      <c r="K8" s="15">
        <v>200</v>
      </c>
      <c r="L8" s="210"/>
      <c r="M8" s="16">
        <v>0.18</v>
      </c>
      <c r="N8" s="210"/>
      <c r="O8" s="17">
        <v>510</v>
      </c>
      <c r="P8" s="210"/>
      <c r="Q8" s="210"/>
      <c r="R8" s="219"/>
      <c r="U8" s="135" t="s">
        <v>15</v>
      </c>
      <c r="V8" s="136"/>
      <c r="W8" s="136"/>
      <c r="X8" s="136"/>
      <c r="Y8" s="136"/>
      <c r="Z8" s="136"/>
      <c r="AA8" s="137"/>
      <c r="AB8" s="204"/>
      <c r="AC8" s="205"/>
      <c r="AD8" s="205"/>
      <c r="AE8" s="205"/>
      <c r="AF8" s="206"/>
    </row>
    <row r="9" spans="1:32" x14ac:dyDescent="0.2">
      <c r="A9" s="15">
        <v>300</v>
      </c>
      <c r="B9" s="210"/>
      <c r="C9" s="210"/>
      <c r="D9" s="210"/>
      <c r="E9" s="17">
        <v>300</v>
      </c>
      <c r="F9" s="210"/>
      <c r="G9" s="210"/>
      <c r="H9" s="219"/>
      <c r="K9" s="15">
        <v>100</v>
      </c>
      <c r="L9" s="210"/>
      <c r="M9" s="16">
        <v>0.1</v>
      </c>
      <c r="N9" s="210"/>
      <c r="O9" s="17">
        <v>200</v>
      </c>
      <c r="P9" s="210"/>
      <c r="Q9" s="210"/>
      <c r="R9" s="219"/>
      <c r="U9" s="135" t="s">
        <v>16</v>
      </c>
      <c r="V9" s="136"/>
      <c r="W9" s="136"/>
      <c r="X9" s="136"/>
      <c r="Y9" s="136"/>
      <c r="Z9" s="136"/>
      <c r="AA9" s="137"/>
      <c r="AB9" s="204"/>
      <c r="AC9" s="205"/>
      <c r="AD9" s="205"/>
      <c r="AE9" s="205"/>
      <c r="AF9" s="206"/>
    </row>
    <row r="10" spans="1:32" x14ac:dyDescent="0.2">
      <c r="A10" s="15">
        <v>100</v>
      </c>
      <c r="B10" s="210"/>
      <c r="C10" s="210"/>
      <c r="D10" s="210"/>
      <c r="E10" s="17">
        <v>200</v>
      </c>
      <c r="F10" s="210"/>
      <c r="G10" s="210"/>
      <c r="H10" s="219"/>
      <c r="K10" s="15">
        <v>150</v>
      </c>
      <c r="L10" s="210"/>
      <c r="M10" s="16">
        <v>0.1</v>
      </c>
      <c r="N10" s="210"/>
      <c r="O10" s="17">
        <v>310</v>
      </c>
      <c r="P10" s="210"/>
      <c r="Q10" s="210"/>
      <c r="R10" s="219"/>
      <c r="U10" s="135"/>
      <c r="V10" s="136"/>
      <c r="W10" s="136"/>
      <c r="X10" s="136"/>
      <c r="Y10" s="136"/>
      <c r="Z10" s="136"/>
      <c r="AA10" s="137"/>
      <c r="AB10" s="204"/>
      <c r="AC10" s="205"/>
      <c r="AD10" s="205"/>
      <c r="AE10" s="205"/>
      <c r="AF10" s="206"/>
    </row>
    <row r="11" spans="1:32" ht="15" thickBot="1" x14ac:dyDescent="0.25">
      <c r="A11" s="19">
        <v>150</v>
      </c>
      <c r="B11" s="218"/>
      <c r="C11" s="218"/>
      <c r="D11" s="218"/>
      <c r="E11" s="21">
        <v>300</v>
      </c>
      <c r="F11" s="218"/>
      <c r="G11" s="218"/>
      <c r="H11" s="220"/>
      <c r="K11" s="19">
        <v>200</v>
      </c>
      <c r="L11" s="218"/>
      <c r="M11" s="20">
        <v>0.1</v>
      </c>
      <c r="N11" s="218"/>
      <c r="O11" s="21">
        <v>400</v>
      </c>
      <c r="P11" s="218"/>
      <c r="Q11" s="218"/>
      <c r="R11" s="220"/>
      <c r="U11" s="138"/>
      <c r="V11" s="139"/>
      <c r="W11" s="139"/>
      <c r="X11" s="139"/>
      <c r="Y11" s="139"/>
      <c r="Z11" s="139"/>
      <c r="AA11" s="140"/>
      <c r="AB11" s="207"/>
      <c r="AC11" s="208"/>
      <c r="AD11" s="208"/>
      <c r="AE11" s="208"/>
      <c r="AF11" s="209"/>
    </row>
    <row r="12" spans="1:32" ht="15" thickTop="1" x14ac:dyDescent="0.2"/>
    <row r="15" spans="1:32" ht="15" x14ac:dyDescent="0.25">
      <c r="A15" s="1" t="s">
        <v>17</v>
      </c>
      <c r="B15" s="1"/>
      <c r="C15" s="1"/>
      <c r="D15" s="1"/>
      <c r="E15" s="1"/>
      <c r="F15" s="1"/>
    </row>
    <row r="16" spans="1:32" ht="15" x14ac:dyDescent="0.25">
      <c r="A16" s="1" t="s">
        <v>18</v>
      </c>
      <c r="B16" s="1"/>
      <c r="C16" s="1"/>
      <c r="D16" s="1"/>
      <c r="E16" s="1" t="s">
        <v>19</v>
      </c>
      <c r="F16" s="1"/>
    </row>
    <row r="17" spans="1:44" ht="15" thickBot="1" x14ac:dyDescent="0.25"/>
    <row r="18" spans="1:44" ht="15" thickBot="1" x14ac:dyDescent="0.25">
      <c r="A18" s="185" t="s">
        <v>20</v>
      </c>
      <c r="E18" s="186" t="s">
        <v>20</v>
      </c>
      <c r="K18" s="282" t="s">
        <v>21</v>
      </c>
      <c r="L18" s="283"/>
      <c r="M18" s="283"/>
      <c r="N18" s="283"/>
      <c r="O18" s="283"/>
      <c r="P18" s="283"/>
      <c r="Q18" s="283"/>
      <c r="R18" s="283"/>
      <c r="S18" s="283"/>
      <c r="T18" s="284"/>
    </row>
    <row r="19" spans="1:44" x14ac:dyDescent="0.2">
      <c r="A19" s="187" t="s">
        <v>22</v>
      </c>
      <c r="E19" s="188" t="s">
        <v>23</v>
      </c>
      <c r="K19" s="204" t="s">
        <v>7</v>
      </c>
      <c r="L19" s="205"/>
      <c r="M19" s="205"/>
      <c r="N19" s="205"/>
      <c r="O19" s="205"/>
      <c r="P19" s="205"/>
      <c r="Q19" s="205"/>
      <c r="R19" s="205"/>
      <c r="S19" s="205"/>
      <c r="T19" s="206"/>
    </row>
    <row r="20" spans="1:44" x14ac:dyDescent="0.2">
      <c r="A20" s="187" t="s">
        <v>24</v>
      </c>
      <c r="E20" s="188" t="s">
        <v>24</v>
      </c>
      <c r="K20" s="204"/>
      <c r="L20" s="205"/>
      <c r="M20" s="205"/>
      <c r="N20" s="205"/>
      <c r="O20" s="205"/>
      <c r="P20" s="205"/>
      <c r="Q20" s="205"/>
      <c r="R20" s="205"/>
      <c r="S20" s="205"/>
      <c r="T20" s="206"/>
    </row>
    <row r="21" spans="1:44" ht="15" thickBot="1" x14ac:dyDescent="0.25">
      <c r="A21" s="189" t="s">
        <v>25</v>
      </c>
      <c r="E21" s="190" t="s">
        <v>26</v>
      </c>
      <c r="K21" s="204"/>
      <c r="L21" s="205"/>
      <c r="M21" s="205"/>
      <c r="N21" s="205"/>
      <c r="O21" s="205"/>
      <c r="P21" s="205"/>
      <c r="Q21" s="205"/>
      <c r="R21" s="205"/>
      <c r="S21" s="205"/>
      <c r="T21" s="206"/>
    </row>
    <row r="22" spans="1:44" ht="15.75" thickTop="1" thickBot="1" x14ac:dyDescent="0.25">
      <c r="A22" s="191" t="s">
        <v>27</v>
      </c>
      <c r="B22" s="192" t="s">
        <v>28</v>
      </c>
      <c r="C22" s="192" t="s">
        <v>29</v>
      </c>
      <c r="D22" s="193" t="s">
        <v>30</v>
      </c>
      <c r="E22" s="194" t="s">
        <v>27</v>
      </c>
      <c r="F22" s="195" t="s">
        <v>28</v>
      </c>
      <c r="G22" s="195" t="s">
        <v>29</v>
      </c>
      <c r="H22" s="196" t="s">
        <v>30</v>
      </c>
      <c r="K22" s="204"/>
      <c r="L22" s="205"/>
      <c r="M22" s="205"/>
      <c r="N22" s="205"/>
      <c r="O22" s="205"/>
      <c r="P22" s="205"/>
      <c r="Q22" s="205"/>
      <c r="R22" s="205"/>
      <c r="S22" s="205"/>
      <c r="T22" s="206"/>
    </row>
    <row r="23" spans="1:44" x14ac:dyDescent="0.2">
      <c r="A23" s="22">
        <v>100</v>
      </c>
      <c r="B23" s="197">
        <v>0.98</v>
      </c>
      <c r="C23" s="197">
        <v>1.6</v>
      </c>
      <c r="D23" s="198">
        <v>0.6</v>
      </c>
      <c r="E23" s="23">
        <v>100</v>
      </c>
      <c r="F23" s="199">
        <v>0.98</v>
      </c>
      <c r="G23" s="199">
        <v>1.6</v>
      </c>
      <c r="H23" s="200">
        <v>0.6</v>
      </c>
      <c r="K23" s="204"/>
      <c r="L23" s="205"/>
      <c r="M23" s="205"/>
      <c r="N23" s="205"/>
      <c r="O23" s="205"/>
      <c r="P23" s="205"/>
      <c r="Q23" s="205"/>
      <c r="R23" s="205"/>
      <c r="S23" s="205"/>
      <c r="T23" s="206"/>
    </row>
    <row r="24" spans="1:44" x14ac:dyDescent="0.2">
      <c r="A24" s="15">
        <v>200</v>
      </c>
      <c r="B24" s="210"/>
      <c r="C24" s="210"/>
      <c r="D24" s="219"/>
      <c r="E24" s="24">
        <v>200</v>
      </c>
      <c r="F24" s="210"/>
      <c r="G24" s="210"/>
      <c r="H24" s="219"/>
      <c r="K24" s="204"/>
      <c r="L24" s="205"/>
      <c r="M24" s="205"/>
      <c r="N24" s="205"/>
      <c r="O24" s="205"/>
      <c r="P24" s="205"/>
      <c r="Q24" s="205"/>
      <c r="R24" s="205"/>
      <c r="S24" s="205"/>
      <c r="T24" s="206"/>
    </row>
    <row r="25" spans="1:44" ht="15" thickBot="1" x14ac:dyDescent="0.25">
      <c r="A25" s="15">
        <v>300</v>
      </c>
      <c r="B25" s="210"/>
      <c r="C25" s="210"/>
      <c r="D25" s="219"/>
      <c r="E25" s="24">
        <v>300</v>
      </c>
      <c r="F25" s="210"/>
      <c r="G25" s="210"/>
      <c r="H25" s="219"/>
      <c r="K25" s="207"/>
      <c r="L25" s="208"/>
      <c r="M25" s="208"/>
      <c r="N25" s="208"/>
      <c r="O25" s="208"/>
      <c r="P25" s="208"/>
      <c r="Q25" s="208"/>
      <c r="R25" s="208"/>
      <c r="S25" s="208"/>
      <c r="T25" s="209"/>
    </row>
    <row r="26" spans="1:44" x14ac:dyDescent="0.2">
      <c r="A26" s="15">
        <v>400</v>
      </c>
      <c r="B26" s="210"/>
      <c r="C26" s="210"/>
      <c r="D26" s="219"/>
      <c r="E26" s="24">
        <v>400</v>
      </c>
      <c r="F26" s="210"/>
      <c r="G26" s="210"/>
      <c r="H26" s="219"/>
    </row>
    <row r="27" spans="1:44" ht="15" thickBot="1" x14ac:dyDescent="0.25">
      <c r="A27" s="19">
        <v>500</v>
      </c>
      <c r="B27" s="218"/>
      <c r="C27" s="218"/>
      <c r="D27" s="220"/>
      <c r="E27" s="25">
        <v>500</v>
      </c>
      <c r="F27" s="218"/>
      <c r="G27" s="218"/>
      <c r="H27" s="220"/>
    </row>
    <row r="28" spans="1:44" ht="15" thickTop="1" x14ac:dyDescent="0.2"/>
    <row r="31" spans="1:44" ht="15.75" thickBot="1" x14ac:dyDescent="0.3">
      <c r="A31" s="1" t="s">
        <v>31</v>
      </c>
      <c r="B31" s="1"/>
      <c r="C31" s="1"/>
    </row>
    <row r="32" spans="1:44" ht="15.75" thickBot="1" x14ac:dyDescent="0.3">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5.75" thickTop="1" thickBot="1" x14ac:dyDescent="0.25">
      <c r="A33" s="290" t="s">
        <v>36</v>
      </c>
      <c r="B33" s="291"/>
      <c r="C33" s="291"/>
      <c r="D33" s="291"/>
      <c r="E33" s="292"/>
      <c r="H33" s="298" t="s">
        <v>37</v>
      </c>
      <c r="I33" s="299"/>
      <c r="J33" s="299"/>
      <c r="K33" s="299"/>
      <c r="L33" s="299"/>
      <c r="M33" s="299"/>
      <c r="N33" s="299"/>
      <c r="O33" s="300"/>
      <c r="Q33" s="279" t="s">
        <v>38</v>
      </c>
      <c r="R33" s="280"/>
      <c r="S33" s="280"/>
      <c r="T33" s="280"/>
      <c r="U33" s="280"/>
      <c r="V33" s="280"/>
      <c r="W33" s="280"/>
      <c r="X33" s="280"/>
      <c r="Y33" s="280"/>
      <c r="Z33" s="281"/>
      <c r="AB33" s="155">
        <v>1</v>
      </c>
      <c r="AC33" s="276" t="s">
        <v>39</v>
      </c>
      <c r="AD33" s="277"/>
      <c r="AE33" s="277"/>
      <c r="AF33" s="277"/>
      <c r="AG33" s="277"/>
      <c r="AH33" s="277"/>
      <c r="AI33" s="277"/>
      <c r="AJ33" s="277"/>
      <c r="AK33" s="277"/>
      <c r="AL33" s="277"/>
      <c r="AM33" s="277"/>
      <c r="AN33" s="277"/>
      <c r="AO33" s="277"/>
      <c r="AP33" s="277"/>
      <c r="AQ33" s="277"/>
      <c r="AR33" s="278"/>
    </row>
    <row r="34" spans="1:44" ht="15" thickTop="1" x14ac:dyDescent="0.2">
      <c r="A34" s="2" t="s">
        <v>40</v>
      </c>
      <c r="B34" s="3" t="s">
        <v>41</v>
      </c>
      <c r="C34" s="3" t="s">
        <v>42</v>
      </c>
      <c r="D34" s="3" t="s">
        <v>43</v>
      </c>
      <c r="E34" s="32" t="s">
        <v>44</v>
      </c>
      <c r="H34" s="301" t="s">
        <v>45</v>
      </c>
      <c r="I34" s="302"/>
      <c r="J34" s="302"/>
      <c r="K34" s="302"/>
      <c r="L34" s="302"/>
      <c r="M34" s="302"/>
      <c r="N34" s="302"/>
      <c r="O34" s="303"/>
      <c r="Q34" s="141" t="s">
        <v>46</v>
      </c>
      <c r="R34" s="142" t="s">
        <v>47</v>
      </c>
      <c r="S34" s="142" t="s">
        <v>48</v>
      </c>
      <c r="T34" s="142" t="s">
        <v>49</v>
      </c>
      <c r="U34" s="142" t="s">
        <v>50</v>
      </c>
      <c r="V34" s="142" t="s">
        <v>51</v>
      </c>
      <c r="W34" s="142" t="s">
        <v>51</v>
      </c>
      <c r="X34" s="142" t="s">
        <v>52</v>
      </c>
      <c r="Y34" s="142" t="s">
        <v>53</v>
      </c>
      <c r="Z34" s="143" t="s">
        <v>54</v>
      </c>
      <c r="AB34" s="155" t="s">
        <v>55</v>
      </c>
      <c r="AC34" s="270"/>
      <c r="AD34" s="271"/>
      <c r="AE34" s="271"/>
      <c r="AF34" s="271"/>
      <c r="AG34" s="271"/>
      <c r="AH34" s="271"/>
      <c r="AI34" s="271"/>
      <c r="AJ34" s="271"/>
      <c r="AK34" s="271"/>
      <c r="AL34" s="271"/>
      <c r="AM34" s="271"/>
      <c r="AN34" s="271"/>
      <c r="AO34" s="271"/>
      <c r="AP34" s="271"/>
      <c r="AQ34" s="271"/>
      <c r="AR34" s="272"/>
    </row>
    <row r="35" spans="1:44" ht="15" thickBot="1" x14ac:dyDescent="0.25">
      <c r="A35" s="4">
        <v>100</v>
      </c>
      <c r="B35" s="5">
        <v>0.98</v>
      </c>
      <c r="C35" s="5">
        <v>0.5</v>
      </c>
      <c r="D35" s="5">
        <v>0.5</v>
      </c>
      <c r="E35" s="33">
        <v>1</v>
      </c>
      <c r="H35" s="285" t="s">
        <v>56</v>
      </c>
      <c r="I35" s="286"/>
      <c r="J35" s="286"/>
      <c r="K35" s="286"/>
      <c r="L35" s="286"/>
      <c r="M35" s="286"/>
      <c r="N35" s="286"/>
      <c r="O35" s="287"/>
      <c r="Q35" s="144" t="s">
        <v>57</v>
      </c>
      <c r="R35" s="145" t="s">
        <v>57</v>
      </c>
      <c r="S35" s="145" t="s">
        <v>57</v>
      </c>
      <c r="T35" s="145" t="s">
        <v>57</v>
      </c>
      <c r="U35" s="145" t="s">
        <v>57</v>
      </c>
      <c r="V35" s="145" t="s">
        <v>57</v>
      </c>
      <c r="W35" s="145" t="s">
        <v>58</v>
      </c>
      <c r="X35" s="145" t="s">
        <v>58</v>
      </c>
      <c r="Y35" s="145" t="s">
        <v>58</v>
      </c>
      <c r="Z35" s="146" t="s">
        <v>58</v>
      </c>
      <c r="AB35" s="155">
        <v>2</v>
      </c>
      <c r="AC35" s="264" t="s">
        <v>59</v>
      </c>
      <c r="AD35" s="265"/>
      <c r="AE35" s="265"/>
      <c r="AF35" s="265"/>
      <c r="AG35" s="265"/>
      <c r="AH35" s="265"/>
      <c r="AI35" s="265"/>
      <c r="AJ35" s="265"/>
      <c r="AK35" s="265"/>
      <c r="AL35" s="265"/>
      <c r="AM35" s="265"/>
      <c r="AN35" s="265"/>
      <c r="AO35" s="265"/>
      <c r="AP35" s="265"/>
      <c r="AQ35" s="265"/>
      <c r="AR35" s="266"/>
    </row>
    <row r="36" spans="1:44" ht="15.75" thickTop="1" thickBot="1" x14ac:dyDescent="0.25">
      <c r="A36" s="4">
        <v>200</v>
      </c>
      <c r="B36" s="214"/>
      <c r="C36" s="214"/>
      <c r="D36" s="214"/>
      <c r="E36" s="215"/>
      <c r="H36" s="296" t="s">
        <v>60</v>
      </c>
      <c r="I36" s="296" t="s">
        <v>61</v>
      </c>
      <c r="J36" s="293" t="s">
        <v>62</v>
      </c>
      <c r="K36" s="293"/>
      <c r="L36" s="294"/>
      <c r="M36" s="295" t="s">
        <v>63</v>
      </c>
      <c r="N36" s="293"/>
      <c r="O36" s="294"/>
      <c r="Q36" s="147">
        <v>50</v>
      </c>
      <c r="R36" s="148">
        <v>50</v>
      </c>
      <c r="S36" s="148">
        <v>50</v>
      </c>
      <c r="T36" s="148">
        <v>50</v>
      </c>
      <c r="U36" s="148">
        <v>50</v>
      </c>
      <c r="V36" s="148">
        <v>250</v>
      </c>
      <c r="W36" s="148">
        <v>2.4500000000000002</v>
      </c>
      <c r="X36" s="148">
        <v>1.25</v>
      </c>
      <c r="Y36" s="148">
        <v>1.25</v>
      </c>
      <c r="Z36" s="149">
        <v>2.5</v>
      </c>
      <c r="AB36" s="155" t="s">
        <v>55</v>
      </c>
      <c r="AC36" s="270"/>
      <c r="AD36" s="271"/>
      <c r="AE36" s="271"/>
      <c r="AF36" s="271"/>
      <c r="AG36" s="271"/>
      <c r="AH36" s="271"/>
      <c r="AI36" s="271"/>
      <c r="AJ36" s="271"/>
      <c r="AK36" s="271"/>
      <c r="AL36" s="271"/>
      <c r="AM36" s="271"/>
      <c r="AN36" s="271"/>
      <c r="AO36" s="271"/>
      <c r="AP36" s="271"/>
      <c r="AQ36" s="271"/>
      <c r="AR36" s="272"/>
    </row>
    <row r="37" spans="1:44" ht="15.75" thickTop="1" thickBot="1" x14ac:dyDescent="0.25">
      <c r="A37" s="4">
        <v>300</v>
      </c>
      <c r="B37" s="214"/>
      <c r="C37" s="214"/>
      <c r="D37" s="214"/>
      <c r="E37" s="215"/>
      <c r="H37" s="297"/>
      <c r="I37" s="297"/>
      <c r="J37" s="27" t="s">
        <v>42</v>
      </c>
      <c r="K37" s="7" t="s">
        <v>43</v>
      </c>
      <c r="L37" s="7" t="s">
        <v>64</v>
      </c>
      <c r="M37" s="7" t="s">
        <v>42</v>
      </c>
      <c r="N37" s="7" t="s">
        <v>43</v>
      </c>
      <c r="O37" s="8" t="s">
        <v>64</v>
      </c>
      <c r="Q37" s="150">
        <v>100</v>
      </c>
      <c r="R37" s="52">
        <v>100</v>
      </c>
      <c r="S37" s="52">
        <v>100</v>
      </c>
      <c r="T37" s="52">
        <v>100</v>
      </c>
      <c r="U37" s="52">
        <v>100</v>
      </c>
      <c r="V37" s="210"/>
      <c r="W37" s="210"/>
      <c r="X37" s="210"/>
      <c r="Y37" s="210"/>
      <c r="Z37" s="211"/>
      <c r="AB37" s="155">
        <v>3</v>
      </c>
      <c r="AC37" s="264" t="s">
        <v>65</v>
      </c>
      <c r="AD37" s="265"/>
      <c r="AE37" s="265"/>
      <c r="AF37" s="265"/>
      <c r="AG37" s="265"/>
      <c r="AH37" s="265"/>
      <c r="AI37" s="265"/>
      <c r="AJ37" s="265"/>
      <c r="AK37" s="265"/>
      <c r="AL37" s="265"/>
      <c r="AM37" s="265"/>
      <c r="AN37" s="265"/>
      <c r="AO37" s="265"/>
      <c r="AP37" s="265"/>
      <c r="AQ37" s="265"/>
      <c r="AR37" s="266"/>
    </row>
    <row r="38" spans="1:44" ht="15" thickTop="1" x14ac:dyDescent="0.2">
      <c r="A38" s="4">
        <v>400</v>
      </c>
      <c r="B38" s="214"/>
      <c r="C38" s="214"/>
      <c r="D38" s="214"/>
      <c r="E38" s="215"/>
      <c r="H38" s="28">
        <v>0</v>
      </c>
      <c r="I38" s="29">
        <v>0.36</v>
      </c>
      <c r="J38" s="214"/>
      <c r="K38" s="214"/>
      <c r="L38" s="214"/>
      <c r="M38" s="214"/>
      <c r="N38" s="214"/>
      <c r="O38" s="215"/>
      <c r="Q38" s="150">
        <v>150</v>
      </c>
      <c r="R38" s="52">
        <v>150</v>
      </c>
      <c r="S38" s="52">
        <v>150</v>
      </c>
      <c r="T38" s="52">
        <v>150</v>
      </c>
      <c r="U38" s="52">
        <v>150</v>
      </c>
      <c r="V38" s="210"/>
      <c r="W38" s="210"/>
      <c r="X38" s="210"/>
      <c r="Y38" s="210"/>
      <c r="Z38" s="211"/>
      <c r="AB38" s="155" t="s">
        <v>55</v>
      </c>
      <c r="AC38" s="273"/>
      <c r="AD38" s="274"/>
      <c r="AE38" s="274"/>
      <c r="AF38" s="274"/>
      <c r="AG38" s="274"/>
      <c r="AH38" s="274"/>
      <c r="AI38" s="274"/>
      <c r="AJ38" s="274"/>
      <c r="AK38" s="274"/>
      <c r="AL38" s="274"/>
      <c r="AM38" s="274"/>
      <c r="AN38" s="274"/>
      <c r="AO38" s="274"/>
      <c r="AP38" s="274"/>
      <c r="AQ38" s="274"/>
      <c r="AR38" s="275"/>
    </row>
    <row r="39" spans="1:44" ht="15" thickBot="1" x14ac:dyDescent="0.25">
      <c r="A39" s="6">
        <v>500</v>
      </c>
      <c r="B39" s="216"/>
      <c r="C39" s="216"/>
      <c r="D39" s="216"/>
      <c r="E39" s="217"/>
      <c r="H39" s="30">
        <v>0.06</v>
      </c>
      <c r="I39" s="9">
        <v>0.3</v>
      </c>
      <c r="J39" s="214"/>
      <c r="K39" s="214"/>
      <c r="L39" s="214"/>
      <c r="M39" s="214"/>
      <c r="N39" s="214"/>
      <c r="O39" s="215"/>
      <c r="Q39" s="150">
        <v>200</v>
      </c>
      <c r="R39" s="52">
        <v>200</v>
      </c>
      <c r="S39" s="52">
        <v>200</v>
      </c>
      <c r="T39" s="52">
        <v>200</v>
      </c>
      <c r="U39" s="52">
        <v>200</v>
      </c>
      <c r="V39" s="210"/>
      <c r="W39" s="210"/>
      <c r="X39" s="210"/>
      <c r="Y39" s="210"/>
      <c r="Z39" s="211"/>
      <c r="AB39" s="155">
        <v>4</v>
      </c>
      <c r="AC39" s="264" t="s">
        <v>66</v>
      </c>
      <c r="AD39" s="265"/>
      <c r="AE39" s="265"/>
      <c r="AF39" s="265"/>
      <c r="AG39" s="265"/>
      <c r="AH39" s="265"/>
      <c r="AI39" s="265"/>
      <c r="AJ39" s="265"/>
      <c r="AK39" s="265"/>
      <c r="AL39" s="265"/>
      <c r="AM39" s="265"/>
      <c r="AN39" s="265"/>
      <c r="AO39" s="265"/>
      <c r="AP39" s="265"/>
      <c r="AQ39" s="265"/>
      <c r="AR39" s="266"/>
    </row>
    <row r="40" spans="1:44" ht="15.75" thickTop="1" thickBot="1" x14ac:dyDescent="0.25">
      <c r="H40" s="30">
        <v>0.12</v>
      </c>
      <c r="I40" s="9">
        <v>0.24</v>
      </c>
      <c r="J40" s="214"/>
      <c r="K40" s="214"/>
      <c r="L40" s="214"/>
      <c r="M40" s="214"/>
      <c r="N40" s="214"/>
      <c r="O40" s="215"/>
      <c r="Q40" s="151">
        <v>250</v>
      </c>
      <c r="R40" s="152">
        <v>250</v>
      </c>
      <c r="S40" s="152">
        <v>250</v>
      </c>
      <c r="T40" s="152">
        <v>250</v>
      </c>
      <c r="U40" s="152">
        <v>250</v>
      </c>
      <c r="V40" s="212"/>
      <c r="W40" s="212"/>
      <c r="X40" s="212"/>
      <c r="Y40" s="212"/>
      <c r="Z40" s="213"/>
      <c r="AB40" s="156" t="s">
        <v>55</v>
      </c>
      <c r="AC40" s="267"/>
      <c r="AD40" s="268"/>
      <c r="AE40" s="268"/>
      <c r="AF40" s="268"/>
      <c r="AG40" s="268"/>
      <c r="AH40" s="268"/>
      <c r="AI40" s="268"/>
      <c r="AJ40" s="268"/>
      <c r="AK40" s="268"/>
      <c r="AL40" s="268"/>
      <c r="AM40" s="268"/>
      <c r="AN40" s="268"/>
      <c r="AO40" s="268"/>
      <c r="AP40" s="268"/>
      <c r="AQ40" s="268"/>
      <c r="AR40" s="269"/>
    </row>
    <row r="41" spans="1:44" x14ac:dyDescent="0.2">
      <c r="H41" s="30">
        <v>0.18</v>
      </c>
      <c r="I41" s="9">
        <v>0.18</v>
      </c>
      <c r="J41" s="214"/>
      <c r="K41" s="214"/>
      <c r="L41" s="214"/>
      <c r="M41" s="214"/>
      <c r="N41" s="214"/>
      <c r="O41" s="215"/>
    </row>
    <row r="42" spans="1:44" x14ac:dyDescent="0.2">
      <c r="H42" s="30">
        <v>0.24</v>
      </c>
      <c r="I42" s="9">
        <v>0.12</v>
      </c>
      <c r="J42" s="214"/>
      <c r="K42" s="214"/>
      <c r="L42" s="214"/>
      <c r="M42" s="214"/>
      <c r="N42" s="214"/>
      <c r="O42" s="215"/>
    </row>
    <row r="43" spans="1:44" x14ac:dyDescent="0.2">
      <c r="H43" s="30">
        <v>0.3</v>
      </c>
      <c r="I43" s="9">
        <v>0.06</v>
      </c>
      <c r="J43" s="214"/>
      <c r="K43" s="214"/>
      <c r="L43" s="214"/>
      <c r="M43" s="214"/>
      <c r="N43" s="214"/>
      <c r="O43" s="215"/>
    </row>
    <row r="44" spans="1:44" ht="15" thickBot="1" x14ac:dyDescent="0.25">
      <c r="H44" s="31">
        <v>0.36</v>
      </c>
      <c r="I44" s="10">
        <v>0</v>
      </c>
      <c r="J44" s="216"/>
      <c r="K44" s="216"/>
      <c r="L44" s="216"/>
      <c r="M44" s="216"/>
      <c r="N44" s="216"/>
      <c r="O44" s="217"/>
    </row>
    <row r="45" spans="1:44" ht="15" thickTop="1" x14ac:dyDescent="0.2"/>
  </sheetData>
  <mergeCells count="22">
    <mergeCell ref="A4:D4"/>
    <mergeCell ref="E4:H4"/>
    <mergeCell ref="A33:E33"/>
    <mergeCell ref="J36:L36"/>
    <mergeCell ref="M36:O36"/>
    <mergeCell ref="H36:H37"/>
    <mergeCell ref="I36:I37"/>
    <mergeCell ref="H33:O33"/>
    <mergeCell ref="H34:O34"/>
    <mergeCell ref="K4:N4"/>
    <mergeCell ref="O4:R4"/>
    <mergeCell ref="AC33:AR33"/>
    <mergeCell ref="AC35:AR35"/>
    <mergeCell ref="AC37:AR37"/>
    <mergeCell ref="Q33:Z33"/>
    <mergeCell ref="K18:T18"/>
    <mergeCell ref="H35:O35"/>
    <mergeCell ref="AC39:AR39"/>
    <mergeCell ref="AC40:AR40"/>
    <mergeCell ref="AC34:AR34"/>
    <mergeCell ref="AC36:AR36"/>
    <mergeCell ref="AC38:AR3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sheetPr>
    <tabColor rgb="FFFF0000"/>
  </sheetPr>
  <dimension ref="A1:AF63"/>
  <sheetViews>
    <sheetView topLeftCell="A21" zoomScale="85" zoomScaleNormal="85" workbookViewId="0">
      <selection activeCell="Q58" activeCellId="3" sqref="Q26:T30 Q40:T44 Q49:T53 Q58:T62"/>
    </sheetView>
  </sheetViews>
  <sheetFormatPr defaultRowHeight="14.25" x14ac:dyDescent="0.2"/>
  <cols>
    <col min="1" max="1" width="11" customWidth="1"/>
    <col min="2" max="2" width="13.125" customWidth="1"/>
    <col min="5" max="5" width="13.375" customWidth="1"/>
    <col min="10" max="10" width="17.375" bestFit="1" customWidth="1"/>
    <col min="11" max="11" width="16" customWidth="1"/>
    <col min="12" max="12" width="20.625" customWidth="1"/>
    <col min="13" max="13" width="15.75" customWidth="1"/>
    <col min="14" max="14" width="20.25" customWidth="1"/>
    <col min="16" max="16" width="18.875" customWidth="1"/>
    <col min="17" max="17" width="29.75" bestFit="1" customWidth="1"/>
    <col min="18" max="18" width="24.375" bestFit="1" customWidth="1"/>
    <col min="19" max="19" width="14.25" bestFit="1" customWidth="1"/>
    <col min="20" max="20" width="13.625" bestFit="1" customWidth="1"/>
    <col min="22" max="22" width="14.25" customWidth="1"/>
  </cols>
  <sheetData>
    <row r="1" spans="1:32" ht="15" x14ac:dyDescent="0.25">
      <c r="A1" s="1" t="s">
        <v>67</v>
      </c>
    </row>
    <row r="3" spans="1:32" ht="15" x14ac:dyDescent="0.25">
      <c r="A3" s="1" t="s">
        <v>68</v>
      </c>
      <c r="J3" s="1" t="s">
        <v>69</v>
      </c>
      <c r="P3" s="1" t="s">
        <v>70</v>
      </c>
      <c r="V3" s="1" t="s">
        <v>71</v>
      </c>
    </row>
    <row r="4" spans="1:32" ht="15.75" thickBot="1" x14ac:dyDescent="0.3">
      <c r="P4" s="1" t="s">
        <v>72</v>
      </c>
    </row>
    <row r="5" spans="1:32" ht="16.5" thickTop="1" thickBot="1" x14ac:dyDescent="0.3">
      <c r="A5" s="34" t="s">
        <v>73</v>
      </c>
      <c r="B5" s="35"/>
      <c r="C5" s="36"/>
      <c r="J5" s="26"/>
      <c r="K5" s="331" t="s">
        <v>74</v>
      </c>
      <c r="L5" s="331"/>
      <c r="M5" s="325" t="s">
        <v>75</v>
      </c>
      <c r="N5" s="326"/>
      <c r="P5" s="313" t="s">
        <v>76</v>
      </c>
      <c r="Q5" s="314"/>
      <c r="R5" s="314"/>
      <c r="S5" s="314"/>
      <c r="T5" s="315"/>
      <c r="V5" s="158" t="s">
        <v>77</v>
      </c>
      <c r="W5" s="158" t="s">
        <v>78</v>
      </c>
      <c r="X5" s="158" t="s">
        <v>79</v>
      </c>
    </row>
    <row r="6" spans="1:32" ht="15.75" thickTop="1" thickBot="1" x14ac:dyDescent="0.25">
      <c r="A6" s="37" t="s">
        <v>80</v>
      </c>
      <c r="B6" s="38"/>
      <c r="C6" s="39"/>
      <c r="J6" s="51" t="s">
        <v>81</v>
      </c>
      <c r="K6" s="51" t="s">
        <v>82</v>
      </c>
      <c r="L6" s="51" t="s">
        <v>83</v>
      </c>
      <c r="M6" s="51" t="s">
        <v>82</v>
      </c>
      <c r="N6" s="51" t="s">
        <v>83</v>
      </c>
      <c r="P6" s="316" t="s">
        <v>84</v>
      </c>
      <c r="Q6" s="317"/>
      <c r="R6" s="317"/>
      <c r="S6" s="317"/>
      <c r="T6" s="318"/>
      <c r="V6" s="161" t="s">
        <v>85</v>
      </c>
      <c r="W6" s="232"/>
      <c r="X6" s="232"/>
    </row>
    <row r="7" spans="1:32" ht="15.75" thickTop="1" thickBot="1" x14ac:dyDescent="0.25">
      <c r="A7" s="40"/>
      <c r="B7" s="322" t="s">
        <v>86</v>
      </c>
      <c r="C7" s="323"/>
      <c r="D7" s="327"/>
      <c r="E7" s="328" t="s">
        <v>87</v>
      </c>
      <c r="F7" s="329"/>
      <c r="G7" s="330"/>
      <c r="J7" s="53" t="s">
        <v>88</v>
      </c>
      <c r="K7" s="223"/>
      <c r="L7" s="224"/>
      <c r="M7" s="224"/>
      <c r="N7" s="225"/>
      <c r="P7" s="57" t="s">
        <v>89</v>
      </c>
      <c r="Q7" s="58" t="s">
        <v>90</v>
      </c>
      <c r="R7" s="58" t="s">
        <v>91</v>
      </c>
      <c r="S7" s="58" t="s">
        <v>92</v>
      </c>
      <c r="T7" s="59" t="s">
        <v>93</v>
      </c>
      <c r="V7" s="162" t="s">
        <v>94</v>
      </c>
      <c r="W7" s="233"/>
      <c r="X7" s="233"/>
    </row>
    <row r="8" spans="1:32" ht="15" thickTop="1" x14ac:dyDescent="0.2">
      <c r="A8" s="42" t="s">
        <v>95</v>
      </c>
      <c r="B8" s="43" t="s">
        <v>96</v>
      </c>
      <c r="C8" s="44" t="s">
        <v>97</v>
      </c>
      <c r="D8" s="44" t="s">
        <v>97</v>
      </c>
      <c r="E8" s="44" t="s">
        <v>96</v>
      </c>
      <c r="F8" s="44" t="s">
        <v>97</v>
      </c>
      <c r="G8" s="44" t="s">
        <v>97</v>
      </c>
      <c r="J8" s="54" t="s">
        <v>98</v>
      </c>
      <c r="K8" s="226"/>
      <c r="L8" s="227"/>
      <c r="M8" s="227"/>
      <c r="N8" s="228"/>
      <c r="P8" s="22">
        <v>0</v>
      </c>
      <c r="Q8" s="224"/>
      <c r="R8" s="224"/>
      <c r="S8" s="224"/>
      <c r="T8" s="225"/>
      <c r="V8" s="162" t="s">
        <v>99</v>
      </c>
      <c r="W8" s="233"/>
      <c r="X8" s="233"/>
    </row>
    <row r="9" spans="1:32" ht="15" thickBot="1" x14ac:dyDescent="0.25">
      <c r="A9" s="42" t="s">
        <v>100</v>
      </c>
      <c r="B9" s="45" t="s">
        <v>101</v>
      </c>
      <c r="C9" s="42" t="s">
        <v>101</v>
      </c>
      <c r="D9" s="42" t="s">
        <v>101</v>
      </c>
      <c r="E9" s="42" t="s">
        <v>101</v>
      </c>
      <c r="F9" s="42" t="s">
        <v>101</v>
      </c>
      <c r="G9" s="42" t="s">
        <v>101</v>
      </c>
      <c r="J9" s="55" t="s">
        <v>102</v>
      </c>
      <c r="K9" s="229"/>
      <c r="L9" s="230"/>
      <c r="M9" s="230"/>
      <c r="N9" s="231"/>
      <c r="P9" s="15" t="s">
        <v>103</v>
      </c>
      <c r="Q9" s="227"/>
      <c r="R9" s="227"/>
      <c r="S9" s="227"/>
      <c r="T9" s="228"/>
      <c r="V9" s="163" t="s">
        <v>104</v>
      </c>
      <c r="W9" s="234"/>
      <c r="X9" s="234"/>
    </row>
    <row r="10" spans="1:32" ht="15" thickTop="1" x14ac:dyDescent="0.2">
      <c r="A10" s="42" t="s">
        <v>105</v>
      </c>
      <c r="B10" s="45" t="s">
        <v>106</v>
      </c>
      <c r="C10" s="42" t="s">
        <v>106</v>
      </c>
      <c r="D10" s="42" t="s">
        <v>106</v>
      </c>
      <c r="E10" s="42" t="s">
        <v>106</v>
      </c>
      <c r="F10" s="42" t="s">
        <v>106</v>
      </c>
      <c r="G10" s="42" t="s">
        <v>106</v>
      </c>
      <c r="P10" s="15" t="s">
        <v>107</v>
      </c>
      <c r="Q10" s="227"/>
      <c r="R10" s="227"/>
      <c r="S10" s="227"/>
      <c r="T10" s="228"/>
      <c r="V10" s="130"/>
      <c r="W10" s="130"/>
      <c r="X10" s="130"/>
    </row>
    <row r="11" spans="1:32" x14ac:dyDescent="0.2">
      <c r="A11" s="42"/>
      <c r="B11" s="45" t="s">
        <v>108</v>
      </c>
      <c r="C11" s="42" t="s">
        <v>109</v>
      </c>
      <c r="D11" s="42" t="s">
        <v>108</v>
      </c>
      <c r="E11" s="42" t="s">
        <v>108</v>
      </c>
      <c r="F11" s="42" t="s">
        <v>109</v>
      </c>
      <c r="G11" s="42" t="s">
        <v>108</v>
      </c>
      <c r="P11" s="15" t="s">
        <v>110</v>
      </c>
      <c r="Q11" s="227"/>
      <c r="R11" s="227"/>
      <c r="S11" s="227"/>
      <c r="T11" s="228"/>
    </row>
    <row r="12" spans="1:32" ht="15" thickBot="1" x14ac:dyDescent="0.25">
      <c r="A12" s="46"/>
      <c r="B12" s="41" t="s">
        <v>111</v>
      </c>
      <c r="C12" s="47" t="s">
        <v>57</v>
      </c>
      <c r="D12" s="47" t="s">
        <v>112</v>
      </c>
      <c r="E12" s="47" t="s">
        <v>113</v>
      </c>
      <c r="F12" s="47" t="s">
        <v>57</v>
      </c>
      <c r="G12" s="47" t="s">
        <v>114</v>
      </c>
      <c r="J12" s="69"/>
      <c r="P12" s="19" t="s">
        <v>115</v>
      </c>
      <c r="Q12" s="230"/>
      <c r="R12" s="230"/>
      <c r="S12" s="230"/>
      <c r="T12" s="231"/>
    </row>
    <row r="13" spans="1:32" ht="15.75" thickTop="1" thickBot="1" x14ac:dyDescent="0.25">
      <c r="A13" s="48">
        <v>15</v>
      </c>
      <c r="B13" s="221"/>
      <c r="C13" s="221"/>
      <c r="D13" s="221"/>
      <c r="E13" s="221"/>
      <c r="F13" s="221"/>
      <c r="G13" s="222"/>
    </row>
    <row r="14" spans="1:32" ht="16.5" thickTop="1" thickBot="1" x14ac:dyDescent="0.3">
      <c r="A14" s="49">
        <v>25</v>
      </c>
      <c r="B14" s="214"/>
      <c r="C14" s="214"/>
      <c r="D14" s="214"/>
      <c r="E14" s="214"/>
      <c r="F14" s="214"/>
      <c r="G14" s="215"/>
      <c r="P14" s="319" t="s">
        <v>116</v>
      </c>
      <c r="Q14" s="320"/>
      <c r="R14" s="320"/>
      <c r="S14" s="320"/>
      <c r="T14" s="321"/>
      <c r="V14" s="1" t="s">
        <v>35</v>
      </c>
    </row>
    <row r="15" spans="1:32" ht="15" thickBot="1" x14ac:dyDescent="0.25">
      <c r="A15" s="49">
        <v>35</v>
      </c>
      <c r="B15" s="214"/>
      <c r="C15" s="214"/>
      <c r="D15" s="214"/>
      <c r="E15" s="214"/>
      <c r="F15" s="214"/>
      <c r="G15" s="215"/>
      <c r="P15" s="322" t="s">
        <v>84</v>
      </c>
      <c r="Q15" s="323"/>
      <c r="R15" s="323"/>
      <c r="S15" s="323"/>
      <c r="T15" s="324"/>
      <c r="V15" s="160">
        <v>1</v>
      </c>
      <c r="W15" s="307" t="s">
        <v>117</v>
      </c>
      <c r="X15" s="308"/>
      <c r="Y15" s="308"/>
      <c r="Z15" s="308"/>
      <c r="AA15" s="308"/>
      <c r="AB15" s="308"/>
      <c r="AC15" s="308"/>
      <c r="AD15" s="308"/>
      <c r="AE15" s="308"/>
      <c r="AF15" s="309"/>
    </row>
    <row r="16" spans="1:32" ht="15.75" thickTop="1" thickBot="1" x14ac:dyDescent="0.25">
      <c r="A16" s="49">
        <v>45</v>
      </c>
      <c r="B16" s="214"/>
      <c r="C16" s="214"/>
      <c r="D16" s="214"/>
      <c r="E16" s="214"/>
      <c r="F16" s="214"/>
      <c r="G16" s="215"/>
      <c r="P16" s="60" t="s">
        <v>89</v>
      </c>
      <c r="Q16" s="61" t="s">
        <v>90</v>
      </c>
      <c r="R16" s="61" t="s">
        <v>91</v>
      </c>
      <c r="S16" s="61" t="s">
        <v>92</v>
      </c>
      <c r="T16" s="62" t="s">
        <v>93</v>
      </c>
      <c r="V16" s="159" t="s">
        <v>55</v>
      </c>
      <c r="W16" s="304"/>
      <c r="X16" s="305"/>
      <c r="Y16" s="305"/>
      <c r="Z16" s="305"/>
      <c r="AA16" s="305"/>
      <c r="AB16" s="305"/>
      <c r="AC16" s="305"/>
      <c r="AD16" s="305"/>
      <c r="AE16" s="305"/>
      <c r="AF16" s="306"/>
    </row>
    <row r="17" spans="1:32" ht="15.75" thickTop="1" thickBot="1" x14ac:dyDescent="0.25">
      <c r="A17" s="50">
        <v>55</v>
      </c>
      <c r="B17" s="216"/>
      <c r="C17" s="216"/>
      <c r="D17" s="216"/>
      <c r="E17" s="216"/>
      <c r="F17" s="216"/>
      <c r="G17" s="217"/>
      <c r="P17" s="63">
        <v>0</v>
      </c>
      <c r="Q17" s="224"/>
      <c r="R17" s="224"/>
      <c r="S17" s="224"/>
      <c r="T17" s="225"/>
      <c r="V17" s="159">
        <v>2</v>
      </c>
      <c r="W17" s="310" t="s">
        <v>118</v>
      </c>
      <c r="X17" s="311"/>
      <c r="Y17" s="311"/>
      <c r="Z17" s="311"/>
      <c r="AA17" s="311"/>
      <c r="AB17" s="311"/>
      <c r="AC17" s="311"/>
      <c r="AD17" s="311"/>
      <c r="AE17" s="311"/>
      <c r="AF17" s="312"/>
    </row>
    <row r="18" spans="1:32" ht="15" thickTop="1" x14ac:dyDescent="0.2">
      <c r="P18" s="64" t="s">
        <v>103</v>
      </c>
      <c r="Q18" s="227"/>
      <c r="R18" s="227"/>
      <c r="S18" s="227"/>
      <c r="T18" s="228"/>
      <c r="V18" s="159" t="s">
        <v>55</v>
      </c>
      <c r="W18" s="304"/>
      <c r="X18" s="305"/>
      <c r="Y18" s="305"/>
      <c r="Z18" s="305"/>
      <c r="AA18" s="305"/>
      <c r="AB18" s="305"/>
      <c r="AC18" s="305"/>
      <c r="AD18" s="305"/>
      <c r="AE18" s="305"/>
      <c r="AF18" s="306"/>
    </row>
    <row r="19" spans="1:32" x14ac:dyDescent="0.2">
      <c r="P19" s="64" t="s">
        <v>107</v>
      </c>
      <c r="Q19" s="227"/>
      <c r="R19" s="227"/>
      <c r="S19" s="227"/>
      <c r="T19" s="228"/>
    </row>
    <row r="20" spans="1:32" x14ac:dyDescent="0.2">
      <c r="P20" s="64" t="s">
        <v>110</v>
      </c>
      <c r="Q20" s="227"/>
      <c r="R20" s="227"/>
      <c r="S20" s="227"/>
      <c r="T20" s="228"/>
    </row>
    <row r="21" spans="1:32" ht="15" thickBot="1" x14ac:dyDescent="0.25">
      <c r="P21" s="65" t="s">
        <v>115</v>
      </c>
      <c r="Q21" s="230"/>
      <c r="R21" s="230"/>
      <c r="S21" s="230"/>
      <c r="T21" s="231"/>
    </row>
    <row r="22" spans="1:32" ht="15.75" thickTop="1" thickBot="1" x14ac:dyDescent="0.25"/>
    <row r="23" spans="1:32" ht="15" thickTop="1" x14ac:dyDescent="0.2">
      <c r="P23" s="298" t="s">
        <v>119</v>
      </c>
      <c r="Q23" s="299"/>
      <c r="R23" s="299"/>
      <c r="S23" s="299"/>
      <c r="T23" s="300"/>
    </row>
    <row r="24" spans="1:32" ht="15" thickBot="1" x14ac:dyDescent="0.25">
      <c r="P24" s="285" t="s">
        <v>84</v>
      </c>
      <c r="Q24" s="286"/>
      <c r="R24" s="286"/>
      <c r="S24" s="286"/>
      <c r="T24" s="287"/>
    </row>
    <row r="25" spans="1:32" ht="15.75" thickTop="1" thickBot="1" x14ac:dyDescent="0.25">
      <c r="P25" s="66" t="s">
        <v>89</v>
      </c>
      <c r="Q25" s="67" t="s">
        <v>90</v>
      </c>
      <c r="R25" s="67" t="s">
        <v>91</v>
      </c>
      <c r="S25" s="67" t="s">
        <v>92</v>
      </c>
      <c r="T25" s="68" t="s">
        <v>93</v>
      </c>
    </row>
    <row r="26" spans="1:32" ht="15" thickTop="1" x14ac:dyDescent="0.2">
      <c r="P26" s="23">
        <v>0</v>
      </c>
      <c r="Q26" s="224"/>
      <c r="R26" s="224"/>
      <c r="S26" s="224"/>
      <c r="T26" s="225"/>
    </row>
    <row r="27" spans="1:32" x14ac:dyDescent="0.2">
      <c r="P27" s="24" t="s">
        <v>103</v>
      </c>
      <c r="Q27" s="227"/>
      <c r="R27" s="227"/>
      <c r="S27" s="227"/>
      <c r="T27" s="228"/>
    </row>
    <row r="28" spans="1:32" x14ac:dyDescent="0.2">
      <c r="P28" s="24" t="s">
        <v>107</v>
      </c>
      <c r="Q28" s="227"/>
      <c r="R28" s="227"/>
      <c r="S28" s="227"/>
      <c r="T28" s="228"/>
    </row>
    <row r="29" spans="1:32" x14ac:dyDescent="0.2">
      <c r="P29" s="24" t="s">
        <v>110</v>
      </c>
      <c r="Q29" s="227"/>
      <c r="R29" s="227"/>
      <c r="S29" s="227"/>
      <c r="T29" s="228"/>
    </row>
    <row r="30" spans="1:32" ht="15" thickBot="1" x14ac:dyDescent="0.25">
      <c r="P30" s="25" t="s">
        <v>115</v>
      </c>
      <c r="Q30" s="230"/>
      <c r="R30" s="230"/>
      <c r="S30" s="230"/>
      <c r="T30" s="231"/>
    </row>
    <row r="31" spans="1:32" ht="15" thickTop="1" x14ac:dyDescent="0.2"/>
    <row r="33" spans="16:20" x14ac:dyDescent="0.2">
      <c r="P33" s="56" t="s">
        <v>120</v>
      </c>
    </row>
    <row r="35" spans="16:20" ht="15" x14ac:dyDescent="0.25">
      <c r="P35" s="1" t="s">
        <v>121</v>
      </c>
    </row>
    <row r="36" spans="16:20" ht="15" thickBot="1" x14ac:dyDescent="0.25"/>
    <row r="37" spans="16:20" ht="15" thickTop="1" x14ac:dyDescent="0.2">
      <c r="P37" s="313" t="s">
        <v>122</v>
      </c>
      <c r="Q37" s="314"/>
      <c r="R37" s="314"/>
      <c r="S37" s="314"/>
      <c r="T37" s="315"/>
    </row>
    <row r="38" spans="16:20" ht="15" thickBot="1" x14ac:dyDescent="0.25">
      <c r="P38" s="316" t="s">
        <v>84</v>
      </c>
      <c r="Q38" s="317"/>
      <c r="R38" s="317"/>
      <c r="S38" s="317"/>
      <c r="T38" s="318"/>
    </row>
    <row r="39" spans="16:20" ht="15.75" thickTop="1" thickBot="1" x14ac:dyDescent="0.25">
      <c r="P39" s="57" t="s">
        <v>89</v>
      </c>
      <c r="Q39" s="58" t="s">
        <v>90</v>
      </c>
      <c r="R39" s="58" t="s">
        <v>91</v>
      </c>
      <c r="S39" s="58" t="s">
        <v>92</v>
      </c>
      <c r="T39" s="59" t="s">
        <v>93</v>
      </c>
    </row>
    <row r="40" spans="16:20" ht="15" thickTop="1" x14ac:dyDescent="0.2">
      <c r="P40" s="22">
        <v>0</v>
      </c>
      <c r="Q40" s="210"/>
      <c r="R40" s="210"/>
      <c r="S40" s="235"/>
      <c r="T40" s="236"/>
    </row>
    <row r="41" spans="16:20" x14ac:dyDescent="0.2">
      <c r="P41" s="15" t="s">
        <v>103</v>
      </c>
      <c r="Q41" s="210"/>
      <c r="R41" s="210"/>
      <c r="S41" s="210"/>
      <c r="T41" s="219"/>
    </row>
    <row r="42" spans="16:20" x14ac:dyDescent="0.2">
      <c r="P42" s="15" t="s">
        <v>107</v>
      </c>
      <c r="Q42" s="210"/>
      <c r="R42" s="210"/>
      <c r="S42" s="210"/>
      <c r="T42" s="219"/>
    </row>
    <row r="43" spans="16:20" x14ac:dyDescent="0.2">
      <c r="P43" s="15" t="s">
        <v>110</v>
      </c>
      <c r="Q43" s="210"/>
      <c r="R43" s="210"/>
      <c r="S43" s="210"/>
      <c r="T43" s="219"/>
    </row>
    <row r="44" spans="16:20" ht="15" thickBot="1" x14ac:dyDescent="0.25">
      <c r="P44" s="19" t="s">
        <v>115</v>
      </c>
      <c r="Q44" s="218"/>
      <c r="R44" s="218"/>
      <c r="S44" s="218"/>
      <c r="T44" s="220"/>
    </row>
    <row r="45" spans="16:20" ht="15.75" thickTop="1" thickBot="1" x14ac:dyDescent="0.25"/>
    <row r="46" spans="16:20" ht="15" thickTop="1" x14ac:dyDescent="0.2">
      <c r="P46" s="319" t="s">
        <v>123</v>
      </c>
      <c r="Q46" s="320"/>
      <c r="R46" s="320"/>
      <c r="S46" s="320"/>
      <c r="T46" s="321"/>
    </row>
    <row r="47" spans="16:20" ht="15" thickBot="1" x14ac:dyDescent="0.25">
      <c r="P47" s="322" t="s">
        <v>84</v>
      </c>
      <c r="Q47" s="323"/>
      <c r="R47" s="323"/>
      <c r="S47" s="323"/>
      <c r="T47" s="324"/>
    </row>
    <row r="48" spans="16:20" ht="15.75" thickTop="1" thickBot="1" x14ac:dyDescent="0.25">
      <c r="P48" s="60" t="s">
        <v>89</v>
      </c>
      <c r="Q48" s="61" t="s">
        <v>90</v>
      </c>
      <c r="R48" s="61" t="s">
        <v>91</v>
      </c>
      <c r="S48" s="61" t="s">
        <v>92</v>
      </c>
      <c r="T48" s="62" t="s">
        <v>93</v>
      </c>
    </row>
    <row r="49" spans="16:20" ht="15" thickTop="1" x14ac:dyDescent="0.2">
      <c r="P49" s="63">
        <v>0</v>
      </c>
      <c r="Q49" s="235"/>
      <c r="R49" s="235"/>
      <c r="S49" s="235"/>
      <c r="T49" s="236"/>
    </row>
    <row r="50" spans="16:20" x14ac:dyDescent="0.2">
      <c r="P50" s="64" t="s">
        <v>103</v>
      </c>
      <c r="Q50" s="210"/>
      <c r="R50" s="210"/>
      <c r="S50" s="210"/>
      <c r="T50" s="219"/>
    </row>
    <row r="51" spans="16:20" x14ac:dyDescent="0.2">
      <c r="P51" s="64" t="s">
        <v>107</v>
      </c>
      <c r="Q51" s="210"/>
      <c r="R51" s="210"/>
      <c r="S51" s="210"/>
      <c r="T51" s="219"/>
    </row>
    <row r="52" spans="16:20" x14ac:dyDescent="0.2">
      <c r="P52" s="64" t="s">
        <v>110</v>
      </c>
      <c r="Q52" s="210"/>
      <c r="R52" s="210"/>
      <c r="S52" s="210"/>
      <c r="T52" s="219"/>
    </row>
    <row r="53" spans="16:20" ht="15" thickBot="1" x14ac:dyDescent="0.25">
      <c r="P53" s="65" t="s">
        <v>115</v>
      </c>
      <c r="Q53" s="218"/>
      <c r="R53" s="218"/>
      <c r="S53" s="218"/>
      <c r="T53" s="220"/>
    </row>
    <row r="54" spans="16:20" ht="15.75" thickTop="1" thickBot="1" x14ac:dyDescent="0.25"/>
    <row r="55" spans="16:20" ht="15" thickTop="1" x14ac:dyDescent="0.2">
      <c r="P55" s="298" t="s">
        <v>124</v>
      </c>
      <c r="Q55" s="299"/>
      <c r="R55" s="299"/>
      <c r="S55" s="299"/>
      <c r="T55" s="300"/>
    </row>
    <row r="56" spans="16:20" ht="15" thickBot="1" x14ac:dyDescent="0.25">
      <c r="P56" s="285" t="s">
        <v>84</v>
      </c>
      <c r="Q56" s="286"/>
      <c r="R56" s="286"/>
      <c r="S56" s="286"/>
      <c r="T56" s="287"/>
    </row>
    <row r="57" spans="16:20" ht="15.75" thickTop="1" thickBot="1" x14ac:dyDescent="0.25">
      <c r="P57" s="66" t="s">
        <v>89</v>
      </c>
      <c r="Q57" s="67" t="s">
        <v>90</v>
      </c>
      <c r="R57" s="67" t="s">
        <v>91</v>
      </c>
      <c r="S57" s="67" t="s">
        <v>92</v>
      </c>
      <c r="T57" s="68" t="s">
        <v>93</v>
      </c>
    </row>
    <row r="58" spans="16:20" ht="15" thickTop="1" x14ac:dyDescent="0.2">
      <c r="P58" s="23">
        <v>0</v>
      </c>
      <c r="Q58" s="235"/>
      <c r="R58" s="235"/>
      <c r="S58" s="235"/>
      <c r="T58" s="236"/>
    </row>
    <row r="59" spans="16:20" x14ac:dyDescent="0.2">
      <c r="P59" s="24" t="s">
        <v>103</v>
      </c>
      <c r="Q59" s="210"/>
      <c r="R59" s="210"/>
      <c r="S59" s="210"/>
      <c r="T59" s="219"/>
    </row>
    <row r="60" spans="16:20" x14ac:dyDescent="0.2">
      <c r="P60" s="24" t="s">
        <v>107</v>
      </c>
      <c r="Q60" s="210"/>
      <c r="R60" s="210"/>
      <c r="S60" s="210"/>
      <c r="T60" s="219"/>
    </row>
    <row r="61" spans="16:20" x14ac:dyDescent="0.2">
      <c r="P61" s="24" t="s">
        <v>110</v>
      </c>
      <c r="Q61" s="210"/>
      <c r="R61" s="210"/>
      <c r="S61" s="210"/>
      <c r="T61" s="219"/>
    </row>
    <row r="62" spans="16:20" ht="15" thickBot="1" x14ac:dyDescent="0.25">
      <c r="P62" s="25" t="s">
        <v>115</v>
      </c>
      <c r="Q62" s="218"/>
      <c r="R62" s="218"/>
      <c r="S62" s="218"/>
      <c r="T62" s="220"/>
    </row>
    <row r="63" spans="16:20" ht="15" thickTop="1" x14ac:dyDescent="0.2"/>
  </sheetData>
  <mergeCells count="20">
    <mergeCell ref="P14:T14"/>
    <mergeCell ref="P15:T15"/>
    <mergeCell ref="M5:N5"/>
    <mergeCell ref="B7:D7"/>
    <mergeCell ref="E7:G7"/>
    <mergeCell ref="K5:L5"/>
    <mergeCell ref="P5:T5"/>
    <mergeCell ref="P6:T6"/>
    <mergeCell ref="P56:T56"/>
    <mergeCell ref="W16:AF16"/>
    <mergeCell ref="W18:AF18"/>
    <mergeCell ref="W15:AF15"/>
    <mergeCell ref="W17:AF17"/>
    <mergeCell ref="P37:T37"/>
    <mergeCell ref="P38:T38"/>
    <mergeCell ref="P46:T46"/>
    <mergeCell ref="P47:T47"/>
    <mergeCell ref="P55:T55"/>
    <mergeCell ref="P23:T23"/>
    <mergeCell ref="P24:T2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sheetPr>
    <tabColor rgb="FF00B050"/>
  </sheetPr>
  <dimension ref="A1:AG30"/>
  <sheetViews>
    <sheetView tabSelected="1" zoomScale="66" zoomScaleNormal="66" workbookViewId="0">
      <selection activeCell="K57" sqref="K57"/>
    </sheetView>
  </sheetViews>
  <sheetFormatPr defaultRowHeight="14.25" x14ac:dyDescent="0.2"/>
  <cols>
    <col min="1" max="1" width="14.375" customWidth="1"/>
    <col min="2" max="2" width="9.875" bestFit="1" customWidth="1"/>
    <col min="3" max="3" width="10.25" customWidth="1"/>
    <col min="6" max="6" width="13.375" customWidth="1"/>
    <col min="7" max="7" width="15.625" bestFit="1" customWidth="1"/>
    <col min="8" max="8" width="9.875" bestFit="1" customWidth="1"/>
    <col min="11" max="11" width="13.375" customWidth="1"/>
    <col min="12" max="12" width="15.625" customWidth="1"/>
    <col min="13" max="13" width="10.125" bestFit="1" customWidth="1"/>
    <col min="14" max="14" width="15.75" bestFit="1" customWidth="1"/>
    <col min="18" max="18" width="15.625" bestFit="1" customWidth="1"/>
    <col min="19" max="19" width="15.75" bestFit="1" customWidth="1"/>
    <col min="20" max="20" width="15.625" bestFit="1" customWidth="1"/>
    <col min="21" max="21" width="18" bestFit="1" customWidth="1"/>
    <col min="24" max="24" width="13.75" customWidth="1"/>
    <col min="25" max="25" width="11.25" customWidth="1"/>
    <col min="26" max="26" width="11" customWidth="1"/>
    <col min="30" max="30" width="13.25" customWidth="1"/>
    <col min="31" max="31" width="14.125" customWidth="1"/>
    <col min="32" max="32" width="15" customWidth="1"/>
  </cols>
  <sheetData>
    <row r="1" spans="1:33" ht="15" x14ac:dyDescent="0.25">
      <c r="A1" s="1" t="s">
        <v>125</v>
      </c>
      <c r="X1" s="1" t="s">
        <v>126</v>
      </c>
      <c r="AD1" s="1" t="s">
        <v>127</v>
      </c>
    </row>
    <row r="2" spans="1:33" ht="15" x14ac:dyDescent="0.25">
      <c r="A2" s="1"/>
    </row>
    <row r="3" spans="1:33" ht="15.75" thickBot="1" x14ac:dyDescent="0.3">
      <c r="A3" s="1" t="s">
        <v>128</v>
      </c>
      <c r="F3" s="1" t="s">
        <v>129</v>
      </c>
      <c r="K3" s="1" t="s">
        <v>130</v>
      </c>
      <c r="Q3" s="1" t="s">
        <v>131</v>
      </c>
    </row>
    <row r="4" spans="1:33" ht="15" thickTop="1" x14ac:dyDescent="0.2">
      <c r="A4" s="72"/>
      <c r="B4" s="73" t="s">
        <v>132</v>
      </c>
      <c r="C4" s="74" t="s">
        <v>133</v>
      </c>
      <c r="D4" s="75"/>
      <c r="F4" s="72"/>
      <c r="G4" s="85" t="s">
        <v>132</v>
      </c>
      <c r="H4" s="86" t="s">
        <v>133</v>
      </c>
      <c r="I4" s="87"/>
      <c r="K4" s="72"/>
      <c r="L4" s="100" t="s">
        <v>132</v>
      </c>
      <c r="M4" s="101" t="s">
        <v>134</v>
      </c>
      <c r="N4" s="102" t="s">
        <v>133</v>
      </c>
      <c r="O4" s="103"/>
      <c r="Q4" s="72"/>
      <c r="R4" s="115" t="s">
        <v>132</v>
      </c>
      <c r="S4" s="116" t="s">
        <v>133</v>
      </c>
      <c r="T4" s="116" t="s">
        <v>132</v>
      </c>
      <c r="U4" s="117" t="s">
        <v>133</v>
      </c>
      <c r="X4" s="72"/>
      <c r="Y4" s="73" t="s">
        <v>132</v>
      </c>
      <c r="Z4" s="74" t="s">
        <v>133</v>
      </c>
      <c r="AA4" s="75"/>
      <c r="AD4" s="72"/>
      <c r="AE4" s="85" t="s">
        <v>132</v>
      </c>
      <c r="AF4" s="86" t="s">
        <v>133</v>
      </c>
      <c r="AG4" s="87"/>
    </row>
    <row r="5" spans="1:33" x14ac:dyDescent="0.2">
      <c r="A5" s="72"/>
      <c r="B5" s="76" t="s">
        <v>135</v>
      </c>
      <c r="C5" s="77" t="s">
        <v>135</v>
      </c>
      <c r="D5" s="78" t="s">
        <v>136</v>
      </c>
      <c r="F5" s="72"/>
      <c r="G5" s="88" t="s">
        <v>137</v>
      </c>
      <c r="H5" s="89" t="s">
        <v>138</v>
      </c>
      <c r="I5" s="90" t="s">
        <v>136</v>
      </c>
      <c r="K5" s="72"/>
      <c r="L5" s="104" t="s">
        <v>139</v>
      </c>
      <c r="M5" s="105" t="s">
        <v>140</v>
      </c>
      <c r="N5" s="106" t="s">
        <v>139</v>
      </c>
      <c r="O5" s="107" t="s">
        <v>136</v>
      </c>
      <c r="Q5" s="72"/>
      <c r="R5" s="118" t="s">
        <v>141</v>
      </c>
      <c r="S5" s="119" t="s">
        <v>139</v>
      </c>
      <c r="T5" s="119" t="s">
        <v>137</v>
      </c>
      <c r="U5" s="120" t="s">
        <v>142</v>
      </c>
      <c r="X5" s="72"/>
      <c r="Y5" s="76" t="s">
        <v>135</v>
      </c>
      <c r="Z5" s="77" t="s">
        <v>143</v>
      </c>
      <c r="AA5" s="78" t="s">
        <v>136</v>
      </c>
      <c r="AD5" s="72"/>
      <c r="AE5" s="88" t="s">
        <v>144</v>
      </c>
      <c r="AF5" s="89" t="s">
        <v>145</v>
      </c>
      <c r="AG5" s="90" t="s">
        <v>136</v>
      </c>
    </row>
    <row r="6" spans="1:33" ht="15" thickBot="1" x14ac:dyDescent="0.25">
      <c r="A6" s="26"/>
      <c r="B6" s="79" t="s">
        <v>146</v>
      </c>
      <c r="C6" s="80" t="s">
        <v>147</v>
      </c>
      <c r="D6" s="81" t="s">
        <v>148</v>
      </c>
      <c r="F6" s="26"/>
      <c r="G6" s="91" t="s">
        <v>146</v>
      </c>
      <c r="H6" s="92" t="s">
        <v>147</v>
      </c>
      <c r="I6" s="93" t="s">
        <v>148</v>
      </c>
      <c r="K6" s="26"/>
      <c r="L6" s="108" t="s">
        <v>146</v>
      </c>
      <c r="M6" s="109" t="s">
        <v>149</v>
      </c>
      <c r="N6" s="110" t="s">
        <v>147</v>
      </c>
      <c r="O6" s="111" t="s">
        <v>148</v>
      </c>
      <c r="Q6" s="26"/>
      <c r="R6" s="121" t="s">
        <v>146</v>
      </c>
      <c r="S6" s="122" t="s">
        <v>147</v>
      </c>
      <c r="T6" s="122" t="s">
        <v>149</v>
      </c>
      <c r="U6" s="123" t="s">
        <v>150</v>
      </c>
      <c r="X6" s="26"/>
      <c r="Y6" s="79" t="s">
        <v>146</v>
      </c>
      <c r="Z6" s="80" t="s">
        <v>147</v>
      </c>
      <c r="AA6" s="81" t="s">
        <v>148</v>
      </c>
      <c r="AD6" s="26"/>
      <c r="AE6" s="91" t="s">
        <v>146</v>
      </c>
      <c r="AF6" s="92" t="s">
        <v>147</v>
      </c>
      <c r="AG6" s="93" t="s">
        <v>148</v>
      </c>
    </row>
    <row r="7" spans="1:33" ht="15" thickTop="1" x14ac:dyDescent="0.2">
      <c r="A7" s="28" t="s">
        <v>151</v>
      </c>
      <c r="B7" s="235">
        <v>60</v>
      </c>
      <c r="C7" s="235">
        <v>60</v>
      </c>
      <c r="D7" s="356">
        <v>0.41736111111111113</v>
      </c>
      <c r="F7" s="94" t="s">
        <v>151</v>
      </c>
      <c r="G7" s="235">
        <v>20</v>
      </c>
      <c r="H7" s="235">
        <v>100</v>
      </c>
      <c r="I7" s="356">
        <v>0.20902777777777778</v>
      </c>
      <c r="K7" s="48" t="s">
        <v>151</v>
      </c>
      <c r="L7" s="235">
        <v>60</v>
      </c>
      <c r="M7" s="235">
        <v>140</v>
      </c>
      <c r="N7" s="235">
        <v>60</v>
      </c>
      <c r="O7" s="356">
        <v>4.2361111111111113E-2</v>
      </c>
      <c r="Q7" s="124" t="s">
        <v>151</v>
      </c>
      <c r="R7" s="250">
        <v>140</v>
      </c>
      <c r="S7" s="250">
        <v>20</v>
      </c>
      <c r="T7" s="250">
        <v>60</v>
      </c>
      <c r="U7" s="251">
        <v>100</v>
      </c>
      <c r="X7" s="28" t="s">
        <v>151</v>
      </c>
      <c r="Y7" s="235">
        <v>10</v>
      </c>
      <c r="Z7" s="235">
        <v>40</v>
      </c>
      <c r="AA7" s="356">
        <v>4.4444444444444446E-2</v>
      </c>
      <c r="AD7" s="94" t="s">
        <v>151</v>
      </c>
      <c r="AE7" s="252">
        <v>1</v>
      </c>
      <c r="AF7" s="235">
        <v>40</v>
      </c>
      <c r="AG7" s="361"/>
    </row>
    <row r="8" spans="1:33" ht="15" thickBot="1" x14ac:dyDescent="0.25">
      <c r="A8" s="30" t="s">
        <v>152</v>
      </c>
      <c r="B8" s="210" t="s">
        <v>213</v>
      </c>
      <c r="C8" s="210" t="s">
        <v>213</v>
      </c>
      <c r="D8" s="219"/>
      <c r="F8" s="4" t="s">
        <v>152</v>
      </c>
      <c r="G8" s="210">
        <v>20</v>
      </c>
      <c r="H8" s="210">
        <v>100</v>
      </c>
      <c r="I8" s="219"/>
      <c r="K8" s="49" t="s">
        <v>152</v>
      </c>
      <c r="L8" s="210">
        <v>60</v>
      </c>
      <c r="M8" s="210">
        <v>140</v>
      </c>
      <c r="N8" s="210">
        <v>60</v>
      </c>
      <c r="O8" s="357">
        <v>4.2361111111111113E-2</v>
      </c>
      <c r="Q8" s="338" t="s">
        <v>153</v>
      </c>
      <c r="R8" s="339"/>
      <c r="S8" s="339"/>
      <c r="T8" s="339"/>
      <c r="U8" s="340"/>
      <c r="X8" s="31" t="s">
        <v>154</v>
      </c>
      <c r="Y8" s="218"/>
      <c r="Z8" s="218"/>
      <c r="AA8" s="220"/>
      <c r="AD8" s="6" t="s">
        <v>154</v>
      </c>
      <c r="AE8" s="218"/>
      <c r="AF8" s="243">
        <v>1</v>
      </c>
      <c r="AG8" s="362" t="s">
        <v>216</v>
      </c>
    </row>
    <row r="9" spans="1:33" ht="15.75" thickTop="1" thickBot="1" x14ac:dyDescent="0.25">
      <c r="A9" s="30" t="s">
        <v>154</v>
      </c>
      <c r="B9" s="210">
        <v>1</v>
      </c>
      <c r="C9" s="242">
        <v>1</v>
      </c>
      <c r="D9" s="219" t="s">
        <v>211</v>
      </c>
      <c r="F9" s="4" t="s">
        <v>154</v>
      </c>
      <c r="G9" s="210">
        <v>5</v>
      </c>
      <c r="H9" s="242">
        <v>1</v>
      </c>
      <c r="I9" s="357">
        <v>0.20902777777777778</v>
      </c>
      <c r="K9" s="49" t="s">
        <v>154</v>
      </c>
      <c r="L9" s="210">
        <v>1</v>
      </c>
      <c r="M9" s="247"/>
      <c r="N9" s="242">
        <v>1</v>
      </c>
      <c r="O9" s="357">
        <v>4.2361111111111113E-2</v>
      </c>
    </row>
    <row r="10" spans="1:33" ht="15.75" thickTop="1" thickBot="1" x14ac:dyDescent="0.25">
      <c r="A10" s="31" t="s">
        <v>155</v>
      </c>
      <c r="B10" s="243" t="s">
        <v>156</v>
      </c>
      <c r="C10" s="218" t="s">
        <v>212</v>
      </c>
      <c r="D10" s="244"/>
      <c r="F10" s="6" t="s">
        <v>155</v>
      </c>
      <c r="G10" s="243" t="s">
        <v>156</v>
      </c>
      <c r="H10" s="218" t="s">
        <v>214</v>
      </c>
      <c r="I10" s="244"/>
      <c r="K10" s="50" t="s">
        <v>155</v>
      </c>
      <c r="L10" s="243" t="s">
        <v>156</v>
      </c>
      <c r="M10" s="248"/>
      <c r="N10" s="218" t="s">
        <v>215</v>
      </c>
      <c r="O10" s="244"/>
      <c r="Q10" s="72"/>
      <c r="R10" s="115" t="s">
        <v>132</v>
      </c>
      <c r="S10" s="116" t="s">
        <v>133</v>
      </c>
      <c r="T10" s="116" t="s">
        <v>132</v>
      </c>
      <c r="U10" s="117" t="s">
        <v>133</v>
      </c>
      <c r="X10" s="332" t="s">
        <v>157</v>
      </c>
      <c r="Y10" s="333"/>
      <c r="Z10" s="333"/>
      <c r="AA10" s="334"/>
      <c r="AD10" s="332" t="s">
        <v>158</v>
      </c>
      <c r="AE10" s="333"/>
      <c r="AF10" s="333"/>
      <c r="AG10" s="334"/>
    </row>
    <row r="11" spans="1:33" ht="15.75" thickTop="1" thickBot="1" x14ac:dyDescent="0.25">
      <c r="Q11" s="72"/>
      <c r="R11" s="118" t="s">
        <v>141</v>
      </c>
      <c r="S11" s="119" t="s">
        <v>139</v>
      </c>
      <c r="T11" s="119" t="s">
        <v>137</v>
      </c>
      <c r="U11" s="120" t="s">
        <v>142</v>
      </c>
      <c r="X11" s="335" t="s">
        <v>159</v>
      </c>
      <c r="Y11" s="336"/>
      <c r="Z11" s="336"/>
      <c r="AA11" s="337"/>
      <c r="AD11" s="335" t="s">
        <v>160</v>
      </c>
      <c r="AE11" s="336"/>
      <c r="AF11" s="336"/>
      <c r="AG11" s="337"/>
    </row>
    <row r="12" spans="1:33" ht="15.75" thickTop="1" thickBot="1" x14ac:dyDescent="0.25">
      <c r="A12" s="332" t="s">
        <v>161</v>
      </c>
      <c r="B12" s="333"/>
      <c r="C12" s="333"/>
      <c r="D12" s="334"/>
      <c r="F12" s="332" t="s">
        <v>162</v>
      </c>
      <c r="G12" s="333"/>
      <c r="H12" s="333"/>
      <c r="I12" s="334"/>
      <c r="K12" s="332" t="s">
        <v>163</v>
      </c>
      <c r="L12" s="333"/>
      <c r="M12" s="333"/>
      <c r="N12" s="334"/>
      <c r="Q12" s="26"/>
      <c r="R12" s="121" t="s">
        <v>146</v>
      </c>
      <c r="S12" s="122" t="s">
        <v>147</v>
      </c>
      <c r="T12" s="122" t="s">
        <v>149</v>
      </c>
      <c r="U12" s="123" t="s">
        <v>150</v>
      </c>
      <c r="X12" s="70" t="s">
        <v>40</v>
      </c>
      <c r="Y12" s="70" t="s">
        <v>164</v>
      </c>
      <c r="Z12" s="70" t="s">
        <v>165</v>
      </c>
      <c r="AA12" s="70" t="s">
        <v>166</v>
      </c>
      <c r="AD12" s="95" t="s">
        <v>40</v>
      </c>
      <c r="AE12" s="95" t="s">
        <v>164</v>
      </c>
      <c r="AF12" s="95" t="s">
        <v>165</v>
      </c>
      <c r="AG12" s="95" t="s">
        <v>166</v>
      </c>
    </row>
    <row r="13" spans="1:33" ht="15.75" thickTop="1" thickBot="1" x14ac:dyDescent="0.25">
      <c r="A13" s="335" t="s">
        <v>167</v>
      </c>
      <c r="B13" s="336"/>
      <c r="C13" s="336"/>
      <c r="D13" s="337"/>
      <c r="F13" s="335" t="s">
        <v>168</v>
      </c>
      <c r="G13" s="336"/>
      <c r="H13" s="336"/>
      <c r="I13" s="337"/>
      <c r="K13" s="335" t="s">
        <v>167</v>
      </c>
      <c r="L13" s="336"/>
      <c r="M13" s="336"/>
      <c r="N13" s="337"/>
      <c r="Q13" s="124" t="s">
        <v>151</v>
      </c>
      <c r="R13" s="250">
        <v>3</v>
      </c>
      <c r="S13" s="250"/>
      <c r="T13" s="250"/>
      <c r="U13" s="251"/>
      <c r="X13" s="71"/>
      <c r="Y13" s="71"/>
      <c r="Z13" s="71" t="s">
        <v>169</v>
      </c>
      <c r="AA13" s="71" t="s">
        <v>170</v>
      </c>
      <c r="AD13" s="96"/>
      <c r="AE13" s="96"/>
      <c r="AF13" s="96" t="s">
        <v>169</v>
      </c>
      <c r="AG13" s="96" t="s">
        <v>170</v>
      </c>
    </row>
    <row r="14" spans="1:33" ht="15.75" thickTop="1" thickBot="1" x14ac:dyDescent="0.25">
      <c r="A14" s="70" t="s">
        <v>40</v>
      </c>
      <c r="B14" s="70" t="s">
        <v>164</v>
      </c>
      <c r="C14" s="70" t="s">
        <v>165</v>
      </c>
      <c r="D14" s="70" t="s">
        <v>166</v>
      </c>
      <c r="F14" s="95" t="s">
        <v>40</v>
      </c>
      <c r="G14" s="95" t="s">
        <v>164</v>
      </c>
      <c r="H14" s="95" t="s">
        <v>165</v>
      </c>
      <c r="I14" s="95" t="s">
        <v>166</v>
      </c>
      <c r="K14" s="44" t="s">
        <v>40</v>
      </c>
      <c r="L14" s="44" t="s">
        <v>164</v>
      </c>
      <c r="M14" s="44" t="s">
        <v>165</v>
      </c>
      <c r="N14" s="44" t="s">
        <v>166</v>
      </c>
      <c r="Q14" s="338" t="s">
        <v>171</v>
      </c>
      <c r="R14" s="339"/>
      <c r="S14" s="339"/>
      <c r="T14" s="339"/>
      <c r="U14" s="340"/>
      <c r="X14" s="83">
        <v>150</v>
      </c>
      <c r="Y14" s="237">
        <v>30</v>
      </c>
      <c r="Z14" s="358">
        <f>X14/Y14</f>
        <v>5</v>
      </c>
      <c r="AA14" s="359">
        <f>Z14/4</f>
        <v>1.25</v>
      </c>
      <c r="AD14" s="98">
        <v>200</v>
      </c>
      <c r="AE14" s="237">
        <v>40</v>
      </c>
      <c r="AF14" s="358">
        <f>AD14/AE14</f>
        <v>5</v>
      </c>
      <c r="AG14" s="359">
        <f>(AF14/40)</f>
        <v>0.125</v>
      </c>
    </row>
    <row r="15" spans="1:33" ht="15.75" thickTop="1" thickBot="1" x14ac:dyDescent="0.25">
      <c r="A15" s="71"/>
      <c r="B15" s="71"/>
      <c r="C15" s="71" t="s">
        <v>169</v>
      </c>
      <c r="D15" s="71" t="s">
        <v>170</v>
      </c>
      <c r="F15" s="96"/>
      <c r="G15" s="96"/>
      <c r="H15" s="96" t="s">
        <v>169</v>
      </c>
      <c r="I15" s="96" t="s">
        <v>170</v>
      </c>
      <c r="K15" s="47"/>
      <c r="L15" s="47"/>
      <c r="M15" s="47" t="s">
        <v>169</v>
      </c>
      <c r="N15" s="47" t="s">
        <v>170</v>
      </c>
      <c r="X15" s="83">
        <v>200</v>
      </c>
      <c r="Y15" s="240">
        <v>46</v>
      </c>
      <c r="Z15" s="358">
        <f t="shared" ref="Z15:Z20" si="0">X15/Y15</f>
        <v>4.3478260869565215</v>
      </c>
      <c r="AA15" s="359">
        <f t="shared" ref="AA15:AA20" si="1">Z15/4</f>
        <v>1.0869565217391304</v>
      </c>
      <c r="AD15" s="98">
        <v>250</v>
      </c>
      <c r="AE15" s="240">
        <v>66</v>
      </c>
      <c r="AF15" s="358">
        <f t="shared" ref="AF15:AF20" si="2">AD15/AE15</f>
        <v>3.7878787878787881</v>
      </c>
      <c r="AG15" s="359">
        <f t="shared" ref="AG15:AG20" si="3">(AF15/40)</f>
        <v>9.4696969696969696E-2</v>
      </c>
    </row>
    <row r="16" spans="1:33" ht="15" thickTop="1" x14ac:dyDescent="0.2">
      <c r="A16" s="82">
        <v>50</v>
      </c>
      <c r="B16" s="245">
        <v>61</v>
      </c>
      <c r="C16" s="358">
        <f>A16/B16</f>
        <v>0.81967213114754101</v>
      </c>
      <c r="D16" s="359">
        <f>C16/1</f>
        <v>0.81967213114754101</v>
      </c>
      <c r="F16" s="97">
        <v>50</v>
      </c>
      <c r="G16" s="237">
        <v>10</v>
      </c>
      <c r="H16" s="237">
        <f>F16/G16</f>
        <v>5</v>
      </c>
      <c r="I16" s="359">
        <f>H16/5</f>
        <v>1</v>
      </c>
      <c r="K16" s="112">
        <v>50</v>
      </c>
      <c r="L16" s="237">
        <v>45</v>
      </c>
      <c r="M16" s="358">
        <f>K16/L16</f>
        <v>1.1111111111111112</v>
      </c>
      <c r="N16" s="359">
        <f>M16/1</f>
        <v>1.1111111111111112</v>
      </c>
      <c r="Q16" s="332" t="s">
        <v>172</v>
      </c>
      <c r="R16" s="333"/>
      <c r="S16" s="333"/>
      <c r="T16" s="334"/>
      <c r="X16" s="83">
        <v>250</v>
      </c>
      <c r="Y16" s="240">
        <v>60</v>
      </c>
      <c r="Z16" s="358">
        <f t="shared" si="0"/>
        <v>4.166666666666667</v>
      </c>
      <c r="AA16" s="359">
        <f t="shared" si="1"/>
        <v>1.0416666666666667</v>
      </c>
      <c r="AD16" s="98">
        <v>300</v>
      </c>
      <c r="AE16" s="240">
        <v>77</v>
      </c>
      <c r="AF16" s="358">
        <f t="shared" si="2"/>
        <v>3.8961038961038961</v>
      </c>
      <c r="AG16" s="359">
        <f t="shared" si="3"/>
        <v>9.7402597402597407E-2</v>
      </c>
    </row>
    <row r="17" spans="1:33" ht="15" thickBot="1" x14ac:dyDescent="0.25">
      <c r="A17" s="83">
        <v>100</v>
      </c>
      <c r="B17" s="246">
        <v>155</v>
      </c>
      <c r="C17" s="358">
        <f t="shared" ref="C17:C23" si="4">A17/B17</f>
        <v>0.64516129032258063</v>
      </c>
      <c r="D17" s="359">
        <f t="shared" ref="D17:D23" si="5">C17/1</f>
        <v>0.64516129032258063</v>
      </c>
      <c r="F17" s="98">
        <v>100</v>
      </c>
      <c r="G17" s="238">
        <v>20</v>
      </c>
      <c r="H17" s="237">
        <f t="shared" ref="H17:H23" si="6">F17/G17</f>
        <v>5</v>
      </c>
      <c r="I17" s="359">
        <f t="shared" ref="I17:I23" si="7">H17/5</f>
        <v>1</v>
      </c>
      <c r="K17" s="113">
        <v>100</v>
      </c>
      <c r="L17" s="240">
        <v>60</v>
      </c>
      <c r="M17" s="358">
        <f t="shared" ref="M17:M23" si="8">K17/L17</f>
        <v>1.6666666666666667</v>
      </c>
      <c r="N17" s="359">
        <f t="shared" ref="N17:N23" si="9">M17/1</f>
        <v>1.6666666666666667</v>
      </c>
      <c r="Q17" s="335" t="s">
        <v>173</v>
      </c>
      <c r="R17" s="336"/>
      <c r="S17" s="336"/>
      <c r="T17" s="360">
        <v>2.1429999999999998</v>
      </c>
      <c r="X17" s="83">
        <v>300</v>
      </c>
      <c r="Y17" s="240">
        <v>74</v>
      </c>
      <c r="Z17" s="358">
        <f t="shared" si="0"/>
        <v>4.0540540540540544</v>
      </c>
      <c r="AA17" s="359">
        <f t="shared" si="1"/>
        <v>1.0135135135135136</v>
      </c>
      <c r="AD17" s="98">
        <v>350</v>
      </c>
      <c r="AE17" s="240">
        <v>90</v>
      </c>
      <c r="AF17" s="358">
        <f t="shared" si="2"/>
        <v>3.8888888888888888</v>
      </c>
      <c r="AG17" s="359">
        <f t="shared" si="3"/>
        <v>9.7222222222222224E-2</v>
      </c>
    </row>
    <row r="18" spans="1:33" ht="15" thickTop="1" x14ac:dyDescent="0.2">
      <c r="A18" s="83">
        <v>150</v>
      </c>
      <c r="B18" s="238">
        <v>172</v>
      </c>
      <c r="C18" s="358">
        <f t="shared" si="4"/>
        <v>0.87209302325581395</v>
      </c>
      <c r="D18" s="359">
        <f t="shared" si="5"/>
        <v>0.87209302325581395</v>
      </c>
      <c r="F18" s="98">
        <v>150</v>
      </c>
      <c r="G18" s="238">
        <v>30</v>
      </c>
      <c r="H18" s="237">
        <f t="shared" si="6"/>
        <v>5</v>
      </c>
      <c r="I18" s="359">
        <f t="shared" si="7"/>
        <v>1</v>
      </c>
      <c r="K18" s="113">
        <v>150</v>
      </c>
      <c r="L18" s="240">
        <v>70</v>
      </c>
      <c r="M18" s="358">
        <f t="shared" si="8"/>
        <v>2.1428571428571428</v>
      </c>
      <c r="N18" s="359">
        <f t="shared" si="9"/>
        <v>2.1428571428571428</v>
      </c>
      <c r="Q18" s="125" t="s">
        <v>40</v>
      </c>
      <c r="R18" s="125" t="s">
        <v>164</v>
      </c>
      <c r="S18" s="125" t="s">
        <v>165</v>
      </c>
      <c r="T18" s="125" t="s">
        <v>166</v>
      </c>
      <c r="X18" s="83">
        <v>350</v>
      </c>
      <c r="Y18" s="240">
        <v>105</v>
      </c>
      <c r="Z18" s="358">
        <f t="shared" si="0"/>
        <v>3.3333333333333335</v>
      </c>
      <c r="AA18" s="359">
        <f t="shared" si="1"/>
        <v>0.83333333333333337</v>
      </c>
      <c r="AD18" s="98">
        <v>400</v>
      </c>
      <c r="AE18" s="240">
        <v>100</v>
      </c>
      <c r="AF18" s="358">
        <f t="shared" si="2"/>
        <v>4</v>
      </c>
      <c r="AG18" s="359">
        <f t="shared" si="3"/>
        <v>0.1</v>
      </c>
    </row>
    <row r="19" spans="1:33" ht="15" thickBot="1" x14ac:dyDescent="0.25">
      <c r="A19" s="83">
        <v>200</v>
      </c>
      <c r="B19" s="238">
        <v>226</v>
      </c>
      <c r="C19" s="358">
        <f t="shared" si="4"/>
        <v>0.88495575221238942</v>
      </c>
      <c r="D19" s="359">
        <f t="shared" si="5"/>
        <v>0.88495575221238942</v>
      </c>
      <c r="F19" s="98">
        <v>200</v>
      </c>
      <c r="G19" s="238">
        <v>40</v>
      </c>
      <c r="H19" s="237">
        <f t="shared" si="6"/>
        <v>5</v>
      </c>
      <c r="I19" s="359">
        <f t="shared" si="7"/>
        <v>1</v>
      </c>
      <c r="K19" s="113">
        <v>200</v>
      </c>
      <c r="L19" s="240">
        <v>110</v>
      </c>
      <c r="M19" s="358">
        <f t="shared" si="8"/>
        <v>1.8181818181818181</v>
      </c>
      <c r="N19" s="359">
        <f t="shared" si="9"/>
        <v>1.8181818181818181</v>
      </c>
      <c r="Q19" s="126"/>
      <c r="R19" s="126"/>
      <c r="S19" s="126" t="s">
        <v>169</v>
      </c>
      <c r="T19" s="126" t="s">
        <v>170</v>
      </c>
      <c r="X19" s="83">
        <v>400</v>
      </c>
      <c r="Y19" s="240">
        <v>108</v>
      </c>
      <c r="Z19" s="358">
        <f t="shared" si="0"/>
        <v>3.7037037037037037</v>
      </c>
      <c r="AA19" s="359">
        <f t="shared" si="1"/>
        <v>0.92592592592592593</v>
      </c>
      <c r="AD19" s="98">
        <v>450</v>
      </c>
      <c r="AE19" s="240">
        <v>105</v>
      </c>
      <c r="AF19" s="358">
        <f t="shared" si="2"/>
        <v>4.2857142857142856</v>
      </c>
      <c r="AG19" s="359">
        <f t="shared" si="3"/>
        <v>0.10714285714285714</v>
      </c>
    </row>
    <row r="20" spans="1:33" ht="15.75" thickTop="1" thickBot="1" x14ac:dyDescent="0.25">
      <c r="A20" s="83">
        <v>250</v>
      </c>
      <c r="B20" s="238">
        <v>282</v>
      </c>
      <c r="C20" s="358">
        <f t="shared" si="4"/>
        <v>0.88652482269503541</v>
      </c>
      <c r="D20" s="359">
        <f t="shared" si="5"/>
        <v>0.88652482269503541</v>
      </c>
      <c r="F20" s="98">
        <v>250</v>
      </c>
      <c r="G20" s="238">
        <v>50</v>
      </c>
      <c r="H20" s="237">
        <f t="shared" si="6"/>
        <v>5</v>
      </c>
      <c r="I20" s="359">
        <f t="shared" si="7"/>
        <v>1</v>
      </c>
      <c r="K20" s="113">
        <v>250</v>
      </c>
      <c r="L20" s="240">
        <v>153</v>
      </c>
      <c r="M20" s="358">
        <f t="shared" si="8"/>
        <v>1.6339869281045751</v>
      </c>
      <c r="N20" s="359">
        <f t="shared" si="9"/>
        <v>1.6339869281045751</v>
      </c>
      <c r="Q20" s="127">
        <v>50</v>
      </c>
      <c r="R20" s="237">
        <v>45</v>
      </c>
      <c r="S20" s="358">
        <f>Q20/R20</f>
        <v>1.1111111111111112</v>
      </c>
      <c r="T20" s="359">
        <f>S20/$T$17</f>
        <v>0.51848395292165717</v>
      </c>
      <c r="X20" s="84">
        <v>450</v>
      </c>
      <c r="Y20" s="241">
        <v>134</v>
      </c>
      <c r="Z20" s="358">
        <f t="shared" si="0"/>
        <v>3.3582089552238807</v>
      </c>
      <c r="AA20" s="359">
        <f t="shared" si="1"/>
        <v>0.83955223880597019</v>
      </c>
      <c r="AD20" s="99">
        <v>500</v>
      </c>
      <c r="AE20" s="241">
        <v>110</v>
      </c>
      <c r="AF20" s="358">
        <f t="shared" si="2"/>
        <v>4.5454545454545459</v>
      </c>
      <c r="AG20" s="359">
        <f t="shared" si="3"/>
        <v>0.11363636363636365</v>
      </c>
    </row>
    <row r="21" spans="1:33" ht="15" thickTop="1" x14ac:dyDescent="0.2">
      <c r="A21" s="83">
        <v>300</v>
      </c>
      <c r="B21" s="238">
        <v>340</v>
      </c>
      <c r="C21" s="358">
        <f t="shared" si="4"/>
        <v>0.88235294117647056</v>
      </c>
      <c r="D21" s="359">
        <f t="shared" si="5"/>
        <v>0.88235294117647056</v>
      </c>
      <c r="F21" s="98">
        <v>300</v>
      </c>
      <c r="G21" s="238">
        <v>60</v>
      </c>
      <c r="H21" s="237">
        <f t="shared" si="6"/>
        <v>5</v>
      </c>
      <c r="I21" s="359">
        <f t="shared" si="7"/>
        <v>1</v>
      </c>
      <c r="K21" s="113">
        <v>300</v>
      </c>
      <c r="L21" s="240">
        <v>193</v>
      </c>
      <c r="M21" s="358">
        <f t="shared" si="8"/>
        <v>1.5544041450777202</v>
      </c>
      <c r="N21" s="359">
        <f t="shared" si="9"/>
        <v>1.5544041450777202</v>
      </c>
      <c r="Q21" s="128">
        <v>100</v>
      </c>
      <c r="R21" s="240">
        <v>65</v>
      </c>
      <c r="S21" s="358">
        <f t="shared" ref="S21:S27" si="10">Q21/R21</f>
        <v>1.5384615384615385</v>
      </c>
      <c r="T21" s="359">
        <f t="shared" ref="T21:T27" si="11">S21/$T$17</f>
        <v>0.71790085789152525</v>
      </c>
    </row>
    <row r="22" spans="1:33" ht="15" x14ac:dyDescent="0.25">
      <c r="A22" s="83">
        <v>350</v>
      </c>
      <c r="B22" s="238">
        <v>400</v>
      </c>
      <c r="C22" s="358">
        <f t="shared" si="4"/>
        <v>0.875</v>
      </c>
      <c r="D22" s="359">
        <f t="shared" si="5"/>
        <v>0.875</v>
      </c>
      <c r="F22" s="98">
        <v>350</v>
      </c>
      <c r="G22" s="238">
        <v>70</v>
      </c>
      <c r="H22" s="237">
        <f t="shared" si="6"/>
        <v>5</v>
      </c>
      <c r="I22" s="359">
        <f t="shared" si="7"/>
        <v>1</v>
      </c>
      <c r="K22" s="113">
        <v>350</v>
      </c>
      <c r="L22" s="240">
        <v>224</v>
      </c>
      <c r="M22" s="358">
        <f t="shared" si="8"/>
        <v>1.5625</v>
      </c>
      <c r="N22" s="359">
        <f t="shared" si="9"/>
        <v>1.5625</v>
      </c>
      <c r="Q22" s="128">
        <v>150</v>
      </c>
      <c r="R22" s="240">
        <v>90</v>
      </c>
      <c r="S22" s="358">
        <f t="shared" si="10"/>
        <v>1.6666666666666667</v>
      </c>
      <c r="T22" s="359">
        <f t="shared" si="11"/>
        <v>0.77772592938248575</v>
      </c>
      <c r="X22" s="1" t="s">
        <v>174</v>
      </c>
      <c r="AD22" s="1" t="s">
        <v>174</v>
      </c>
    </row>
    <row r="23" spans="1:33" ht="15.75" thickBot="1" x14ac:dyDescent="0.3">
      <c r="A23" s="84">
        <v>400</v>
      </c>
      <c r="B23" s="239">
        <v>460</v>
      </c>
      <c r="C23" s="358">
        <f t="shared" si="4"/>
        <v>0.86956521739130432</v>
      </c>
      <c r="D23" s="359">
        <f t="shared" si="5"/>
        <v>0.86956521739130432</v>
      </c>
      <c r="F23" s="99">
        <v>400</v>
      </c>
      <c r="G23" s="239">
        <v>80</v>
      </c>
      <c r="H23" s="237">
        <f t="shared" si="6"/>
        <v>5</v>
      </c>
      <c r="I23" s="359">
        <f t="shared" si="7"/>
        <v>1</v>
      </c>
      <c r="K23" s="114">
        <v>400</v>
      </c>
      <c r="L23" s="241">
        <v>265</v>
      </c>
      <c r="M23" s="358">
        <f t="shared" si="8"/>
        <v>1.5094339622641511</v>
      </c>
      <c r="N23" s="359">
        <f t="shared" si="9"/>
        <v>1.5094339622641511</v>
      </c>
      <c r="Q23" s="128">
        <v>200</v>
      </c>
      <c r="R23" s="240">
        <v>135</v>
      </c>
      <c r="S23" s="358">
        <f t="shared" si="10"/>
        <v>1.4814814814814814</v>
      </c>
      <c r="T23" s="359">
        <f t="shared" si="11"/>
        <v>0.69131193722887607</v>
      </c>
      <c r="X23" s="1" t="s">
        <v>175</v>
      </c>
      <c r="AD23" s="1" t="s">
        <v>175</v>
      </c>
    </row>
    <row r="24" spans="1:33" ht="15" thickTop="1" x14ac:dyDescent="0.2">
      <c r="Q24" s="128">
        <v>250</v>
      </c>
      <c r="R24" s="240">
        <v>150</v>
      </c>
      <c r="S24" s="358">
        <f t="shared" si="10"/>
        <v>1.6666666666666667</v>
      </c>
      <c r="T24" s="359">
        <f t="shared" si="11"/>
        <v>0.77772592938248575</v>
      </c>
    </row>
    <row r="25" spans="1:33" ht="15" x14ac:dyDescent="0.25">
      <c r="A25" s="1" t="s">
        <v>174</v>
      </c>
      <c r="F25" s="1" t="s">
        <v>174</v>
      </c>
      <c r="K25" s="1" t="s">
        <v>174</v>
      </c>
      <c r="Q25" s="128">
        <v>300</v>
      </c>
      <c r="R25" s="240">
        <v>175</v>
      </c>
      <c r="S25" s="358">
        <f t="shared" si="10"/>
        <v>1.7142857142857142</v>
      </c>
      <c r="T25" s="359">
        <f t="shared" si="11"/>
        <v>0.79994667022198518</v>
      </c>
    </row>
    <row r="26" spans="1:33" ht="15" x14ac:dyDescent="0.25">
      <c r="A26" s="1" t="s">
        <v>175</v>
      </c>
      <c r="F26" s="1" t="s">
        <v>175</v>
      </c>
      <c r="K26" s="1" t="s">
        <v>175</v>
      </c>
      <c r="Q26" s="128">
        <v>350</v>
      </c>
      <c r="R26" s="240">
        <v>210</v>
      </c>
      <c r="S26" s="358">
        <f t="shared" si="10"/>
        <v>1.6666666666666667</v>
      </c>
      <c r="T26" s="359">
        <f t="shared" si="11"/>
        <v>0.77772592938248575</v>
      </c>
    </row>
    <row r="27" spans="1:33" ht="15" thickBot="1" x14ac:dyDescent="0.25">
      <c r="Q27" s="129">
        <v>400</v>
      </c>
      <c r="R27" s="241">
        <v>235</v>
      </c>
      <c r="S27" s="358">
        <f t="shared" si="10"/>
        <v>1.7021276595744681</v>
      </c>
      <c r="T27" s="359">
        <f t="shared" si="11"/>
        <v>0.79427328958211307</v>
      </c>
      <c r="W27" s="249"/>
    </row>
    <row r="28" spans="1:33" ht="15" thickTop="1" x14ac:dyDescent="0.2"/>
    <row r="29" spans="1:33" ht="15" x14ac:dyDescent="0.25">
      <c r="Q29" s="1" t="s">
        <v>174</v>
      </c>
    </row>
    <row r="30" spans="1:33" ht="15" x14ac:dyDescent="0.25">
      <c r="Q30" s="1" t="s">
        <v>175</v>
      </c>
    </row>
  </sheetData>
  <mergeCells count="14">
    <mergeCell ref="Q14:U14"/>
    <mergeCell ref="Q16:T16"/>
    <mergeCell ref="A12:D12"/>
    <mergeCell ref="A13:D13"/>
    <mergeCell ref="F12:I12"/>
    <mergeCell ref="F13:I13"/>
    <mergeCell ref="K12:N12"/>
    <mergeCell ref="K13:N13"/>
    <mergeCell ref="Q17:S17"/>
    <mergeCell ref="X10:AA10"/>
    <mergeCell ref="X11:AA11"/>
    <mergeCell ref="AD10:AG10"/>
    <mergeCell ref="AD11:AG11"/>
    <mergeCell ref="Q8:U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26485-9DA4-4A72-B8D8-319BAE76D4A8}">
  <sheetPr>
    <tabColor rgb="FF00B050"/>
  </sheetPr>
  <dimension ref="A1:P15"/>
  <sheetViews>
    <sheetView workbookViewId="0">
      <selection activeCell="P7" sqref="P7"/>
    </sheetView>
  </sheetViews>
  <sheetFormatPr defaultRowHeight="14.25" x14ac:dyDescent="0.2"/>
  <cols>
    <col min="4" max="4" width="15.125" bestFit="1" customWidth="1"/>
    <col min="5" max="5" width="13.375" bestFit="1" customWidth="1"/>
    <col min="6" max="6" width="14.875" bestFit="1" customWidth="1"/>
  </cols>
  <sheetData>
    <row r="1" spans="1:16" ht="15" x14ac:dyDescent="0.25">
      <c r="A1" s="1" t="s">
        <v>176</v>
      </c>
      <c r="C1" t="s">
        <v>210</v>
      </c>
      <c r="D1">
        <v>9.81</v>
      </c>
    </row>
    <row r="2" spans="1:16" ht="15" thickBot="1" x14ac:dyDescent="0.25"/>
    <row r="3" spans="1:16" ht="37.5" customHeight="1" thickTop="1" thickBot="1" x14ac:dyDescent="0.3">
      <c r="A3" s="255" t="s">
        <v>177</v>
      </c>
      <c r="B3" s="184" t="s">
        <v>178</v>
      </c>
      <c r="C3" s="256" t="s">
        <v>179</v>
      </c>
      <c r="D3" s="184" t="s">
        <v>180</v>
      </c>
      <c r="E3" s="184" t="s">
        <v>181</v>
      </c>
      <c r="F3" s="184" t="s">
        <v>182</v>
      </c>
      <c r="G3" s="184" t="s">
        <v>183</v>
      </c>
      <c r="I3" s="183" t="s">
        <v>184</v>
      </c>
      <c r="J3" s="183" t="s">
        <v>178</v>
      </c>
      <c r="K3" s="258" t="s">
        <v>179</v>
      </c>
      <c r="L3" s="183" t="s">
        <v>180</v>
      </c>
      <c r="M3" s="183" t="s">
        <v>181</v>
      </c>
      <c r="N3" s="183" t="s">
        <v>182</v>
      </c>
      <c r="O3" s="183" t="s">
        <v>183</v>
      </c>
    </row>
    <row r="4" spans="1:16" ht="15.75" thickTop="1" thickBot="1" x14ac:dyDescent="0.25">
      <c r="B4" s="184" t="s">
        <v>185</v>
      </c>
      <c r="C4" s="184"/>
      <c r="D4" s="184" t="s">
        <v>186</v>
      </c>
      <c r="E4" s="184" t="s">
        <v>186</v>
      </c>
      <c r="F4" s="184" t="s">
        <v>186</v>
      </c>
      <c r="G4" s="184"/>
      <c r="J4" s="183" t="s">
        <v>185</v>
      </c>
      <c r="K4" s="183"/>
      <c r="L4" s="183" t="s">
        <v>186</v>
      </c>
      <c r="M4" s="183" t="s">
        <v>186</v>
      </c>
      <c r="N4" s="183" t="s">
        <v>186</v>
      </c>
      <c r="O4" s="183"/>
    </row>
    <row r="5" spans="1:16" ht="15.75" thickTop="1" thickBot="1" x14ac:dyDescent="0.25">
      <c r="B5" s="257">
        <v>0.5</v>
      </c>
      <c r="C5" s="260">
        <f>SQRT(B5)</f>
        <v>0.70710678118654757</v>
      </c>
      <c r="D5" s="260">
        <v>71</v>
      </c>
      <c r="E5" s="260">
        <f>$D5/50</f>
        <v>1.42</v>
      </c>
      <c r="F5" s="260">
        <f>(2*PI())*(SQRT(B5/$D$1))</f>
        <v>1.4185033534428875</v>
      </c>
      <c r="G5" s="260">
        <f>($E5/(2*PI()))^2</f>
        <v>5.1076008674102467E-2</v>
      </c>
      <c r="J5" s="259">
        <v>0.5</v>
      </c>
      <c r="K5" s="260">
        <f>SQRT(J5)</f>
        <v>0.70710678118654757</v>
      </c>
      <c r="L5" s="260">
        <v>71</v>
      </c>
      <c r="M5" s="260">
        <f>$L5/50</f>
        <v>1.42</v>
      </c>
      <c r="N5" s="260">
        <f>(2*PI())*(SQRT(J5/$D$1))</f>
        <v>1.4185033534428875</v>
      </c>
      <c r="O5" s="260">
        <f>($M5/(2*PI()))^2</f>
        <v>5.1076008674102467E-2</v>
      </c>
    </row>
    <row r="6" spans="1:16" ht="15.75" thickTop="1" thickBot="1" x14ac:dyDescent="0.25">
      <c r="B6" s="83">
        <v>0.45</v>
      </c>
      <c r="C6" s="260">
        <f t="shared" ref="C6:C11" si="0">SQRT(B6)</f>
        <v>0.67082039324993692</v>
      </c>
      <c r="D6" s="261">
        <v>63</v>
      </c>
      <c r="E6" s="260">
        <f t="shared" ref="E6:E11" si="1">$D6/50</f>
        <v>1.26</v>
      </c>
      <c r="F6" s="260">
        <f t="shared" ref="F6:F11" si="2">(2*PI())*(SQRT(B6/$D$1))</f>
        <v>1.345710439639912</v>
      </c>
      <c r="G6" s="260">
        <f t="shared" ref="G6:G11" si="3">($E6/(2*PI()))^2</f>
        <v>4.0214377787643862E-2</v>
      </c>
      <c r="J6" s="98">
        <v>0.45</v>
      </c>
      <c r="K6" s="260">
        <f t="shared" ref="K6:K11" si="4">SQRT(J6)</f>
        <v>0.67082039324993692</v>
      </c>
      <c r="L6" s="261">
        <v>64</v>
      </c>
      <c r="M6" s="260">
        <f t="shared" ref="M6:M11" si="5">$L6/50</f>
        <v>1.28</v>
      </c>
      <c r="N6" s="260">
        <f t="shared" ref="N6:N11" si="6">(2*PI())*(SQRT(J6/$D$1))</f>
        <v>1.345710439639912</v>
      </c>
      <c r="O6" s="260">
        <f t="shared" ref="O6:O11" si="7">($M6/(2*PI()))^2</f>
        <v>4.1501156819901561E-2</v>
      </c>
    </row>
    <row r="7" spans="1:16" ht="16.5" thickTop="1" thickBot="1" x14ac:dyDescent="0.3">
      <c r="B7" s="83">
        <v>0.4</v>
      </c>
      <c r="C7" s="260">
        <f t="shared" si="0"/>
        <v>0.63245553203367588</v>
      </c>
      <c r="D7" s="261">
        <v>59</v>
      </c>
      <c r="E7" s="260">
        <f t="shared" si="1"/>
        <v>1.18</v>
      </c>
      <c r="F7" s="260">
        <f t="shared" si="2"/>
        <v>1.2687479698438826</v>
      </c>
      <c r="G7" s="260">
        <f t="shared" si="3"/>
        <v>3.5269904025897775E-2</v>
      </c>
      <c r="J7" s="98">
        <v>0.4</v>
      </c>
      <c r="K7" s="260">
        <f t="shared" si="4"/>
        <v>0.63245553203367588</v>
      </c>
      <c r="L7" s="261">
        <v>64</v>
      </c>
      <c r="M7" s="260">
        <f t="shared" si="5"/>
        <v>1.28</v>
      </c>
      <c r="N7" s="260">
        <f t="shared" si="6"/>
        <v>1.2687479698438826</v>
      </c>
      <c r="O7" s="260">
        <f t="shared" si="7"/>
        <v>4.1501156819901561E-2</v>
      </c>
      <c r="P7" s="355"/>
    </row>
    <row r="8" spans="1:16" ht="15.75" thickTop="1" thickBot="1" x14ac:dyDescent="0.25">
      <c r="B8" s="83">
        <v>0.35</v>
      </c>
      <c r="C8" s="260">
        <f t="shared" si="0"/>
        <v>0.59160797830996159</v>
      </c>
      <c r="D8" s="261">
        <v>55</v>
      </c>
      <c r="E8" s="260">
        <f t="shared" si="1"/>
        <v>1.1000000000000001</v>
      </c>
      <c r="F8" s="260">
        <f t="shared" si="2"/>
        <v>1.1868050533302013</v>
      </c>
      <c r="G8" s="260">
        <f t="shared" si="3"/>
        <v>3.064965805180718E-2</v>
      </c>
      <c r="J8" s="98">
        <v>0.35</v>
      </c>
      <c r="K8" s="260">
        <f t="shared" si="4"/>
        <v>0.59160797830996159</v>
      </c>
      <c r="L8" s="261">
        <v>58</v>
      </c>
      <c r="M8" s="260">
        <f t="shared" si="5"/>
        <v>1.1599999999999999</v>
      </c>
      <c r="N8" s="260">
        <f t="shared" si="6"/>
        <v>1.1868050533302013</v>
      </c>
      <c r="O8" s="260">
        <f t="shared" si="7"/>
        <v>3.4084446177282429E-2</v>
      </c>
    </row>
    <row r="9" spans="1:16" ht="15.75" thickTop="1" thickBot="1" x14ac:dyDescent="0.25">
      <c r="B9" s="83">
        <v>0.3</v>
      </c>
      <c r="C9" s="260">
        <f t="shared" si="0"/>
        <v>0.54772255750516607</v>
      </c>
      <c r="D9" s="261">
        <v>51</v>
      </c>
      <c r="E9" s="260">
        <f t="shared" si="1"/>
        <v>1.02</v>
      </c>
      <c r="F9" s="260">
        <f t="shared" si="2"/>
        <v>1.0987679728847353</v>
      </c>
      <c r="G9" s="260">
        <f t="shared" si="3"/>
        <v>2.6353639865372057E-2</v>
      </c>
      <c r="J9" s="98">
        <v>0.3</v>
      </c>
      <c r="K9" s="260">
        <f t="shared" si="4"/>
        <v>0.54772255750516607</v>
      </c>
      <c r="L9" s="261">
        <v>54</v>
      </c>
      <c r="M9" s="260">
        <f t="shared" si="5"/>
        <v>1.08</v>
      </c>
      <c r="N9" s="260">
        <f t="shared" si="6"/>
        <v>1.0987679728847353</v>
      </c>
      <c r="O9" s="260">
        <f t="shared" si="7"/>
        <v>2.9545257150105701E-2</v>
      </c>
    </row>
    <row r="10" spans="1:16" ht="15.75" thickTop="1" thickBot="1" x14ac:dyDescent="0.25">
      <c r="B10" s="83">
        <v>0.25</v>
      </c>
      <c r="C10" s="260">
        <f t="shared" si="0"/>
        <v>0.5</v>
      </c>
      <c r="D10" s="261">
        <v>46</v>
      </c>
      <c r="E10" s="260">
        <f t="shared" si="1"/>
        <v>0.92</v>
      </c>
      <c r="F10" s="260">
        <f t="shared" si="2"/>
        <v>1.0030333403553238</v>
      </c>
      <c r="G10" s="260">
        <f t="shared" si="3"/>
        <v>2.1439562458718673E-2</v>
      </c>
      <c r="J10" s="98">
        <v>0.25</v>
      </c>
      <c r="K10" s="260">
        <f t="shared" si="4"/>
        <v>0.5</v>
      </c>
      <c r="L10" s="261">
        <v>49</v>
      </c>
      <c r="M10" s="260">
        <f t="shared" si="5"/>
        <v>0.98</v>
      </c>
      <c r="N10" s="260">
        <f t="shared" si="6"/>
        <v>1.0030333403553238</v>
      </c>
      <c r="O10" s="260">
        <f t="shared" si="7"/>
        <v>2.4327216192525303E-2</v>
      </c>
    </row>
    <row r="11" spans="1:16" ht="15.75" thickTop="1" thickBot="1" x14ac:dyDescent="0.25">
      <c r="B11" s="84">
        <v>0.2</v>
      </c>
      <c r="C11" s="260">
        <f t="shared" si="0"/>
        <v>0.44721359549995793</v>
      </c>
      <c r="D11" s="262">
        <v>41</v>
      </c>
      <c r="E11" s="260">
        <f t="shared" si="1"/>
        <v>0.82</v>
      </c>
      <c r="F11" s="260">
        <f t="shared" si="2"/>
        <v>0.8971402930932747</v>
      </c>
      <c r="G11" s="260">
        <f t="shared" si="3"/>
        <v>1.703209097027698E-2</v>
      </c>
      <c r="J11" s="99">
        <v>0.2</v>
      </c>
      <c r="K11" s="260">
        <f t="shared" si="4"/>
        <v>0.44721359549995793</v>
      </c>
      <c r="L11" s="262">
        <v>44</v>
      </c>
      <c r="M11" s="260">
        <f t="shared" si="5"/>
        <v>0.88</v>
      </c>
      <c r="N11" s="260">
        <f t="shared" si="6"/>
        <v>0.8971402930932747</v>
      </c>
      <c r="O11" s="260">
        <f t="shared" si="7"/>
        <v>1.9615781153156597E-2</v>
      </c>
    </row>
    <row r="12" spans="1:16" ht="15" thickTop="1" x14ac:dyDescent="0.2"/>
    <row r="14" spans="1:16" ht="15" x14ac:dyDescent="0.25">
      <c r="B14" s="1" t="s">
        <v>187</v>
      </c>
      <c r="C14" s="1"/>
      <c r="D14" s="1"/>
    </row>
    <row r="15" spans="1:16" ht="15" x14ac:dyDescent="0.25">
      <c r="B15" s="1" t="s">
        <v>188</v>
      </c>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sheetPr>
    <tabColor rgb="FF00B050"/>
  </sheetPr>
  <dimension ref="A1:AU35"/>
  <sheetViews>
    <sheetView topLeftCell="U9" workbookViewId="0">
      <selection activeCell="AA46" sqref="AA46:AA47"/>
    </sheetView>
  </sheetViews>
  <sheetFormatPr defaultRowHeight="14.25" x14ac:dyDescent="0.2"/>
  <cols>
    <col min="13" max="13" width="10.375" bestFit="1" customWidth="1"/>
    <col min="18" max="18" width="11.375" bestFit="1" customWidth="1"/>
    <col min="23" max="23" width="9.125" customWidth="1"/>
  </cols>
  <sheetData>
    <row r="1" spans="1:47" ht="15" x14ac:dyDescent="0.25">
      <c r="A1" s="1" t="s">
        <v>189</v>
      </c>
    </row>
    <row r="2" spans="1:47" ht="15" x14ac:dyDescent="0.25">
      <c r="A2" s="1"/>
    </row>
    <row r="3" spans="1:47" ht="15" x14ac:dyDescent="0.25">
      <c r="A3" s="1" t="s">
        <v>190</v>
      </c>
      <c r="K3" s="1" t="s">
        <v>191</v>
      </c>
      <c r="P3" s="1" t="s">
        <v>192</v>
      </c>
    </row>
    <row r="4" spans="1:47" ht="15.75" thickBot="1" x14ac:dyDescent="0.3">
      <c r="K4" s="1" t="s">
        <v>193</v>
      </c>
      <c r="AJ4" t="s">
        <v>35</v>
      </c>
    </row>
    <row r="5" spans="1:47" ht="15" thickBot="1" x14ac:dyDescent="0.25">
      <c r="A5" s="164" t="s">
        <v>194</v>
      </c>
      <c r="B5" s="165" t="s">
        <v>195</v>
      </c>
      <c r="C5" s="165" t="s">
        <v>196</v>
      </c>
      <c r="D5" s="166" t="s">
        <v>197</v>
      </c>
      <c r="F5" s="171" t="s">
        <v>194</v>
      </c>
      <c r="G5" s="172" t="s">
        <v>195</v>
      </c>
      <c r="H5" s="172" t="s">
        <v>196</v>
      </c>
      <c r="I5" s="173" t="s">
        <v>197</v>
      </c>
      <c r="K5" s="178" t="s">
        <v>194</v>
      </c>
      <c r="L5" s="179" t="s">
        <v>195</v>
      </c>
      <c r="M5" s="179" t="s">
        <v>196</v>
      </c>
      <c r="N5" s="180" t="s">
        <v>197</v>
      </c>
      <c r="P5" s="279" t="s">
        <v>198</v>
      </c>
      <c r="Q5" s="280"/>
      <c r="R5" s="280"/>
      <c r="S5" s="281"/>
      <c r="U5" s="279" t="s">
        <v>199</v>
      </c>
      <c r="V5" s="280"/>
      <c r="W5" s="280"/>
      <c r="X5" s="281"/>
      <c r="Z5" s="279" t="s">
        <v>200</v>
      </c>
      <c r="AA5" s="280"/>
      <c r="AB5" s="280"/>
      <c r="AC5" s="281"/>
      <c r="AE5" s="279" t="s">
        <v>201</v>
      </c>
      <c r="AF5" s="280"/>
      <c r="AG5" s="280"/>
      <c r="AH5" s="281"/>
      <c r="AJ5" s="178">
        <v>1</v>
      </c>
      <c r="AK5" s="344" t="s">
        <v>202</v>
      </c>
      <c r="AL5" s="308"/>
      <c r="AM5" s="308"/>
      <c r="AN5" s="308"/>
      <c r="AO5" s="308"/>
      <c r="AP5" s="308"/>
      <c r="AQ5" s="308"/>
      <c r="AR5" s="308"/>
      <c r="AS5" s="308"/>
      <c r="AT5" s="308"/>
      <c r="AU5" s="309"/>
    </row>
    <row r="6" spans="1:47" ht="15" thickBot="1" x14ac:dyDescent="0.25">
      <c r="A6" s="167" t="s">
        <v>57</v>
      </c>
      <c r="B6" s="168" t="s">
        <v>57</v>
      </c>
      <c r="C6" s="168"/>
      <c r="D6" s="169" t="s">
        <v>203</v>
      </c>
      <c r="F6" s="174" t="s">
        <v>57</v>
      </c>
      <c r="G6" s="175" t="s">
        <v>57</v>
      </c>
      <c r="H6" s="175"/>
      <c r="I6" s="176" t="s">
        <v>203</v>
      </c>
      <c r="K6" s="156" t="s">
        <v>57</v>
      </c>
      <c r="L6" s="181" t="s">
        <v>57</v>
      </c>
      <c r="M6" s="181"/>
      <c r="N6" s="182" t="s">
        <v>203</v>
      </c>
      <c r="P6" s="147" t="s">
        <v>194</v>
      </c>
      <c r="Q6" s="148" t="s">
        <v>195</v>
      </c>
      <c r="R6" s="148" t="s">
        <v>196</v>
      </c>
      <c r="S6" s="149" t="s">
        <v>197</v>
      </c>
      <c r="U6" s="147" t="s">
        <v>194</v>
      </c>
      <c r="V6" s="148" t="s">
        <v>195</v>
      </c>
      <c r="W6" s="148" t="s">
        <v>196</v>
      </c>
      <c r="X6" s="149" t="s">
        <v>197</v>
      </c>
      <c r="Z6" s="147" t="s">
        <v>194</v>
      </c>
      <c r="AA6" s="148" t="s">
        <v>195</v>
      </c>
      <c r="AB6" s="148" t="s">
        <v>196</v>
      </c>
      <c r="AC6" s="149" t="s">
        <v>197</v>
      </c>
      <c r="AE6" s="147" t="s">
        <v>194</v>
      </c>
      <c r="AF6" s="148" t="s">
        <v>195</v>
      </c>
      <c r="AG6" s="148" t="s">
        <v>196</v>
      </c>
      <c r="AH6" s="149" t="s">
        <v>197</v>
      </c>
      <c r="AJ6" s="155" t="s">
        <v>55</v>
      </c>
      <c r="AK6" s="345" t="s">
        <v>217</v>
      </c>
      <c r="AL6" s="346"/>
      <c r="AM6" s="346"/>
      <c r="AN6" s="346"/>
      <c r="AO6" s="346"/>
      <c r="AP6" s="346"/>
      <c r="AQ6" s="346"/>
      <c r="AR6" s="346"/>
      <c r="AS6" s="346"/>
      <c r="AT6" s="346"/>
      <c r="AU6" s="347"/>
    </row>
    <row r="7" spans="1:47" ht="15" thickBot="1" x14ac:dyDescent="0.25">
      <c r="A7" s="164">
        <v>50</v>
      </c>
      <c r="B7" s="253">
        <v>60</v>
      </c>
      <c r="C7" s="253">
        <f>A7/B7</f>
        <v>0.83333333333333337</v>
      </c>
      <c r="D7" s="353">
        <f>C7/D$17</f>
        <v>0.2788933511825078</v>
      </c>
      <c r="F7" s="171">
        <v>50</v>
      </c>
      <c r="G7" s="253">
        <v>40</v>
      </c>
      <c r="H7" s="352">
        <f>F7/G7</f>
        <v>1.25</v>
      </c>
      <c r="I7" s="353">
        <f>(H7/I$17)</f>
        <v>0.1033314044804497</v>
      </c>
      <c r="K7" s="178">
        <v>50</v>
      </c>
      <c r="L7" s="253">
        <v>36</v>
      </c>
      <c r="M7" s="352">
        <f>K7/L7</f>
        <v>1.3888888888888888</v>
      </c>
      <c r="N7" s="353">
        <f>(L7/N$17)</f>
        <v>0.71619724391352901</v>
      </c>
      <c r="P7" s="151" t="s">
        <v>57</v>
      </c>
      <c r="Q7" s="152" t="s">
        <v>57</v>
      </c>
      <c r="R7" s="152"/>
      <c r="S7" s="153" t="s">
        <v>203</v>
      </c>
      <c r="U7" s="151" t="s">
        <v>57</v>
      </c>
      <c r="V7" s="152" t="s">
        <v>57</v>
      </c>
      <c r="W7" s="152"/>
      <c r="X7" s="153" t="s">
        <v>203</v>
      </c>
      <c r="Z7" s="151" t="s">
        <v>57</v>
      </c>
      <c r="AA7" s="152" t="s">
        <v>57</v>
      </c>
      <c r="AB7" s="152"/>
      <c r="AC7" s="153" t="s">
        <v>203</v>
      </c>
      <c r="AE7" s="151" t="s">
        <v>57</v>
      </c>
      <c r="AF7" s="152" t="s">
        <v>57</v>
      </c>
      <c r="AG7" s="152"/>
      <c r="AH7" s="153" t="s">
        <v>203</v>
      </c>
      <c r="AJ7" s="155">
        <v>2</v>
      </c>
      <c r="AK7" s="348" t="s">
        <v>204</v>
      </c>
      <c r="AL7" s="311"/>
      <c r="AM7" s="311"/>
      <c r="AN7" s="311"/>
      <c r="AO7" s="311"/>
      <c r="AP7" s="311"/>
      <c r="AQ7" s="311"/>
      <c r="AR7" s="311"/>
      <c r="AS7" s="311"/>
      <c r="AT7" s="311"/>
      <c r="AU7" s="312"/>
    </row>
    <row r="8" spans="1:47" ht="15" thickBot="1" x14ac:dyDescent="0.25">
      <c r="A8" s="170">
        <v>100</v>
      </c>
      <c r="B8" s="210">
        <v>93</v>
      </c>
      <c r="C8" s="253">
        <f t="shared" ref="C8:C16" si="0">A8/B8</f>
        <v>1.075268817204301</v>
      </c>
      <c r="D8" s="353">
        <f t="shared" ref="D8:D16" si="1">C8/D$17</f>
        <v>0.35986238862259068</v>
      </c>
      <c r="F8" s="177">
        <v>100</v>
      </c>
      <c r="G8" s="210">
        <v>50</v>
      </c>
      <c r="H8" s="352">
        <f t="shared" ref="H8:H16" si="2">F8/G8</f>
        <v>2</v>
      </c>
      <c r="I8" s="353">
        <f t="shared" ref="I8:I16" si="3">(H8/I$17)</f>
        <v>0.16533024716871952</v>
      </c>
      <c r="K8" s="155">
        <v>100</v>
      </c>
      <c r="L8" s="210">
        <v>58</v>
      </c>
      <c r="M8" s="352">
        <f t="shared" ref="M8:M16" si="4">K8/L8</f>
        <v>1.7241379310344827</v>
      </c>
      <c r="N8" s="353">
        <f t="shared" ref="N8:N16" si="5">(L8/N$17)</f>
        <v>1.1538733374162413</v>
      </c>
      <c r="P8" s="147">
        <v>50</v>
      </c>
      <c r="Q8" s="253">
        <v>63</v>
      </c>
      <c r="R8" s="352">
        <f>(P8/Q8)</f>
        <v>0.79365079365079361</v>
      </c>
      <c r="S8" s="353">
        <f>(R8/$S$18)</f>
        <v>0.79365079365079361</v>
      </c>
      <c r="U8" s="147">
        <v>50</v>
      </c>
      <c r="V8" s="253">
        <v>70</v>
      </c>
      <c r="W8" s="352">
        <f>U8/V8</f>
        <v>0.7142857142857143</v>
      </c>
      <c r="X8" s="353">
        <f>(W8/1)</f>
        <v>0.7142857142857143</v>
      </c>
      <c r="Z8" s="147">
        <v>50</v>
      </c>
      <c r="AA8" s="253">
        <v>90</v>
      </c>
      <c r="AB8" s="352">
        <f>Z8/AA8</f>
        <v>0.55555555555555558</v>
      </c>
      <c r="AC8" s="354">
        <f>AB8/1</f>
        <v>0.55555555555555558</v>
      </c>
      <c r="AE8" s="147">
        <v>50</v>
      </c>
      <c r="AF8" s="253">
        <v>57</v>
      </c>
      <c r="AG8" s="352">
        <f>AE8/AF8</f>
        <v>0.8771929824561403</v>
      </c>
      <c r="AH8" s="353">
        <f>AG8/1</f>
        <v>0.8771929824561403</v>
      </c>
      <c r="AJ8" s="155" t="s">
        <v>55</v>
      </c>
      <c r="AK8" s="345" t="s">
        <v>218</v>
      </c>
      <c r="AL8" s="346"/>
      <c r="AM8" s="346"/>
      <c r="AN8" s="346"/>
      <c r="AO8" s="346"/>
      <c r="AP8" s="346"/>
      <c r="AQ8" s="346"/>
      <c r="AR8" s="346"/>
      <c r="AS8" s="346"/>
      <c r="AT8" s="346"/>
      <c r="AU8" s="347"/>
    </row>
    <row r="9" spans="1:47" ht="15" thickBot="1" x14ac:dyDescent="0.25">
      <c r="A9" s="170">
        <v>150</v>
      </c>
      <c r="B9" s="210">
        <v>124</v>
      </c>
      <c r="C9" s="253">
        <f t="shared" si="0"/>
        <v>1.2096774193548387</v>
      </c>
      <c r="D9" s="353">
        <f t="shared" si="1"/>
        <v>0.40484518720041457</v>
      </c>
      <c r="F9" s="177">
        <v>150</v>
      </c>
      <c r="G9" s="210">
        <v>70</v>
      </c>
      <c r="H9" s="352">
        <f t="shared" si="2"/>
        <v>2.1428571428571428</v>
      </c>
      <c r="I9" s="353">
        <f t="shared" si="3"/>
        <v>0.17713955053791378</v>
      </c>
      <c r="K9" s="155">
        <v>150</v>
      </c>
      <c r="L9" s="210">
        <v>60</v>
      </c>
      <c r="M9" s="352">
        <f t="shared" si="4"/>
        <v>2.5</v>
      </c>
      <c r="N9" s="353">
        <f t="shared" si="5"/>
        <v>1.1936620731892151</v>
      </c>
      <c r="P9" s="150">
        <v>100</v>
      </c>
      <c r="Q9" s="210">
        <v>120</v>
      </c>
      <c r="R9" s="352">
        <f t="shared" ref="R9:R17" si="6">(P9/Q9)</f>
        <v>0.83333333333333337</v>
      </c>
      <c r="S9" s="353">
        <f t="shared" ref="S9:S17" si="7">(R9/$S$18)</f>
        <v>0.83333333333333337</v>
      </c>
      <c r="U9" s="150">
        <v>100</v>
      </c>
      <c r="V9" s="210">
        <v>120</v>
      </c>
      <c r="W9" s="352">
        <f t="shared" ref="W9:W17" si="8">U9/V9</f>
        <v>0.83333333333333337</v>
      </c>
      <c r="X9" s="353">
        <f t="shared" ref="X9:X17" si="9">(W9/1)</f>
        <v>0.83333333333333337</v>
      </c>
      <c r="Z9" s="150">
        <v>100</v>
      </c>
      <c r="AA9" s="210">
        <v>130</v>
      </c>
      <c r="AB9" s="352">
        <f t="shared" ref="AB9:AB17" si="10">Z9/AA9</f>
        <v>0.76923076923076927</v>
      </c>
      <c r="AC9" s="354">
        <f t="shared" ref="AC9:AC17" si="11">AB9/1</f>
        <v>0.76923076923076927</v>
      </c>
      <c r="AE9" s="150">
        <v>100</v>
      </c>
      <c r="AF9" s="210">
        <v>111</v>
      </c>
      <c r="AG9" s="352">
        <f t="shared" ref="AG9:AG17" si="12">AE9/AF9</f>
        <v>0.90090090090090091</v>
      </c>
      <c r="AH9" s="353">
        <f t="shared" ref="AH9:AH17" si="13">AG9/1</f>
        <v>0.90090090090090091</v>
      </c>
      <c r="AJ9" s="155">
        <v>3</v>
      </c>
      <c r="AK9" s="348" t="s">
        <v>205</v>
      </c>
      <c r="AL9" s="311"/>
      <c r="AM9" s="311"/>
      <c r="AN9" s="311"/>
      <c r="AO9" s="311"/>
      <c r="AP9" s="311"/>
      <c r="AQ9" s="311"/>
      <c r="AR9" s="311"/>
      <c r="AS9" s="311"/>
      <c r="AT9" s="311"/>
      <c r="AU9" s="312"/>
    </row>
    <row r="10" spans="1:47" ht="15" thickBot="1" x14ac:dyDescent="0.25">
      <c r="A10" s="170">
        <v>200</v>
      </c>
      <c r="B10" s="210">
        <v>180</v>
      </c>
      <c r="C10" s="253">
        <f t="shared" si="0"/>
        <v>1.1111111111111112</v>
      </c>
      <c r="D10" s="353">
        <f t="shared" si="1"/>
        <v>0.37185780157667708</v>
      </c>
      <c r="F10" s="177">
        <v>200</v>
      </c>
      <c r="G10" s="210">
        <v>90</v>
      </c>
      <c r="H10" s="352">
        <f t="shared" si="2"/>
        <v>2.2222222222222223</v>
      </c>
      <c r="I10" s="353">
        <f t="shared" si="3"/>
        <v>0.18370027463191058</v>
      </c>
      <c r="K10" s="155">
        <v>200</v>
      </c>
      <c r="L10" s="210">
        <v>95</v>
      </c>
      <c r="M10" s="352">
        <f t="shared" si="4"/>
        <v>2.1052631578947367</v>
      </c>
      <c r="N10" s="353">
        <f t="shared" si="5"/>
        <v>1.8899649492162571</v>
      </c>
      <c r="P10" s="150">
        <v>150</v>
      </c>
      <c r="Q10" s="210">
        <v>178</v>
      </c>
      <c r="R10" s="352">
        <f t="shared" si="6"/>
        <v>0.84269662921348309</v>
      </c>
      <c r="S10" s="353">
        <f t="shared" si="7"/>
        <v>0.84269662921348309</v>
      </c>
      <c r="U10" s="150">
        <v>150</v>
      </c>
      <c r="V10" s="210">
        <v>170</v>
      </c>
      <c r="W10" s="352">
        <f t="shared" si="8"/>
        <v>0.88235294117647056</v>
      </c>
      <c r="X10" s="353">
        <f t="shared" si="9"/>
        <v>0.88235294117647056</v>
      </c>
      <c r="Z10" s="150">
        <v>150</v>
      </c>
      <c r="AA10" s="210">
        <v>190</v>
      </c>
      <c r="AB10" s="352">
        <f t="shared" si="10"/>
        <v>0.78947368421052633</v>
      </c>
      <c r="AC10" s="354">
        <f t="shared" si="11"/>
        <v>0.78947368421052633</v>
      </c>
      <c r="AE10" s="150">
        <v>150</v>
      </c>
      <c r="AF10" s="210">
        <v>164</v>
      </c>
      <c r="AG10" s="352">
        <f t="shared" si="12"/>
        <v>0.91463414634146345</v>
      </c>
      <c r="AH10" s="353">
        <f t="shared" si="13"/>
        <v>0.91463414634146345</v>
      </c>
      <c r="AJ10" s="156" t="s">
        <v>55</v>
      </c>
      <c r="AK10" s="349" t="s">
        <v>219</v>
      </c>
      <c r="AL10" s="350"/>
      <c r="AM10" s="350"/>
      <c r="AN10" s="350"/>
      <c r="AO10" s="350"/>
      <c r="AP10" s="350"/>
      <c r="AQ10" s="350"/>
      <c r="AR10" s="350"/>
      <c r="AS10" s="350"/>
      <c r="AT10" s="350"/>
      <c r="AU10" s="351"/>
    </row>
    <row r="11" spans="1:47" ht="15" thickBot="1" x14ac:dyDescent="0.25">
      <c r="A11" s="170">
        <v>250</v>
      </c>
      <c r="B11" s="210">
        <v>210</v>
      </c>
      <c r="C11" s="253">
        <f t="shared" si="0"/>
        <v>1.1904761904761905</v>
      </c>
      <c r="D11" s="353">
        <f t="shared" si="1"/>
        <v>0.39841907311786828</v>
      </c>
      <c r="F11" s="177">
        <v>250</v>
      </c>
      <c r="G11" s="210">
        <v>110</v>
      </c>
      <c r="H11" s="352">
        <f t="shared" si="2"/>
        <v>2.2727272727272729</v>
      </c>
      <c r="I11" s="353">
        <f t="shared" si="3"/>
        <v>0.18787528087354494</v>
      </c>
      <c r="K11" s="155">
        <v>250</v>
      </c>
      <c r="L11" s="210">
        <v>107</v>
      </c>
      <c r="M11" s="352">
        <f t="shared" si="4"/>
        <v>2.3364485981308412</v>
      </c>
      <c r="N11" s="353">
        <f t="shared" si="5"/>
        <v>2.1286973638541</v>
      </c>
      <c r="P11" s="150">
        <v>200</v>
      </c>
      <c r="Q11" s="210">
        <v>232</v>
      </c>
      <c r="R11" s="352">
        <f t="shared" si="6"/>
        <v>0.86206896551724133</v>
      </c>
      <c r="S11" s="353">
        <f t="shared" si="7"/>
        <v>0.86206896551724133</v>
      </c>
      <c r="U11" s="150">
        <v>200</v>
      </c>
      <c r="V11" s="210">
        <v>230</v>
      </c>
      <c r="W11" s="352">
        <f t="shared" si="8"/>
        <v>0.86956521739130432</v>
      </c>
      <c r="X11" s="353">
        <f t="shared" si="9"/>
        <v>0.86956521739130432</v>
      </c>
      <c r="Z11" s="150">
        <v>200</v>
      </c>
      <c r="AA11" s="210">
        <v>230</v>
      </c>
      <c r="AB11" s="352">
        <f t="shared" si="10"/>
        <v>0.86956521739130432</v>
      </c>
      <c r="AC11" s="354">
        <f t="shared" si="11"/>
        <v>0.86956521739130432</v>
      </c>
      <c r="AE11" s="150">
        <v>200</v>
      </c>
      <c r="AF11" s="210">
        <v>217</v>
      </c>
      <c r="AG11" s="352">
        <f t="shared" si="12"/>
        <v>0.92165898617511521</v>
      </c>
      <c r="AH11" s="353">
        <f t="shared" si="13"/>
        <v>0.92165898617511521</v>
      </c>
    </row>
    <row r="12" spans="1:47" ht="15" thickBot="1" x14ac:dyDescent="0.25">
      <c r="A12" s="170">
        <v>300</v>
      </c>
      <c r="B12" s="210">
        <v>250</v>
      </c>
      <c r="C12" s="253">
        <f t="shared" si="0"/>
        <v>1.2</v>
      </c>
      <c r="D12" s="353">
        <f t="shared" si="1"/>
        <v>0.40160642570281124</v>
      </c>
      <c r="F12" s="177">
        <v>300</v>
      </c>
      <c r="G12" s="210">
        <v>120</v>
      </c>
      <c r="H12" s="352">
        <f t="shared" si="2"/>
        <v>2.5</v>
      </c>
      <c r="I12" s="353">
        <f t="shared" si="3"/>
        <v>0.20666280896089939</v>
      </c>
      <c r="K12" s="155">
        <v>300</v>
      </c>
      <c r="L12" s="210">
        <v>111</v>
      </c>
      <c r="M12" s="352">
        <f t="shared" si="4"/>
        <v>2.7027027027027026</v>
      </c>
      <c r="N12" s="353">
        <f t="shared" si="5"/>
        <v>2.2082748354000477</v>
      </c>
      <c r="P12" s="150">
        <v>250</v>
      </c>
      <c r="Q12" s="210">
        <v>290</v>
      </c>
      <c r="R12" s="352">
        <f t="shared" si="6"/>
        <v>0.86206896551724133</v>
      </c>
      <c r="S12" s="353">
        <f t="shared" si="7"/>
        <v>0.86206896551724133</v>
      </c>
      <c r="U12" s="150">
        <v>250</v>
      </c>
      <c r="V12" s="210">
        <v>290</v>
      </c>
      <c r="W12" s="352">
        <f t="shared" si="8"/>
        <v>0.86206896551724133</v>
      </c>
      <c r="X12" s="353">
        <f t="shared" si="9"/>
        <v>0.86206896551724133</v>
      </c>
      <c r="Z12" s="150">
        <v>250</v>
      </c>
      <c r="AA12" s="210">
        <v>300</v>
      </c>
      <c r="AB12" s="352">
        <f t="shared" si="10"/>
        <v>0.83333333333333337</v>
      </c>
      <c r="AC12" s="354">
        <f t="shared" si="11"/>
        <v>0.83333333333333337</v>
      </c>
      <c r="AE12" s="150">
        <v>250</v>
      </c>
      <c r="AF12" s="210">
        <v>270</v>
      </c>
      <c r="AG12" s="352">
        <f t="shared" si="12"/>
        <v>0.92592592592592593</v>
      </c>
      <c r="AH12" s="353">
        <f t="shared" si="13"/>
        <v>0.92592592592592593</v>
      </c>
    </row>
    <row r="13" spans="1:47" ht="15" thickBot="1" x14ac:dyDescent="0.25">
      <c r="A13" s="170">
        <v>350</v>
      </c>
      <c r="B13" s="210">
        <v>270</v>
      </c>
      <c r="C13" s="253">
        <f t="shared" si="0"/>
        <v>1.2962962962962963</v>
      </c>
      <c r="D13" s="353">
        <f t="shared" si="1"/>
        <v>0.43383410183945659</v>
      </c>
      <c r="F13" s="177">
        <v>350</v>
      </c>
      <c r="G13" s="210">
        <v>140</v>
      </c>
      <c r="H13" s="352">
        <f t="shared" si="2"/>
        <v>2.5</v>
      </c>
      <c r="I13" s="353">
        <f t="shared" si="3"/>
        <v>0.20666280896089939</v>
      </c>
      <c r="K13" s="155">
        <v>350</v>
      </c>
      <c r="L13" s="210">
        <v>121</v>
      </c>
      <c r="M13" s="352">
        <f t="shared" si="4"/>
        <v>2.8925619834710745</v>
      </c>
      <c r="N13" s="353">
        <f t="shared" si="5"/>
        <v>2.4072185142649172</v>
      </c>
      <c r="P13" s="150">
        <v>300</v>
      </c>
      <c r="Q13" s="210">
        <v>343</v>
      </c>
      <c r="R13" s="352">
        <f t="shared" si="6"/>
        <v>0.87463556851311952</v>
      </c>
      <c r="S13" s="353">
        <f t="shared" si="7"/>
        <v>0.87463556851311952</v>
      </c>
      <c r="U13" s="150">
        <v>300</v>
      </c>
      <c r="V13" s="210">
        <v>340</v>
      </c>
      <c r="W13" s="352">
        <f t="shared" si="8"/>
        <v>0.88235294117647056</v>
      </c>
      <c r="X13" s="353">
        <f t="shared" si="9"/>
        <v>0.88235294117647056</v>
      </c>
      <c r="Z13" s="150">
        <v>300</v>
      </c>
      <c r="AA13" s="210">
        <v>350</v>
      </c>
      <c r="AB13" s="352">
        <f t="shared" si="10"/>
        <v>0.8571428571428571</v>
      </c>
      <c r="AC13" s="354">
        <f t="shared" si="11"/>
        <v>0.8571428571428571</v>
      </c>
      <c r="AE13" s="150">
        <v>300</v>
      </c>
      <c r="AF13" s="210">
        <v>320</v>
      </c>
      <c r="AG13" s="352">
        <f t="shared" si="12"/>
        <v>0.9375</v>
      </c>
      <c r="AH13" s="353">
        <f t="shared" si="13"/>
        <v>0.9375</v>
      </c>
    </row>
    <row r="14" spans="1:47" ht="15" thickBot="1" x14ac:dyDescent="0.25">
      <c r="A14" s="170">
        <v>400</v>
      </c>
      <c r="B14" s="210">
        <v>300</v>
      </c>
      <c r="C14" s="253">
        <f t="shared" si="0"/>
        <v>1.3333333333333333</v>
      </c>
      <c r="D14" s="353">
        <f t="shared" si="1"/>
        <v>0.44622936189201245</v>
      </c>
      <c r="F14" s="177">
        <v>400</v>
      </c>
      <c r="G14" s="210">
        <v>160</v>
      </c>
      <c r="H14" s="352">
        <f t="shared" si="2"/>
        <v>2.5</v>
      </c>
      <c r="I14" s="353">
        <f t="shared" si="3"/>
        <v>0.20666280896089939</v>
      </c>
      <c r="K14" s="155">
        <v>400</v>
      </c>
      <c r="L14" s="210">
        <v>123</v>
      </c>
      <c r="M14" s="352">
        <f t="shared" si="4"/>
        <v>3.2520325203252032</v>
      </c>
      <c r="N14" s="353">
        <f t="shared" si="5"/>
        <v>2.447007250037891</v>
      </c>
      <c r="P14" s="150">
        <v>350</v>
      </c>
      <c r="Q14" s="210">
        <v>400</v>
      </c>
      <c r="R14" s="352">
        <f t="shared" si="6"/>
        <v>0.875</v>
      </c>
      <c r="S14" s="353">
        <f t="shared" si="7"/>
        <v>0.875</v>
      </c>
      <c r="U14" s="150">
        <v>350</v>
      </c>
      <c r="V14" s="210">
        <v>400</v>
      </c>
      <c r="W14" s="352">
        <f t="shared" si="8"/>
        <v>0.875</v>
      </c>
      <c r="X14" s="353">
        <f t="shared" si="9"/>
        <v>0.875</v>
      </c>
      <c r="Z14" s="150">
        <v>350</v>
      </c>
      <c r="AA14" s="210">
        <v>400</v>
      </c>
      <c r="AB14" s="352">
        <f t="shared" si="10"/>
        <v>0.875</v>
      </c>
      <c r="AC14" s="354">
        <f t="shared" si="11"/>
        <v>0.875</v>
      </c>
      <c r="AE14" s="150">
        <v>350</v>
      </c>
      <c r="AF14" s="210">
        <v>172</v>
      </c>
      <c r="AG14" s="352">
        <f t="shared" si="12"/>
        <v>2.0348837209302326</v>
      </c>
      <c r="AH14" s="353">
        <f t="shared" si="13"/>
        <v>2.0348837209302326</v>
      </c>
    </row>
    <row r="15" spans="1:47" ht="15" thickBot="1" x14ac:dyDescent="0.25">
      <c r="A15" s="170">
        <v>450</v>
      </c>
      <c r="B15" s="210">
        <v>350</v>
      </c>
      <c r="C15" s="253">
        <f t="shared" si="0"/>
        <v>1.2857142857142858</v>
      </c>
      <c r="D15" s="353">
        <f t="shared" si="1"/>
        <v>0.43029259896729782</v>
      </c>
      <c r="F15" s="177">
        <v>450</v>
      </c>
      <c r="G15" s="210">
        <v>170</v>
      </c>
      <c r="H15" s="352">
        <f t="shared" si="2"/>
        <v>2.6470588235294117</v>
      </c>
      <c r="I15" s="353">
        <f t="shared" si="3"/>
        <v>0.21881944478212878</v>
      </c>
      <c r="K15" s="155">
        <v>450</v>
      </c>
      <c r="L15" s="210">
        <v>133</v>
      </c>
      <c r="M15" s="352">
        <f t="shared" si="4"/>
        <v>3.3834586466165413</v>
      </c>
      <c r="N15" s="353">
        <f t="shared" si="5"/>
        <v>2.6459509289027601</v>
      </c>
      <c r="P15" s="150">
        <v>400</v>
      </c>
      <c r="Q15" s="210">
        <v>460</v>
      </c>
      <c r="R15" s="352">
        <f t="shared" si="6"/>
        <v>0.86956521739130432</v>
      </c>
      <c r="S15" s="353">
        <f t="shared" si="7"/>
        <v>0.86956521739130432</v>
      </c>
      <c r="U15" s="150">
        <v>400</v>
      </c>
      <c r="V15" s="210">
        <v>450</v>
      </c>
      <c r="W15" s="352">
        <f t="shared" si="8"/>
        <v>0.88888888888888884</v>
      </c>
      <c r="X15" s="353">
        <f t="shared" si="9"/>
        <v>0.88888888888888884</v>
      </c>
      <c r="Z15" s="150">
        <v>400</v>
      </c>
      <c r="AA15" s="210">
        <v>450</v>
      </c>
      <c r="AB15" s="352">
        <f t="shared" si="10"/>
        <v>0.88888888888888884</v>
      </c>
      <c r="AC15" s="354">
        <f t="shared" si="11"/>
        <v>0.88888888888888884</v>
      </c>
      <c r="AE15" s="150">
        <v>400</v>
      </c>
      <c r="AF15" s="210">
        <v>426</v>
      </c>
      <c r="AG15" s="352">
        <f t="shared" si="12"/>
        <v>0.93896713615023475</v>
      </c>
      <c r="AH15" s="353">
        <f t="shared" si="13"/>
        <v>0.93896713615023475</v>
      </c>
    </row>
    <row r="16" spans="1:47" ht="15" thickBot="1" x14ac:dyDescent="0.25">
      <c r="A16" s="167">
        <v>500</v>
      </c>
      <c r="B16" s="212">
        <v>400</v>
      </c>
      <c r="C16" s="253">
        <f t="shared" si="0"/>
        <v>1.25</v>
      </c>
      <c r="D16" s="353">
        <f t="shared" si="1"/>
        <v>0.4183400267737617</v>
      </c>
      <c r="F16" s="174">
        <v>500</v>
      </c>
      <c r="G16" s="212">
        <v>190</v>
      </c>
      <c r="H16" s="352">
        <f t="shared" si="2"/>
        <v>2.6315789473684212</v>
      </c>
      <c r="I16" s="353">
        <f t="shared" si="3"/>
        <v>0.21753979890620992</v>
      </c>
      <c r="K16" s="156">
        <v>500</v>
      </c>
      <c r="L16" s="212">
        <v>143</v>
      </c>
      <c r="M16" s="352">
        <f t="shared" si="4"/>
        <v>3.4965034965034967</v>
      </c>
      <c r="N16" s="353">
        <f t="shared" si="5"/>
        <v>2.8448946077676291</v>
      </c>
      <c r="P16" s="150">
        <v>450</v>
      </c>
      <c r="Q16" s="210">
        <v>520</v>
      </c>
      <c r="R16" s="352">
        <f t="shared" si="6"/>
        <v>0.86538461538461542</v>
      </c>
      <c r="S16" s="353">
        <f t="shared" si="7"/>
        <v>0.86538461538461542</v>
      </c>
      <c r="U16" s="150">
        <v>450</v>
      </c>
      <c r="V16" s="210">
        <v>510</v>
      </c>
      <c r="W16" s="352">
        <f t="shared" si="8"/>
        <v>0.88235294117647056</v>
      </c>
      <c r="X16" s="353">
        <f t="shared" si="9"/>
        <v>0.88235294117647056</v>
      </c>
      <c r="Z16" s="150">
        <v>450</v>
      </c>
      <c r="AA16" s="210">
        <v>500</v>
      </c>
      <c r="AB16" s="352">
        <f t="shared" si="10"/>
        <v>0.9</v>
      </c>
      <c r="AC16" s="354">
        <f t="shared" si="11"/>
        <v>0.9</v>
      </c>
      <c r="AE16" s="150">
        <v>450</v>
      </c>
      <c r="AF16" s="210">
        <v>482</v>
      </c>
      <c r="AG16" s="352">
        <f t="shared" si="12"/>
        <v>0.93360995850622408</v>
      </c>
      <c r="AH16" s="353">
        <f t="shared" si="13"/>
        <v>0.93360995850622408</v>
      </c>
    </row>
    <row r="17" spans="1:36" ht="15" thickBot="1" x14ac:dyDescent="0.25">
      <c r="A17" s="341" t="s">
        <v>206</v>
      </c>
      <c r="B17" s="342"/>
      <c r="C17" s="342"/>
      <c r="D17" s="254">
        <v>2.988</v>
      </c>
      <c r="F17" s="341" t="s">
        <v>207</v>
      </c>
      <c r="G17" s="342"/>
      <c r="H17" s="342"/>
      <c r="I17" s="254">
        <v>12.097</v>
      </c>
      <c r="K17" s="341" t="s">
        <v>208</v>
      </c>
      <c r="L17" s="342"/>
      <c r="M17" s="342"/>
      <c r="N17" s="263">
        <f>N21</f>
        <v>50.26548245743669</v>
      </c>
      <c r="P17" s="151">
        <v>500</v>
      </c>
      <c r="Q17" s="212">
        <v>575</v>
      </c>
      <c r="R17" s="352">
        <f t="shared" si="6"/>
        <v>0.86956521739130432</v>
      </c>
      <c r="S17" s="353">
        <f t="shared" si="7"/>
        <v>0.86956521739130432</v>
      </c>
      <c r="U17" s="151">
        <v>500</v>
      </c>
      <c r="V17" s="212">
        <v>547</v>
      </c>
      <c r="W17" s="352">
        <f t="shared" si="8"/>
        <v>0.91407678244972579</v>
      </c>
      <c r="X17" s="353">
        <f t="shared" si="9"/>
        <v>0.91407678244972579</v>
      </c>
      <c r="Z17" s="151">
        <v>500</v>
      </c>
      <c r="AA17" s="212">
        <v>550</v>
      </c>
      <c r="AB17" s="352">
        <f t="shared" si="10"/>
        <v>0.90909090909090906</v>
      </c>
      <c r="AC17" s="354">
        <f t="shared" si="11"/>
        <v>0.90909090909090906</v>
      </c>
      <c r="AE17" s="151">
        <v>500</v>
      </c>
      <c r="AF17" s="212">
        <v>539</v>
      </c>
      <c r="AG17" s="352">
        <f t="shared" si="12"/>
        <v>0.92764378478664189</v>
      </c>
      <c r="AH17" s="353">
        <f t="shared" si="13"/>
        <v>0.92764378478664189</v>
      </c>
    </row>
    <row r="18" spans="1:36" ht="15" thickBot="1" x14ac:dyDescent="0.25">
      <c r="P18" s="341" t="s">
        <v>209</v>
      </c>
      <c r="Q18" s="342"/>
      <c r="R18" s="342"/>
      <c r="S18" s="263">
        <v>1</v>
      </c>
      <c r="U18" s="341" t="s">
        <v>209</v>
      </c>
      <c r="V18" s="342"/>
      <c r="W18" s="342"/>
      <c r="X18" s="263">
        <v>1</v>
      </c>
      <c r="Z18" s="341" t="s">
        <v>209</v>
      </c>
      <c r="AA18" s="342"/>
      <c r="AB18" s="342"/>
      <c r="AC18" s="343"/>
      <c r="AE18" s="341" t="s">
        <v>209</v>
      </c>
      <c r="AF18" s="342"/>
      <c r="AG18" s="342"/>
      <c r="AH18" s="263">
        <v>1</v>
      </c>
    </row>
    <row r="19" spans="1:36" ht="15" x14ac:dyDescent="0.25">
      <c r="A19" s="1" t="s">
        <v>174</v>
      </c>
      <c r="F19" s="1" t="s">
        <v>174</v>
      </c>
      <c r="K19" s="1" t="s">
        <v>174</v>
      </c>
    </row>
    <row r="20" spans="1:36" ht="15" x14ac:dyDescent="0.25">
      <c r="A20" s="1" t="s">
        <v>175</v>
      </c>
      <c r="F20" s="1" t="s">
        <v>175</v>
      </c>
      <c r="K20" s="1" t="s">
        <v>175</v>
      </c>
      <c r="P20" s="1" t="s">
        <v>174</v>
      </c>
    </row>
    <row r="21" spans="1:36" ht="15" x14ac:dyDescent="0.25">
      <c r="L21">
        <v>40</v>
      </c>
      <c r="M21">
        <v>2.5</v>
      </c>
      <c r="N21">
        <f>(PI()*L21)/M21</f>
        <v>50.26548245743669</v>
      </c>
      <c r="P21" s="1" t="s">
        <v>175</v>
      </c>
    </row>
    <row r="23" spans="1:36" ht="15" x14ac:dyDescent="0.25">
      <c r="AJ23" s="355"/>
    </row>
    <row r="35" spans="16:16" ht="15" x14ac:dyDescent="0.25">
      <c r="P35" s="355"/>
    </row>
  </sheetData>
  <mergeCells count="17">
    <mergeCell ref="P18:R18"/>
    <mergeCell ref="U18:W18"/>
    <mergeCell ref="U5:X5"/>
    <mergeCell ref="A17:C17"/>
    <mergeCell ref="F17:H17"/>
    <mergeCell ref="P5:S5"/>
    <mergeCell ref="K17:M17"/>
    <mergeCell ref="Z5:AC5"/>
    <mergeCell ref="Z18:AC18"/>
    <mergeCell ref="AE5:AH5"/>
    <mergeCell ref="AK5:AU5"/>
    <mergeCell ref="AK6:AU6"/>
    <mergeCell ref="AK7:AU7"/>
    <mergeCell ref="AK8:AU8"/>
    <mergeCell ref="AK9:AU9"/>
    <mergeCell ref="AK10:AU10"/>
    <mergeCell ref="AE18:AG18"/>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dba95e710b6373b01bd0318d6e282f3e">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8395408dd1526b15def3b6ef0a690fca"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4a6595d-74eb-490b-8c13-2daa6f43ecee}"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7da2dc2f-10e7-442f-ad91-645aa4b47b8a" xsi:nil="true"/>
    <lcf76f155ced4ddcb4097134ff3c332f xmlns="c9412f1f-c5de-433b-90f0-e30b35783b1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5A07109-93EF-450D-B102-57E66D925843}">
  <ds:schemaRefs>
    <ds:schemaRef ds:uri="http://schemas.microsoft.com/sharepoint/v3/contenttype/forms"/>
  </ds:schemaRefs>
</ds:datastoreItem>
</file>

<file path=customXml/itemProps2.xml><?xml version="1.0" encoding="utf-8"?>
<ds:datastoreItem xmlns:ds="http://schemas.openxmlformats.org/officeDocument/2006/customXml" ds:itemID="{418079CA-A3ED-46E9-BCE5-71136F86C2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FEA09BA-852E-4B73-969D-423207FB4191}">
  <ds:schemaRefs>
    <ds:schemaRef ds:uri="http://schemas.microsoft.com/office/2006/metadata/properties"/>
    <ds:schemaRef ds:uri="http://schemas.microsoft.com/office/infopath/2007/PartnerControls"/>
    <ds:schemaRef ds:uri="7da2dc2f-10e7-442f-ad91-645aa4b47b8a"/>
    <ds:schemaRef ds:uri="c9412f1f-c5de-433b-90f0-e30b35783b1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Moments</vt:lpstr>
      <vt:lpstr>Friction</vt:lpstr>
      <vt:lpstr>Gears</vt:lpstr>
      <vt:lpstr>Simple Harmonic Motion</vt:lpstr>
      <vt:lpstr>Rotational Friction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Ev Cadby (2501643)</cp:lastModifiedBy>
  <cp:revision/>
  <dcterms:created xsi:type="dcterms:W3CDTF">2025-06-27T08:03:11Z</dcterms:created>
  <dcterms:modified xsi:type="dcterms:W3CDTF">2025-12-05T20:40:36Z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