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645" yWindow="465" windowWidth="1980" windowHeight="16440" activeTab="1"/>
  </bookViews>
  <sheets>
    <sheet name="Calculator" sheetId="1" r:id="rId1"/>
    <sheet name="Help" sheetId="3" r:id="rId2"/>
    <sheet name="GPU Data" sheetId="2" r:id="rId3"/>
    <sheet name="Copyright &amp; License" sheetId="4" r:id="rId4"/>
  </sheets>
  <definedNames>
    <definedName name="ActiveThreads">Calculator!$B$18</definedName>
    <definedName name="computeCapabilities">'GPU Data'!$C$2:$N$2</definedName>
    <definedName name="computeCapability">Calculator!$B$6</definedName>
    <definedName name="Copyright">'Copyright &amp; License'!$B$2</definedName>
    <definedName name="dlcmMode">Calculator!$B$8</definedName>
    <definedName name="GPU">Calculator!$C$10</definedName>
    <definedName name="GPUData">'GPU Data'!$C$2:$Y$22</definedName>
    <definedName name="GPUData_labels">'GPU Data'!$A$2:$A$22</definedName>
    <definedName name="HelpEnterStats">Help!$B$19</definedName>
    <definedName name="HelpGetRegCount">Help!$B$26</definedName>
    <definedName name="HelpOccupancyData">Help!$B$22</definedName>
    <definedName name="HelpSelectGPU">Help!$B$16</definedName>
    <definedName name="HowToGetRegCount">Help!$B$26</definedName>
    <definedName name="Instructions">Help!$B$14</definedName>
    <definedName name="limitBlocksDueToRegs">Calculator!$D$42</definedName>
    <definedName name="limitBlocksDueToSMem">Calculator!$D$43</definedName>
    <definedName name="limitBlocksDueToWarps">Calculator!$D$41</definedName>
    <definedName name="limitBlocksPerMultiprocessor">Calculator!$B$27</definedName>
    <definedName name="limitRegsPerBlock">Calculator!$B$31</definedName>
    <definedName name="limitRegsPerThread">Calculator!$B$32</definedName>
    <definedName name="limitSharedMemoryPerBlock">Calculator!$B$34</definedName>
    <definedName name="limitThreadsPerMultiprocessor">Calculator!$B$28</definedName>
    <definedName name="limitThreadsPerWarp">Calculator!$B$25</definedName>
    <definedName name="limitTotalRegisters">Calculator!$B$30</definedName>
    <definedName name="limitTotalSharedMemory">Calculator!$B$33</definedName>
    <definedName name="limitWarpsPerMultiprocessor">Calculator!$B$26</definedName>
    <definedName name="maxThreadsPerBlock">Calculator!$B$29</definedName>
    <definedName name="myAllocationGranularity">Calculator!$B$36</definedName>
    <definedName name="myAllocationSize">Calculator!$B$35</definedName>
    <definedName name="MyRegCount">Calculator!$B$12</definedName>
    <definedName name="MyRegsPerBlock">Calculator!$B$42</definedName>
    <definedName name="mySharedMemAllocationSize">Calculator!$B$37</definedName>
    <definedName name="MySharedMemory">Calculator!$B$13</definedName>
    <definedName name="MySharedMemPerBlock">Calculator!$B$43</definedName>
    <definedName name="MyThreadCount">Calculator!$B$11</definedName>
    <definedName name="myWarpAllocationGranularity">Calculator!$B$38</definedName>
    <definedName name="MyWarpsPerBlock">Calculator!$B$41</definedName>
    <definedName name="Overview">Help!$B$6</definedName>
    <definedName name="sharedMemInstructions">Calculator!$A$7</definedName>
    <definedName name="sharedMemSelectRow">Calculator!$7:$7</definedName>
    <definedName name="sharedSize">Calculator!$B$7</definedName>
    <definedName name="sm_20_SharedMem_Configs">'GPU Data'!$C$19:$C$20</definedName>
    <definedName name="sm_21_SharedMem_Configs">'GPU Data'!$D$19:$D$20</definedName>
    <definedName name="sm_30_SharedMem_Configs">'GPU Data'!$E$19:$E$21</definedName>
    <definedName name="sm_32_SharedMem_Configs">'GPU Data'!$F$19:$F$21</definedName>
    <definedName name="sm_35_SharedMem_Configs">'GPU Data'!$G$19:$G$21</definedName>
    <definedName name="sm_37_SharedMem_Configs">'GPU Data'!$H$19:$H$21</definedName>
    <definedName name="sm_50_SharedMem_Configs">'GPU Data'!$I$19</definedName>
    <definedName name="sm_52_SharedMem_Configs">'GPU Data'!$J$19</definedName>
    <definedName name="sm_53_SharedMem_Configs">'GPU Data'!$K$19</definedName>
    <definedName name="sm_60_SharedMem_Configs">'GPU Data'!$L$19</definedName>
    <definedName name="sm_61_SharedMem_Configs">'GPU Data'!$M$19</definedName>
    <definedName name="sm_62_SharedMem_Configs">'GPU Data'!$N$19</definedName>
  </definedNames>
  <calcPr calcId="145621" fullCalcOnLoad="1" concurrentCalc="0"/>
</workbook>
</file>

<file path=xl/calcChain.xml><?xml version="1.0" encoding="utf-8"?>
<calcChain xmlns="http://schemas.openxmlformats.org/spreadsheetml/2006/main">
  <c r="N12" i="2" l="1"/>
  <c r="M12" i="2"/>
  <c r="L12" i="2"/>
  <c r="N11" i="2"/>
  <c r="M11" i="2"/>
  <c r="L11" i="2"/>
  <c r="N19" i="2"/>
  <c r="N8" i="2"/>
  <c r="M19" i="2"/>
  <c r="M8" i="2"/>
  <c r="L8" i="2"/>
  <c r="N6" i="2"/>
  <c r="M6" i="2"/>
  <c r="L6" i="2"/>
  <c r="K11" i="2"/>
  <c r="K19" i="2"/>
  <c r="K16" i="2"/>
  <c r="K12" i="2"/>
  <c r="K8" i="2"/>
  <c r="K6" i="2"/>
  <c r="J16" i="2"/>
  <c r="B38" i="1"/>
  <c r="H11" i="2"/>
  <c r="H10" i="2"/>
  <c r="H21" i="2"/>
  <c r="H19" i="2"/>
  <c r="H20" i="2"/>
  <c r="H12" i="2"/>
  <c r="H6" i="2"/>
  <c r="J6" i="2"/>
  <c r="B28" i="1"/>
  <c r="F21" i="2"/>
  <c r="F19" i="2"/>
  <c r="F20" i="2"/>
  <c r="F8" i="2"/>
  <c r="F9" i="2"/>
  <c r="F12" i="2"/>
  <c r="F11" i="2"/>
  <c r="F6" i="2"/>
  <c r="J21" i="2"/>
  <c r="I21" i="2"/>
  <c r="J20" i="2"/>
  <c r="I20" i="2"/>
  <c r="D21" i="2"/>
  <c r="C21" i="2"/>
  <c r="J11" i="2"/>
  <c r="B31" i="1"/>
  <c r="I11" i="2"/>
  <c r="G11" i="2"/>
  <c r="E11" i="2"/>
  <c r="D11" i="2"/>
  <c r="C11" i="2"/>
  <c r="J19" i="2"/>
  <c r="J8" i="2"/>
  <c r="J12" i="2"/>
  <c r="I8" i="2"/>
  <c r="G21" i="2"/>
  <c r="M85" i="1"/>
  <c r="E21" i="2"/>
  <c r="G20" i="2"/>
  <c r="L85" i="1"/>
  <c r="E20" i="2"/>
  <c r="B37" i="1"/>
  <c r="B43" i="1"/>
  <c r="B36" i="1"/>
  <c r="A42" i="1"/>
  <c r="B32" i="1"/>
  <c r="B30" i="1"/>
  <c r="B29" i="1"/>
  <c r="B27" i="1"/>
  <c r="B26" i="1"/>
  <c r="C41" i="1"/>
  <c r="B25" i="1"/>
  <c r="B41" i="1"/>
  <c r="C48" i="1"/>
  <c r="I12" i="2"/>
  <c r="I6" i="2"/>
  <c r="G6" i="2"/>
  <c r="E6" i="2"/>
  <c r="D6" i="2"/>
  <c r="C6" i="2"/>
  <c r="F85"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1" i="1"/>
  <c r="F212" i="1"/>
  <c r="F213" i="1"/>
  <c r="F214" i="1"/>
  <c r="F215" i="1"/>
  <c r="F216" i="1"/>
  <c r="F217" i="1"/>
  <c r="F218" i="1"/>
  <c r="F219" i="1"/>
  <c r="F220" i="1"/>
  <c r="F221" i="1"/>
  <c r="F222" i="1"/>
  <c r="F223" i="1"/>
  <c r="F224" i="1"/>
  <c r="F225" i="1"/>
  <c r="F226" i="1"/>
  <c r="F227" i="1"/>
  <c r="F228" i="1"/>
  <c r="F229" i="1"/>
  <c r="F230" i="1"/>
  <c r="F231" i="1"/>
  <c r="F232" i="1"/>
  <c r="F233" i="1"/>
  <c r="F234" i="1"/>
  <c r="F235" i="1"/>
  <c r="F236" i="1"/>
  <c r="F237" i="1"/>
  <c r="F238" i="1"/>
  <c r="F239" i="1"/>
  <c r="F240" i="1"/>
  <c r="F241" i="1"/>
  <c r="F242" i="1"/>
  <c r="F243" i="1"/>
  <c r="F244" i="1"/>
  <c r="F245" i="1"/>
  <c r="F246" i="1"/>
  <c r="F247" i="1"/>
  <c r="F248" i="1"/>
  <c r="F249" i="1"/>
  <c r="F250" i="1"/>
  <c r="F251" i="1"/>
  <c r="F252" i="1"/>
  <c r="F253" i="1"/>
  <c r="F254" i="1"/>
  <c r="F255" i="1"/>
  <c r="F256" i="1"/>
  <c r="F257" i="1"/>
  <c r="F258" i="1"/>
  <c r="F259" i="1"/>
  <c r="F260" i="1"/>
  <c r="F261" i="1"/>
  <c r="F262" i="1"/>
  <c r="F263" i="1"/>
  <c r="F264" i="1"/>
  <c r="F265" i="1"/>
  <c r="F266" i="1"/>
  <c r="F267" i="1"/>
  <c r="F268" i="1"/>
  <c r="F269" i="1"/>
  <c r="F270" i="1"/>
  <c r="F271" i="1"/>
  <c r="F272" i="1"/>
  <c r="F273" i="1"/>
  <c r="F274" i="1"/>
  <c r="F275" i="1"/>
  <c r="F276" i="1"/>
  <c r="F277" i="1"/>
  <c r="F278" i="1"/>
  <c r="F279" i="1"/>
  <c r="F280" i="1"/>
  <c r="F281" i="1"/>
  <c r="F282" i="1"/>
  <c r="F283" i="1"/>
  <c r="F284" i="1"/>
  <c r="F285" i="1"/>
  <c r="F286" i="1"/>
  <c r="F287" i="1"/>
  <c r="F288" i="1"/>
  <c r="F289" i="1"/>
  <c r="F290" i="1"/>
  <c r="F291" i="1"/>
  <c r="F292" i="1"/>
  <c r="F293" i="1"/>
  <c r="F294" i="1"/>
  <c r="F295" i="1"/>
  <c r="F296" i="1"/>
  <c r="F297" i="1"/>
  <c r="F298" i="1"/>
  <c r="F299" i="1"/>
  <c r="F300" i="1"/>
  <c r="F301" i="1"/>
  <c r="F302" i="1"/>
  <c r="F303" i="1"/>
  <c r="F304" i="1"/>
  <c r="F305" i="1"/>
  <c r="F306" i="1"/>
  <c r="F307" i="1"/>
  <c r="F308" i="1"/>
  <c r="F309" i="1"/>
  <c r="F310" i="1"/>
  <c r="F311" i="1"/>
  <c r="F312" i="1"/>
  <c r="F313" i="1"/>
  <c r="F314" i="1"/>
  <c r="F315" i="1"/>
  <c r="F316" i="1"/>
  <c r="F317" i="1"/>
  <c r="F318" i="1"/>
  <c r="F319" i="1"/>
  <c r="F320" i="1"/>
  <c r="F321" i="1"/>
  <c r="F322" i="1"/>
  <c r="F323" i="1"/>
  <c r="F324" i="1"/>
  <c r="F325" i="1"/>
  <c r="F326" i="1"/>
  <c r="F327" i="1"/>
  <c r="F328" i="1"/>
  <c r="F329" i="1"/>
  <c r="F330" i="1"/>
  <c r="F331" i="1"/>
  <c r="F332" i="1"/>
  <c r="F333" i="1"/>
  <c r="F334" i="1"/>
  <c r="F335" i="1"/>
  <c r="F336" i="1"/>
  <c r="F337" i="1"/>
  <c r="F338" i="1"/>
  <c r="F339" i="1"/>
  <c r="F340" i="1"/>
  <c r="G12" i="2"/>
  <c r="G19" i="2"/>
  <c r="G8" i="2"/>
  <c r="G9" i="2"/>
  <c r="H9" i="2"/>
  <c r="E12" i="2"/>
  <c r="E19" i="2"/>
  <c r="D12" i="2"/>
  <c r="C12" i="2"/>
  <c r="D40" i="1"/>
  <c r="D46" i="1"/>
  <c r="D20" i="2"/>
  <c r="D19" i="2"/>
  <c r="D8" i="2"/>
  <c r="D9" i="2"/>
  <c r="C19" i="2"/>
  <c r="C20" i="2"/>
  <c r="C8" i="2"/>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B24"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A87" i="1"/>
  <c r="C9" i="2"/>
  <c r="B35" i="1"/>
  <c r="E8" i="2"/>
  <c r="E9" i="2"/>
  <c r="K85" i="1"/>
  <c r="H8" i="2"/>
  <c r="B33" i="1"/>
  <c r="B34" i="1"/>
  <c r="C43" i="1"/>
  <c r="B50" i="1"/>
  <c r="D41" i="1"/>
  <c r="B47" i="1"/>
  <c r="C42" i="1"/>
  <c r="C49" i="1"/>
  <c r="C47" i="1"/>
  <c r="B42" i="1"/>
  <c r="D43" i="1"/>
  <c r="B49" i="1"/>
  <c r="D42" i="1"/>
  <c r="B48" i="1"/>
  <c r="B20" i="1"/>
  <c r="B19" i="1"/>
  <c r="D48" i="1"/>
  <c r="D49" i="1"/>
  <c r="D47" i="1"/>
  <c r="G85" i="1"/>
  <c r="B87" i="1"/>
  <c r="J85" i="1"/>
  <c r="B18" i="1"/>
  <c r="B21" i="1"/>
  <c r="B51" i="1"/>
</calcChain>
</file>

<file path=xl/sharedStrings.xml><?xml version="1.0" encoding="utf-8"?>
<sst xmlns="http://schemas.openxmlformats.org/spreadsheetml/2006/main" count="136" uniqueCount="115">
  <si>
    <t>Click Here for detailed instructions on how to use this occupancy calculator.</t>
  </si>
  <si>
    <t>Click to go there…</t>
  </si>
  <si>
    <t>Copyright and License</t>
  </si>
  <si>
    <t>For more information on NVIDIA CUDA, visit http://developer.nvidia.com/cuda</t>
  </si>
  <si>
    <t xml:space="preserve">NOTICE TO USER:
This spreadsheet and data is subject to NVIDIA ownership rights under U.S. and international Copyright laws.  Users and possessors of this spreadsheet and data are hereby granted a nonexclusive, royalty-free license to use it in individual and commercial software.
NVIDIA MAKES NO REPRESENTATION ABOUT THE SUITABILITY OF THIS SPREADSHEET AND DATA FOR ANY PURPOSE.  IT IS PROVIDED "AS IS" WITHOUT EXPRESS OR IMPLIED WARRANTY OF ANY KIND.  NVIDIA DISCLAIMS ALL WARRANTIES WITH REGARD TO THIS SPREADSHEET AND DATA, INCLUDING ALL IMPLIED WARRANTIES OF MERCHANTABILITY, NONINFRINGEMENT, AND FITNESS FOR A PARTICULAR PURPOSE.  IN NO EVENT SHALL NVIDIA BE LIABLE FOR ANY SPECIAL, INDIRECT, INCIDENTAL, OR CONSEQUENTIAL DAMAGES, OR ANY DAMAGES WHATSOEVER RESULTING FROM LOSS OF USE, DATA OR PROFITS,  WHETHER IN AN ACTION OF CONTRACT, NEGLIGENCE OR OTHER TORTIOUS ACTION,  ARISING OUT OF OR IN CONNECTION WITH THE USE OR PERFORMANCE OF THIS SPREADSHEET AND DATA.
</t>
  </si>
  <si>
    <t>U.S. Government End Users.   This spreadsheet and data are a "commercial item" as that term is defined at  48 C.F.R. 2.101 (OCT 1995), consisting  of "commercial computer software"  and "commercial computer software documentation" as such terms are  used in 48 C.F.R. 12.212 (SEPT 1995) and is provided to the U.S. Government only as a commercial end item. Consistent with 48 C.F.R.12.212 and 48 C.F.R. 227.7202-1 through 227.7202-4 (JUNE 1995), all U.S. Government End Users acquire the spreadsheet and data with only those rights set forth herein.  Any use of this spreadsheet and data in individual and commercial software must include, in the user documentation and internal comments to the code, the above Disclaimer and U.S. Government End Users Notice.</t>
  </si>
  <si>
    <t>(Help)</t>
  </si>
  <si>
    <t>Just follow steps 1, 2, and 3 below! (or click here for help)</t>
  </si>
  <si>
    <t>Threads / Warp</t>
  </si>
  <si>
    <t>Registers</t>
  </si>
  <si>
    <t>Registers Per Thread</t>
  </si>
  <si>
    <t>Threads</t>
  </si>
  <si>
    <t>Threads Per Block</t>
  </si>
  <si>
    <t>Warps / Multiprocessor</t>
  </si>
  <si>
    <t>Threads / Multiprocessor</t>
  </si>
  <si>
    <t>Thread Blocks / Multiprocessor</t>
  </si>
  <si>
    <t>Maximum Thread Blocks Per Multiprocessor</t>
  </si>
  <si>
    <t>Shared Memory</t>
  </si>
  <si>
    <t>Occupancy of each Multiprocessor</t>
  </si>
  <si>
    <t>Warps/Multiprocessor</t>
  </si>
  <si>
    <t>Shared Memory Per Block (bytes)</t>
  </si>
  <si>
    <t>Active Threads per Multiprocessor</t>
  </si>
  <si>
    <t>Active Warps per Multiprocessor</t>
  </si>
  <si>
    <t>Active Thread Blocks per Multiprocessor</t>
  </si>
  <si>
    <t>2.) Enter your resource usage:</t>
  </si>
  <si>
    <t>(Don't edit anything below this line)</t>
  </si>
  <si>
    <t>Instructions</t>
  </si>
  <si>
    <t>Maximizing the occupancy can help to cover latency during global memory loads that are followed by a __syncthreads().  The occupancy is determined by the amount of shared memory and registers used by each thread block.  Because of this, programmers need to choose the size of thread blocks with care in order to maximize occupancy.  This GPU Occupancy Calculator can assist in choosing thread block size based on shared memory and register requirements.</t>
  </si>
  <si>
    <t>Overview</t>
  </si>
  <si>
    <t>Using the CUDA Occupancy Calculator is as easy as 1-2-3.  Change to the calculator sheet and follow these three steps.</t>
  </si>
  <si>
    <t>You can now experiment with how different thread block sizes, register counts, and shared memory usages can affect your GPU occupancy.</t>
  </si>
  <si>
    <t>Determining Registers Per Thread and Shared Memory Per Thread Block</t>
  </si>
  <si>
    <t>CUDA Occupancy Calculator</t>
  </si>
  <si>
    <t>Version:</t>
  </si>
  <si>
    <t>Notes about Occupancy</t>
  </si>
  <si>
    <t>3.) GPU Occupancy Data is displayed here and in the graphs:</t>
  </si>
  <si>
    <t>Compute Capability</t>
  </si>
  <si>
    <t>For more information on NVIDIA CUDA, visit http://www.nvidia.com/cuda</t>
  </si>
  <si>
    <r>
      <t xml:space="preserve">The size of </t>
    </r>
    <r>
      <rPr>
        <i/>
        <sz val="10"/>
        <rFont val="Arial"/>
        <family val="2"/>
      </rPr>
      <t>N</t>
    </r>
    <r>
      <rPr>
        <sz val="10"/>
        <rFont val="Arial"/>
      </rPr>
      <t xml:space="preserve"> on GPUs with compute capability 1.0-1.1 is 8192 32-bit registers per multiprocessor.  On GPUs with compute </t>
    </r>
  </si>
  <si>
    <t>Register allocation unit size</t>
  </si>
  <si>
    <t>Register Allocation Unit Size</t>
  </si>
  <si>
    <r>
      <t>1.)</t>
    </r>
    <r>
      <rPr>
        <sz val="10"/>
        <rFont val="Arial"/>
      </rPr>
      <t xml:space="preserve"> First select your device's compute capability in the </t>
    </r>
    <r>
      <rPr>
        <b/>
        <sz val="10"/>
        <color indexed="17"/>
        <rFont val="Arial"/>
        <family val="2"/>
      </rPr>
      <t>green</t>
    </r>
    <r>
      <rPr>
        <sz val="10"/>
        <rFont val="Arial"/>
      </rPr>
      <t xml:space="preserve"> box.</t>
    </r>
  </si>
  <si>
    <t>1.) Select Compute Capability (click):</t>
  </si>
  <si>
    <t>Physical Limits for GPU Compute Capability:</t>
  </si>
  <si>
    <t>Shared Memory Allocation Unit Size</t>
  </si>
  <si>
    <t>warp</t>
  </si>
  <si>
    <t>Register allocation granularity</t>
  </si>
  <si>
    <t>Limited by Registers per Multiprocessor</t>
  </si>
  <si>
    <t>Limited by Shared Memory per Multiprocessor</t>
  </si>
  <si>
    <t>Threads per Warp</t>
  </si>
  <si>
    <t>Shared Memory per Multiprocessor (bytes)</t>
  </si>
  <si>
    <r>
      <t xml:space="preserve">The CUDA Occupancy Calculator allows you to compute the multiprocessor </t>
    </r>
    <r>
      <rPr>
        <i/>
        <sz val="10"/>
        <rFont val="Arial"/>
        <family val="2"/>
      </rPr>
      <t>occupancy</t>
    </r>
    <r>
      <rPr>
        <sz val="10"/>
        <rFont val="Arial"/>
      </rPr>
      <t xml:space="preserve"> of a GPU by a given CUDA kernel.  The multiprocessor </t>
    </r>
    <r>
      <rPr>
        <sz val="10"/>
        <rFont val="Arial"/>
      </rPr>
      <t>occupancy</t>
    </r>
    <r>
      <rPr>
        <sz val="10"/>
        <rFont val="Arial"/>
      </rPr>
      <t xml:space="preserve"> is the ratio of active warps to the maximum number of warps supported on a multiprocessor of the GPU.  Each multiprocessor on the device has a set of </t>
    </r>
    <r>
      <rPr>
        <i/>
        <sz val="10"/>
        <rFont val="Arial"/>
        <family val="2"/>
      </rPr>
      <t>N</t>
    </r>
    <r>
      <rPr>
        <sz val="10"/>
        <rFont val="Arial"/>
      </rPr>
      <t xml:space="preserve"> registers available for use by CUDA program threads.  These registers are a shared resource that are allocated among the thread blocks executing on a multiprocessor.  The CUDA compiler attempts to minimize register usage to maximize the number of thread blocks that can be active in the machine simultaneously.   If a program tries to launch a kernel for which the registers used per thread times the thread block size is greater than N, the launch will fail.  </t>
    </r>
  </si>
  <si>
    <r>
      <t xml:space="preserve">3.) </t>
    </r>
    <r>
      <rPr>
        <sz val="10"/>
        <rFont val="Arial"/>
      </rPr>
      <t xml:space="preserve">Examine the </t>
    </r>
    <r>
      <rPr>
        <b/>
        <sz val="10"/>
        <color indexed="44"/>
        <rFont val="Arial"/>
        <family val="2"/>
      </rPr>
      <t>blue box</t>
    </r>
    <r>
      <rPr>
        <sz val="10"/>
        <rFont val="Arial"/>
      </rPr>
      <t xml:space="preserve"> and the graph to the right.  This will tell you the occupancy, as well as the number of active threads, warps, and thread blocks per multiprocessor, and the maximum number of active blocks on the GPU.  The graph will show you the occupancy for your chosen block size as a red triangle, and for all other possible block sizes as a line graph.</t>
    </r>
  </si>
  <si>
    <t>To determine the number of registers used per thread in your kernel, simply compile the kernel code using the option               --ptxas-options=-v to nvcc.  This will output information about register, local memory, shared memory, and constant memory usage for each kernel in the .cu file.  However, if your kernel declares any external shared memory that is allocated dynamically, you will need to add the (statically allocated) shared memory reported by ptxas to the amount you dynamically allocate at run time to get the correct shared memory usage.  An example of the verbose ptxas output is as follows:</t>
  </si>
  <si>
    <t>ptxas info    : Compiling entry function '_Z8my_kernelPf' for 'sm_10'</t>
  </si>
  <si>
    <t>ptxas info    : Used 5 registers, 8+16 bytes smem</t>
  </si>
  <si>
    <t>Let's say "my_kernel" contains an external shared memory array which is allocated to be 2048 bytes at run time.  Then our total shared memory usage per block is 2048+8+16 = 2072 bytes.  We enter this into the box labeled "shared memory per block (bytes)" in this occupancy calculator, and we also enter the number of registers used by my_kernel, 5, in the box labeled registers per thread.  We then enter our thread block size and the calculator will display the occupancy.</t>
  </si>
  <si>
    <t>Shared Memory Size Configurations (bytes)</t>
  </si>
  <si>
    <t>SM Version</t>
  </si>
  <si>
    <t>sm_20</t>
  </si>
  <si>
    <t>[note: default at top of list]</t>
  </si>
  <si>
    <t>1.b) Select Shared Memory Size Config (bytes)</t>
  </si>
  <si>
    <r>
      <t>1.b)</t>
    </r>
    <r>
      <rPr>
        <sz val="10"/>
        <rFont val="Arial"/>
      </rPr>
      <t xml:space="preserve"> If your compute capability supports it, you will be shown a second </t>
    </r>
    <r>
      <rPr>
        <b/>
        <sz val="10"/>
        <color indexed="17"/>
        <rFont val="Arial"/>
        <family val="2"/>
      </rPr>
      <t>green</t>
    </r>
    <r>
      <rPr>
        <sz val="10"/>
        <rFont val="Arial"/>
      </rPr>
      <t xml:space="preserve"> box in which you can select the size in bytes of the shared memory (configurable at run time in CUDA).</t>
    </r>
  </si>
  <si>
    <t>Max Thread Block Size</t>
  </si>
  <si>
    <t>Maximum Thread Block Size</t>
  </si>
  <si>
    <t>IMPORTANT</t>
  </si>
  <si>
    <t xml:space="preserve">This spreadsheet requires Excel macros for full functionality.  When you load this file, make sure you enable macros </t>
  </si>
  <si>
    <t>because they are often disabled by default by Excel.</t>
  </si>
  <si>
    <t>sm_21</t>
  </si>
  <si>
    <t>* Warps/Block</t>
  </si>
  <si>
    <t>Limited by Max Warps or Max Blocks per Multiprocessor</t>
  </si>
  <si>
    <t>Allocated Resources</t>
  </si>
  <si>
    <t>Per Block</t>
  </si>
  <si>
    <t>Limit Per SM</t>
  </si>
  <si>
    <t>Blocks/SM</t>
  </si>
  <si>
    <t>Note: SM is an abbreviation for (Streaming) Multiprocessor</t>
  </si>
  <si>
    <t>Your chosen resource usage is indicated by the red triangle on the graphs.  The other data points represent the range of possible block sizes, register counts, and shared memory allocation.</t>
  </si>
  <si>
    <t>Note: Occupancy limiter is shown in orange</t>
  </si>
  <si>
    <t>Warp register allocation granularities</t>
  </si>
  <si>
    <t>21,22,29,30,37,38,45,46,</t>
  </si>
  <si>
    <r>
      <t xml:space="preserve">2.) </t>
    </r>
    <r>
      <rPr>
        <sz val="10"/>
        <rFont val="Arial"/>
      </rPr>
      <t xml:space="preserve">For the kernel you are profiling, enter the number of threads per thread block, the registers used per thread, and the total shared memory used per thread block in bytes in the </t>
    </r>
    <r>
      <rPr>
        <b/>
        <sz val="10"/>
        <color indexed="53"/>
        <rFont val="Arial"/>
        <family val="2"/>
      </rPr>
      <t>orange block</t>
    </r>
    <r>
      <rPr>
        <sz val="10"/>
        <rFont val="Arial"/>
      </rPr>
      <t>.  See below for how to find the registers used per thread.</t>
    </r>
  </si>
  <si>
    <t>Max Registers / Thread</t>
  </si>
  <si>
    <t>sm_30</t>
  </si>
  <si>
    <t>capability 1.2-1.3, N = 16384.  On GPUs with compute capability 2.0-2.1, N = 32768.  On GPUs with compute capability 3.0,</t>
  </si>
  <si>
    <t>N=65536.</t>
  </si>
  <si>
    <t>Higher occupancy does not necessarily mean higher performance. If a kernel is not bandwidth-limited or latency-limited, then increasing occupancy will not necessarily increase performance.  If a kernel grid is already running at least one thread block per multiprocessor in the GPU, and it is bottlenecked by computation and not by global memory accesses, then increasing occupancy may have no effect. In fact, making changes just to increase occupancy can have other effects, such as additional instructions, more register spills to local memory (which is off-chip), more divergent branches, etc. As with any optimization, you should experiment to see how changes affect the *wall clock time* of the kernel execution.  For bandwidth-bound applications, on the other hand, increasing occupancy can help better hide the latency of memory accesses, and therefore improve performance.</t>
  </si>
  <si>
    <t>Warp allocation granularity</t>
  </si>
  <si>
    <t>sm_35</t>
  </si>
  <si>
    <t>Warps              (Threads Per Block / Threads Per Warp)</t>
  </si>
  <si>
    <t>Shared Memory (Bytes)</t>
  </si>
  <si>
    <t>sm_50</t>
  </si>
  <si>
    <t>Register Allocation Granularity</t>
  </si>
  <si>
    <t>Warp Allocation Granularity</t>
  </si>
  <si>
    <t>Max Shared Memory / Block (bytes)</t>
  </si>
  <si>
    <t>Max Warps per Multiprocessor</t>
  </si>
  <si>
    <t>Max Thread Blocks per Multiprocessor</t>
  </si>
  <si>
    <t>Max Threads per Multiprocessor</t>
  </si>
  <si>
    <t>Registers per Multiprocessor</t>
  </si>
  <si>
    <t>Max Registers per Thread</t>
  </si>
  <si>
    <t>Max Shared Memory per Block</t>
  </si>
  <si>
    <t>Register File Size / Multiprocessor (32-bit registers)</t>
  </si>
  <si>
    <t>Shared Memory allocation unit size</t>
  </si>
  <si>
    <t>Shared Memory / Multiprocessor (bytes)</t>
  </si>
  <si>
    <t>sm_52</t>
  </si>
  <si>
    <t>Max Registers per Thread Block</t>
  </si>
  <si>
    <t>Max Registers / Block</t>
  </si>
  <si>
    <t>1.c) Select Global Load Caching Mode</t>
  </si>
  <si>
    <t>L2 only (cg)</t>
  </si>
  <si>
    <t>sm_32</t>
  </si>
  <si>
    <t>sm_37</t>
  </si>
  <si>
    <t>sm_53</t>
  </si>
  <si>
    <t xml:space="preserve">
Copyright 1993-2015 NVIDIA Corporation.  All rights reserved. 
</t>
  </si>
  <si>
    <t>sm_60</t>
  </si>
  <si>
    <t>sm_61</t>
  </si>
  <si>
    <t>sm_62</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</si>
</sst>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5" formatCode="&quot;$&quot;#,##0.00_);[Red]\(&quot;$&quot;#,##0.00\)"/>
    <numFmt numFmtId="178" formatCode="0.0"/>
  </numFmts>
  <fonts count="25" x14ac:knownFonts="1">
    <font>
      <sz val="10"/>
      <name val="Arial"/>
    </font>
    <font>
      <sz val="10"/>
      <name val="Arial"/>
    </font>
    <font>
      <b/>
      <sz val="10"/>
      <name val="Arial"/>
      <family val="2"/>
    </font>
    <font>
      <sz val="8"/>
      <name val="Arial"/>
      <family val="2"/>
    </font>
    <font>
      <sz val="10"/>
      <name val="Arial Unicode MS"/>
      <family val="2"/>
    </font>
    <font>
      <b/>
      <sz val="24"/>
      <name val="Arial"/>
      <family val="2"/>
    </font>
    <font>
      <b/>
      <sz val="12"/>
      <name val="Arial"/>
      <family val="2"/>
    </font>
    <font>
      <i/>
      <sz val="10"/>
      <name val="Arial"/>
      <family val="2"/>
    </font>
    <font>
      <b/>
      <sz val="10"/>
      <color indexed="17"/>
      <name val="Arial"/>
      <family val="2"/>
    </font>
    <font>
      <sz val="10"/>
      <name val="Arial"/>
    </font>
    <font>
      <b/>
      <sz val="10"/>
      <color indexed="44"/>
      <name val="Arial"/>
      <family val="2"/>
    </font>
    <font>
      <u/>
      <sz val="10"/>
      <color indexed="12"/>
      <name val="Arial"/>
      <family val="2"/>
    </font>
    <font>
      <b/>
      <u/>
      <sz val="10"/>
      <color indexed="12"/>
      <name val="Arial"/>
      <family val="2"/>
    </font>
    <font>
      <u/>
      <sz val="8"/>
      <color indexed="12"/>
      <name val="Arial"/>
      <family val="2"/>
    </font>
    <font>
      <b/>
      <u/>
      <sz val="10"/>
      <color indexed="8"/>
      <name val="Arial"/>
      <family val="2"/>
    </font>
    <font>
      <b/>
      <u/>
      <sz val="12"/>
      <color indexed="8"/>
      <name val="Arial"/>
      <family val="2"/>
    </font>
    <font>
      <b/>
      <u/>
      <sz val="11"/>
      <color indexed="8"/>
      <name val="Arial"/>
      <family val="2"/>
    </font>
    <font>
      <b/>
      <sz val="10"/>
      <color indexed="53"/>
      <name val="Arial"/>
      <family val="2"/>
    </font>
    <font>
      <sz val="10"/>
      <color rgb="FFFFFF00"/>
      <name val="Arial"/>
      <family val="2"/>
    </font>
    <font>
      <sz val="10"/>
      <color theme="1" tint="0.499984740745262"/>
      <name val="Arial"/>
      <family val="2"/>
    </font>
    <font>
      <sz val="7"/>
      <color theme="2" tint="-0.749992370372631"/>
      <name val="Arial"/>
      <family val="2"/>
    </font>
    <font>
      <sz val="7"/>
      <color rgb="FF4A452A"/>
      <name val="Arial"/>
      <family val="2"/>
    </font>
    <font>
      <sz val="10"/>
      <color rgb="FF000000"/>
      <name val="Arial"/>
      <family val="2"/>
    </font>
    <font>
      <b/>
      <sz val="10"/>
      <color theme="1" tint="0.34998626667073579"/>
      <name val="Arial"/>
      <family val="2"/>
    </font>
    <font>
      <sz val="10"/>
      <color theme="0"/>
      <name val="Arial"/>
      <family val="2"/>
    </font>
  </fonts>
  <fills count="11">
    <fill>
      <patternFill patternType="none"/>
    </fill>
    <fill>
      <patternFill patternType="gray125"/>
    </fill>
    <fill>
      <patternFill patternType="solid">
        <fgColor indexed="44"/>
        <bgColor indexed="64"/>
      </patternFill>
    </fill>
    <fill>
      <patternFill patternType="solid">
        <fgColor indexed="52"/>
        <bgColor indexed="64"/>
      </patternFill>
    </fill>
    <fill>
      <patternFill patternType="solid">
        <fgColor indexed="50"/>
        <bgColor indexed="64"/>
      </patternFill>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1"/>
        <bgColor indexed="64"/>
      </patternFill>
    </fill>
    <fill>
      <patternFill patternType="solid">
        <fgColor rgb="FFFFFF00"/>
        <bgColor indexed="64"/>
      </patternFill>
    </fill>
    <fill>
      <patternFill patternType="solid">
        <fgColor theme="0"/>
        <bgColor indexed="64"/>
      </patternFill>
    </fill>
  </fills>
  <borders count="15">
    <border>
      <left/>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3">
    <xf numFmtId="0" fontId="0" fillId="0" borderId="0"/>
    <xf numFmtId="0" fontId="11" fillId="0" borderId="0" applyNumberFormat="0" applyFill="0" applyBorder="0" applyAlignment="0" applyProtection="0">
      <alignment vertical="top"/>
      <protection locked="0"/>
    </xf>
    <xf numFmtId="0" fontId="1" fillId="0" borderId="0"/>
  </cellStyleXfs>
  <cellXfs count="114">
    <xf numFmtId="0" fontId="0" fillId="0" borderId="0" xfId="0"/>
    <xf numFmtId="0" fontId="4" fillId="0" borderId="0" xfId="0" applyFont="1"/>
    <xf numFmtId="0" fontId="0" fillId="0" borderId="0" xfId="0" applyFill="1"/>
    <xf numFmtId="1" fontId="0" fillId="0" borderId="0" xfId="0" applyNumberFormat="1"/>
    <xf numFmtId="0" fontId="0" fillId="2" borderId="0" xfId="0" applyFill="1"/>
    <xf numFmtId="0" fontId="2" fillId="2" borderId="0" xfId="0" applyFont="1" applyFill="1"/>
    <xf numFmtId="0" fontId="2" fillId="2" borderId="1" xfId="0" applyFont="1" applyFill="1" applyBorder="1"/>
    <xf numFmtId="0" fontId="2" fillId="2" borderId="2" xfId="0" applyFont="1" applyFill="1" applyBorder="1"/>
    <xf numFmtId="0" fontId="2" fillId="2" borderId="3" xfId="0" applyFont="1" applyFill="1" applyBorder="1"/>
    <xf numFmtId="0" fontId="2" fillId="2" borderId="4" xfId="0" applyFont="1" applyFill="1" applyBorder="1"/>
    <xf numFmtId="0" fontId="2" fillId="2" borderId="5" xfId="0" applyFont="1" applyFill="1" applyBorder="1"/>
    <xf numFmtId="0" fontId="1" fillId="3" borderId="0" xfId="0" applyFont="1" applyFill="1"/>
    <xf numFmtId="0" fontId="0" fillId="3" borderId="6" xfId="0" applyFill="1" applyBorder="1"/>
    <xf numFmtId="0" fontId="0" fillId="3" borderId="0" xfId="0" applyFill="1"/>
    <xf numFmtId="0" fontId="2" fillId="4" borderId="0" xfId="0" applyFont="1" applyFill="1"/>
    <xf numFmtId="0" fontId="2" fillId="3" borderId="0" xfId="0" applyFont="1" applyFill="1"/>
    <xf numFmtId="0" fontId="2" fillId="5" borderId="2" xfId="0" applyFont="1" applyFill="1" applyBorder="1"/>
    <xf numFmtId="0" fontId="0" fillId="5" borderId="0" xfId="0" applyFill="1"/>
    <xf numFmtId="0" fontId="2" fillId="5" borderId="0" xfId="0" applyFont="1" applyFill="1" applyBorder="1"/>
    <xf numFmtId="0" fontId="6" fillId="5" borderId="0" xfId="0" applyFont="1" applyFill="1" applyBorder="1" applyAlignment="1">
      <alignment wrapText="1"/>
    </xf>
    <xf numFmtId="0" fontId="0" fillId="5" borderId="0" xfId="0" applyFill="1" applyBorder="1" applyAlignment="1">
      <alignment wrapText="1"/>
    </xf>
    <xf numFmtId="0" fontId="0" fillId="5" borderId="0" xfId="0" applyFill="1" applyBorder="1"/>
    <xf numFmtId="0" fontId="0" fillId="5" borderId="0" xfId="0" applyNumberFormat="1" applyFill="1" applyBorder="1" applyAlignment="1">
      <alignment wrapText="1"/>
    </xf>
    <xf numFmtId="0" fontId="6" fillId="5" borderId="0" xfId="0" applyFont="1" applyFill="1" applyBorder="1"/>
    <xf numFmtId="0" fontId="2" fillId="5" borderId="0" xfId="0" applyFont="1" applyFill="1" applyBorder="1" applyAlignment="1">
      <alignment wrapText="1"/>
    </xf>
    <xf numFmtId="0" fontId="9" fillId="5" borderId="0" xfId="0" applyFont="1" applyFill="1" applyBorder="1" applyAlignment="1">
      <alignment wrapText="1"/>
    </xf>
    <xf numFmtId="0" fontId="0" fillId="4" borderId="0" xfId="0" applyFill="1"/>
    <xf numFmtId="0" fontId="0" fillId="6" borderId="6" xfId="0" applyFill="1" applyBorder="1"/>
    <xf numFmtId="178" fontId="0" fillId="6" borderId="6" xfId="0" applyNumberFormat="1" applyFill="1" applyBorder="1"/>
    <xf numFmtId="0" fontId="11" fillId="5" borderId="0" xfId="1" applyFill="1" applyBorder="1" applyAlignment="1" applyProtection="1">
      <alignment horizontal="center"/>
    </xf>
    <xf numFmtId="0" fontId="11" fillId="5" borderId="0" xfId="1" applyFill="1" applyBorder="1" applyAlignment="1" applyProtection="1">
      <alignment horizontal="center" wrapText="1"/>
    </xf>
    <xf numFmtId="0" fontId="12" fillId="0" borderId="0" xfId="1" applyFont="1" applyAlignment="1" applyProtection="1"/>
    <xf numFmtId="0" fontId="12" fillId="5" borderId="0" xfId="1" applyFont="1" applyFill="1" applyAlignment="1" applyProtection="1"/>
    <xf numFmtId="0" fontId="12" fillId="5" borderId="0" xfId="1" applyFont="1" applyFill="1" applyAlignment="1" applyProtection="1">
      <alignment horizontal="center"/>
    </xf>
    <xf numFmtId="175" fontId="0" fillId="5" borderId="0" xfId="0" applyNumberFormat="1" applyFill="1"/>
    <xf numFmtId="3" fontId="0" fillId="5" borderId="0" xfId="0" applyNumberFormat="1" applyFill="1"/>
    <xf numFmtId="0" fontId="2" fillId="5" borderId="0" xfId="0" applyFont="1" applyFill="1"/>
    <xf numFmtId="0" fontId="1" fillId="5" borderId="0" xfId="0" applyFont="1" applyFill="1" applyBorder="1"/>
    <xf numFmtId="0" fontId="1" fillId="5" borderId="0" xfId="0" applyFont="1" applyFill="1"/>
    <xf numFmtId="0" fontId="0" fillId="5" borderId="0" xfId="0" applyFill="1" applyAlignment="1">
      <alignment vertical="top" wrapText="1"/>
    </xf>
    <xf numFmtId="0" fontId="0" fillId="5" borderId="0" xfId="0" applyNumberFormat="1" applyFill="1" applyAlignment="1">
      <alignment vertical="top" wrapText="1"/>
    </xf>
    <xf numFmtId="0" fontId="13" fillId="5" borderId="0" xfId="1" applyFont="1" applyFill="1" applyAlignment="1" applyProtection="1">
      <alignment horizontal="center"/>
    </xf>
    <xf numFmtId="0" fontId="0" fillId="0" borderId="0" xfId="0" applyAlignment="1">
      <alignment wrapText="1"/>
    </xf>
    <xf numFmtId="0" fontId="15" fillId="5" borderId="0" xfId="1" applyFont="1" applyFill="1" applyAlignment="1" applyProtection="1"/>
    <xf numFmtId="0" fontId="16" fillId="5" borderId="0" xfId="1" applyFont="1" applyFill="1" applyAlignment="1" applyProtection="1"/>
    <xf numFmtId="178" fontId="0" fillId="0" borderId="0" xfId="0" applyNumberFormat="1" applyAlignment="1">
      <alignment horizontal="right"/>
    </xf>
    <xf numFmtId="178" fontId="2" fillId="4" borderId="6" xfId="0" applyNumberFormat="1" applyFont="1" applyFill="1" applyBorder="1" applyAlignment="1">
      <alignment horizontal="center"/>
    </xf>
    <xf numFmtId="9" fontId="2" fillId="2" borderId="7" xfId="0" applyNumberFormat="1" applyFont="1" applyFill="1" applyBorder="1"/>
    <xf numFmtId="0" fontId="2" fillId="5" borderId="8" xfId="0" applyFont="1" applyFill="1" applyBorder="1"/>
    <xf numFmtId="0" fontId="9" fillId="5" borderId="0" xfId="0" applyFont="1" applyFill="1"/>
    <xf numFmtId="178" fontId="2" fillId="5" borderId="8" xfId="0" applyNumberFormat="1" applyFont="1" applyFill="1" applyBorder="1" applyAlignment="1">
      <alignment horizontal="center"/>
    </xf>
    <xf numFmtId="0" fontId="9" fillId="0" borderId="0" xfId="0" applyFont="1" applyAlignment="1">
      <alignment wrapText="1"/>
    </xf>
    <xf numFmtId="0" fontId="2" fillId="4" borderId="6" xfId="0" applyNumberFormat="1" applyFont="1" applyFill="1" applyBorder="1" applyAlignment="1" applyProtection="1">
      <alignment horizontal="center"/>
    </xf>
    <xf numFmtId="0" fontId="0" fillId="0" borderId="0" xfId="0" applyFill="1" applyAlignment="1">
      <alignment horizontal="right"/>
    </xf>
    <xf numFmtId="0" fontId="9" fillId="0" borderId="0" xfId="0" applyFont="1" applyFill="1" applyAlignment="1">
      <alignment horizontal="right"/>
    </xf>
    <xf numFmtId="0" fontId="9" fillId="0" borderId="0" xfId="0" applyFont="1"/>
    <xf numFmtId="0" fontId="9" fillId="5" borderId="0" xfId="0" applyFont="1" applyFill="1" applyBorder="1"/>
    <xf numFmtId="0" fontId="0" fillId="0" borderId="0" xfId="0" applyFont="1" applyFill="1"/>
    <xf numFmtId="0" fontId="0" fillId="5" borderId="0" xfId="0" applyFill="1" applyAlignment="1">
      <alignment horizontal="center"/>
    </xf>
    <xf numFmtId="0" fontId="2" fillId="5" borderId="0" xfId="0" applyFont="1" applyFill="1" applyAlignment="1">
      <alignment horizontal="right"/>
    </xf>
    <xf numFmtId="0" fontId="18" fillId="9" borderId="9" xfId="0" applyFont="1" applyFill="1" applyBorder="1" applyAlignment="1">
      <alignment horizontal="center"/>
    </xf>
    <xf numFmtId="0" fontId="18" fillId="9" borderId="10" xfId="0" applyFont="1" applyFill="1" applyBorder="1" applyAlignment="1">
      <alignment horizontal="center"/>
    </xf>
    <xf numFmtId="0" fontId="18" fillId="9" borderId="11" xfId="0" applyFont="1" applyFill="1" applyBorder="1" applyAlignment="1">
      <alignment horizontal="center"/>
    </xf>
    <xf numFmtId="0" fontId="0" fillId="5" borderId="0" xfId="0" applyFill="1" applyAlignment="1">
      <alignment horizontal="left"/>
    </xf>
    <xf numFmtId="0" fontId="19" fillId="7" borderId="9" xfId="0" applyFont="1" applyFill="1" applyBorder="1"/>
    <xf numFmtId="0" fontId="19" fillId="7" borderId="10" xfId="0" applyFont="1" applyFill="1" applyBorder="1"/>
    <xf numFmtId="0" fontId="19" fillId="7" borderId="11" xfId="0" applyFont="1" applyFill="1" applyBorder="1"/>
    <xf numFmtId="0" fontId="19" fillId="7" borderId="9" xfId="0" applyFont="1" applyFill="1" applyBorder="1" applyAlignment="1">
      <alignment horizontal="center"/>
    </xf>
    <xf numFmtId="0" fontId="19" fillId="7" borderId="10" xfId="0" applyFont="1" applyFill="1" applyBorder="1" applyAlignment="1">
      <alignment horizontal="center"/>
    </xf>
    <xf numFmtId="0" fontId="19" fillId="7" borderId="11" xfId="0" applyFont="1" applyFill="1" applyBorder="1" applyAlignment="1">
      <alignment horizontal="center"/>
    </xf>
    <xf numFmtId="0" fontId="2" fillId="5" borderId="0" xfId="0" applyFont="1" applyFill="1" applyAlignment="1"/>
    <xf numFmtId="0" fontId="9" fillId="5" borderId="0" xfId="0" applyFont="1" applyFill="1" applyAlignment="1">
      <alignment horizontal="right" wrapText="1"/>
    </xf>
    <xf numFmtId="0" fontId="0" fillId="7" borderId="9" xfId="0" applyFill="1" applyBorder="1" applyAlignment="1">
      <alignment horizontal="center"/>
    </xf>
    <xf numFmtId="0" fontId="9" fillId="7" borderId="10" xfId="0" applyFont="1" applyFill="1" applyBorder="1"/>
    <xf numFmtId="0" fontId="0" fillId="7" borderId="10" xfId="0" applyFill="1" applyBorder="1" applyAlignment="1">
      <alignment horizontal="center"/>
    </xf>
    <xf numFmtId="0" fontId="0" fillId="7" borderId="11" xfId="0" applyFill="1" applyBorder="1" applyAlignment="1">
      <alignment horizontal="center"/>
    </xf>
    <xf numFmtId="0" fontId="9" fillId="5" borderId="0" xfId="0" applyFont="1" applyFill="1" applyAlignment="1">
      <alignment horizontal="center"/>
    </xf>
    <xf numFmtId="0" fontId="20" fillId="5" borderId="0" xfId="0" applyFont="1" applyFill="1"/>
    <xf numFmtId="0" fontId="0" fillId="10" borderId="0" xfId="0" applyFill="1"/>
    <xf numFmtId="0" fontId="5" fillId="10" borderId="0" xfId="0" applyFont="1" applyFill="1" applyAlignment="1"/>
    <xf numFmtId="0" fontId="9" fillId="0" borderId="0" xfId="0" applyFont="1" applyFill="1"/>
    <xf numFmtId="0" fontId="21" fillId="0" borderId="0" xfId="0" applyFont="1"/>
    <xf numFmtId="0" fontId="22" fillId="0" borderId="0" xfId="0" applyFont="1"/>
    <xf numFmtId="0" fontId="0" fillId="10" borderId="0" xfId="0" applyFill="1" applyBorder="1"/>
    <xf numFmtId="0" fontId="23" fillId="10" borderId="0" xfId="0" applyFont="1" applyFill="1" applyBorder="1" applyAlignment="1">
      <alignment horizontal="center"/>
    </xf>
    <xf numFmtId="0" fontId="0" fillId="9" borderId="9" xfId="0" applyFill="1" applyBorder="1"/>
    <xf numFmtId="0" fontId="0" fillId="9" borderId="10" xfId="0" applyFill="1" applyBorder="1"/>
    <xf numFmtId="0" fontId="0" fillId="9" borderId="11" xfId="0" applyFill="1" applyBorder="1"/>
    <xf numFmtId="0" fontId="9" fillId="0" borderId="0" xfId="0" applyNumberFormat="1" applyFont="1" applyAlignment="1">
      <alignment horizontal="right"/>
    </xf>
    <xf numFmtId="0" fontId="1" fillId="7" borderId="9" xfId="0" applyFont="1" applyFill="1" applyBorder="1"/>
    <xf numFmtId="0" fontId="1" fillId="7" borderId="11" xfId="0" applyFont="1" applyFill="1" applyBorder="1"/>
    <xf numFmtId="0" fontId="1" fillId="5" borderId="0" xfId="0" applyFont="1" applyFill="1" applyAlignment="1">
      <alignment wrapText="1"/>
    </xf>
    <xf numFmtId="0" fontId="1" fillId="0" borderId="0" xfId="0" applyNumberFormat="1" applyFont="1" applyAlignment="1">
      <alignment horizontal="right"/>
    </xf>
    <xf numFmtId="0" fontId="1" fillId="6" borderId="1" xfId="2" applyFill="1" applyBorder="1"/>
    <xf numFmtId="0" fontId="1" fillId="6" borderId="2" xfId="2" applyFill="1" applyBorder="1"/>
    <xf numFmtId="0" fontId="1" fillId="6" borderId="2" xfId="2" applyFont="1" applyFill="1" applyBorder="1"/>
    <xf numFmtId="0" fontId="1" fillId="6" borderId="3" xfId="2" applyFont="1" applyFill="1" applyBorder="1"/>
    <xf numFmtId="0" fontId="1" fillId="6" borderId="4" xfId="2" applyFill="1" applyBorder="1"/>
    <xf numFmtId="0" fontId="1" fillId="6" borderId="5" xfId="2" applyFill="1" applyBorder="1"/>
    <xf numFmtId="0" fontId="1" fillId="6" borderId="5" xfId="2" applyFill="1" applyBorder="1" applyAlignment="1">
      <alignment horizontal="right"/>
    </xf>
    <xf numFmtId="0" fontId="1" fillId="6" borderId="7" xfId="2" applyFill="1" applyBorder="1"/>
    <xf numFmtId="0" fontId="24" fillId="0" borderId="0" xfId="0" applyFont="1"/>
    <xf numFmtId="0" fontId="1" fillId="0" borderId="0" xfId="0" applyFont="1" applyFill="1" applyAlignment="1">
      <alignment horizontal="right"/>
    </xf>
    <xf numFmtId="0" fontId="0" fillId="0" borderId="0" xfId="0" applyNumberFormat="1" applyFont="1" applyAlignment="1">
      <alignment horizontal="right"/>
    </xf>
    <xf numFmtId="0" fontId="16" fillId="5" borderId="0" xfId="1" applyFont="1" applyFill="1" applyAlignment="1" applyProtection="1">
      <alignment horizontal="center"/>
    </xf>
    <xf numFmtId="0" fontId="12" fillId="5" borderId="0" xfId="1" applyFont="1" applyFill="1" applyAlignment="1" applyProtection="1">
      <alignment horizontal="center"/>
    </xf>
    <xf numFmtId="0" fontId="11" fillId="6" borderId="12" xfId="1" applyFill="1" applyBorder="1" applyAlignment="1" applyProtection="1">
      <alignment horizontal="center"/>
    </xf>
    <xf numFmtId="0" fontId="11" fillId="6" borderId="13" xfId="1" applyFill="1" applyBorder="1" applyAlignment="1" applyProtection="1">
      <alignment horizontal="center"/>
    </xf>
    <xf numFmtId="0" fontId="14" fillId="8" borderId="0" xfId="1" applyFont="1" applyFill="1" applyBorder="1" applyAlignment="1" applyProtection="1">
      <alignment horizontal="center"/>
    </xf>
    <xf numFmtId="0" fontId="15" fillId="5" borderId="0" xfId="1" applyFont="1" applyFill="1" applyAlignment="1" applyProtection="1">
      <alignment horizontal="center"/>
    </xf>
    <xf numFmtId="0" fontId="2" fillId="5" borderId="14" xfId="0" applyFont="1" applyFill="1" applyBorder="1" applyAlignment="1">
      <alignment horizontal="right"/>
    </xf>
    <xf numFmtId="0" fontId="2" fillId="5" borderId="0" xfId="0" applyFont="1" applyFill="1" applyAlignment="1">
      <alignment horizontal="right"/>
    </xf>
    <xf numFmtId="0" fontId="2" fillId="5" borderId="0" xfId="0" applyFont="1" applyFill="1" applyAlignment="1">
      <alignment horizontal="left" wrapText="1"/>
    </xf>
    <xf numFmtId="0" fontId="5" fillId="0" borderId="0" xfId="0" applyFont="1" applyAlignment="1">
      <alignment horizontal="center"/>
    </xf>
  </cellXfs>
  <cellStyles count="3">
    <cellStyle name="Hyperlink" xfId="1" builtinId="8"/>
    <cellStyle name="Normal" xfId="0" builtinId="0"/>
    <cellStyle name="Normal 2" xfId="2"/>
  </cellStyles>
  <dxfs count="5">
    <dxf>
      <font>
        <color rgb="FF99CC00"/>
      </font>
    </dxf>
    <dxf>
      <font>
        <color theme="0"/>
      </font>
      <fill>
        <patternFill>
          <bgColor theme="0"/>
        </patternFill>
      </fill>
      <border>
        <left/>
        <right/>
        <top/>
        <bottom/>
      </border>
    </dxf>
    <dxf>
      <font>
        <b/>
        <i val="0"/>
        <color theme="1"/>
      </font>
      <fill>
        <patternFill>
          <bgColor rgb="FFFF6600"/>
        </patternFill>
      </fill>
    </dxf>
    <dxf>
      <font>
        <b/>
        <i val="0"/>
        <color auto="1"/>
      </font>
      <fill>
        <patternFill>
          <bgColor rgb="FFFF6600"/>
        </patternFill>
      </fill>
    </dxf>
    <dxf>
      <font>
        <b/>
        <i val="0"/>
        <color auto="1"/>
      </font>
      <fill>
        <patternFill>
          <bgColor rgb="FFFF66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00" b="1" i="0" u="none" strike="noStrike" baseline="0">
                <a:solidFill>
                  <a:srgbClr val="000000"/>
                </a:solidFill>
                <a:latin typeface="Arial"/>
                <a:ea typeface="Arial"/>
                <a:cs typeface="Arial"/>
              </a:defRPr>
            </a:pPr>
            <a:r>
              <a:rPr lang="en-GB"/>
              <a:t>Impact of Varying Block Size</a:t>
            </a:r>
          </a:p>
        </c:rich>
      </c:tx>
      <c:layout>
        <c:manualLayout>
          <c:xMode val="edge"/>
          <c:yMode val="edge"/>
          <c:x val="0.31021766157948794"/>
          <c:y val="2.0926733600679096E-2"/>
        </c:manualLayout>
      </c:layout>
      <c:overlay val="0"/>
      <c:spPr>
        <a:noFill/>
        <a:ln w="25400">
          <a:noFill/>
        </a:ln>
      </c:spPr>
    </c:title>
    <c:autoTitleDeleted val="0"/>
    <c:plotArea>
      <c:layout>
        <c:manualLayout>
          <c:layoutTarget val="inner"/>
          <c:xMode val="edge"/>
          <c:yMode val="edge"/>
          <c:x val="0.13700006010699048"/>
          <c:y val="0.18548435789534484"/>
          <c:w val="0.81068602111758947"/>
          <c:h val="0.62903390938421277"/>
        </c:manualLayout>
      </c:layout>
      <c:scatterChart>
        <c:scatterStyle val="lineMarker"/>
        <c:varyColors val="0"/>
        <c:ser>
          <c:idx val="0"/>
          <c:order val="0"/>
          <c:tx>
            <c:v>Warp Occupancy</c:v>
          </c:tx>
          <c:spPr>
            <a:ln w="25400">
              <a:solidFill>
                <a:srgbClr val="000090"/>
              </a:solidFill>
              <a:prstDash val="solid"/>
            </a:ln>
          </c:spPr>
          <c:marker>
            <c:symbol val="none"/>
          </c:marker>
          <c:xVal>
            <c:numRef>
              <c:f>Calculator!$A$88:$A$183</c:f>
              <c:numCache>
                <c:formatCode>General</c:formatCode>
                <c:ptCount val="96"/>
                <c:pt idx="0">
                  <c:v>32</c:v>
                </c:pt>
                <c:pt idx="1">
                  <c:v>64</c:v>
                </c:pt>
                <c:pt idx="2">
                  <c:v>96</c:v>
                </c:pt>
                <c:pt idx="3">
                  <c:v>128</c:v>
                </c:pt>
                <c:pt idx="4">
                  <c:v>160</c:v>
                </c:pt>
                <c:pt idx="5">
                  <c:v>192</c:v>
                </c:pt>
                <c:pt idx="6">
                  <c:v>224</c:v>
                </c:pt>
                <c:pt idx="7">
                  <c:v>256</c:v>
                </c:pt>
                <c:pt idx="8">
                  <c:v>288</c:v>
                </c:pt>
                <c:pt idx="9">
                  <c:v>320</c:v>
                </c:pt>
                <c:pt idx="10">
                  <c:v>352</c:v>
                </c:pt>
                <c:pt idx="11">
                  <c:v>384</c:v>
                </c:pt>
                <c:pt idx="12">
                  <c:v>416</c:v>
                </c:pt>
                <c:pt idx="13">
                  <c:v>448</c:v>
                </c:pt>
                <c:pt idx="14">
                  <c:v>480</c:v>
                </c:pt>
                <c:pt idx="15">
                  <c:v>512</c:v>
                </c:pt>
                <c:pt idx="16">
                  <c:v>544</c:v>
                </c:pt>
                <c:pt idx="17">
                  <c:v>576</c:v>
                </c:pt>
                <c:pt idx="18">
                  <c:v>608</c:v>
                </c:pt>
                <c:pt idx="19">
                  <c:v>640</c:v>
                </c:pt>
                <c:pt idx="20">
                  <c:v>672</c:v>
                </c:pt>
                <c:pt idx="21">
                  <c:v>704</c:v>
                </c:pt>
                <c:pt idx="22">
                  <c:v>736</c:v>
                </c:pt>
                <c:pt idx="23">
                  <c:v>768</c:v>
                </c:pt>
                <c:pt idx="24">
                  <c:v>800</c:v>
                </c:pt>
                <c:pt idx="25">
                  <c:v>832</c:v>
                </c:pt>
                <c:pt idx="26">
                  <c:v>864</c:v>
                </c:pt>
                <c:pt idx="27">
                  <c:v>896</c:v>
                </c:pt>
                <c:pt idx="28">
                  <c:v>928</c:v>
                </c:pt>
                <c:pt idx="29">
                  <c:v>960</c:v>
                </c:pt>
                <c:pt idx="30">
                  <c:v>992</c:v>
                </c:pt>
                <c:pt idx="31">
                  <c:v>1024</c:v>
                </c:pt>
                <c:pt idx="32">
                  <c:v>1056</c:v>
                </c:pt>
                <c:pt idx="33">
                  <c:v>1088</c:v>
                </c:pt>
                <c:pt idx="34">
                  <c:v>1120</c:v>
                </c:pt>
                <c:pt idx="35">
                  <c:v>1152</c:v>
                </c:pt>
                <c:pt idx="36">
                  <c:v>1184</c:v>
                </c:pt>
                <c:pt idx="37">
                  <c:v>1216</c:v>
                </c:pt>
                <c:pt idx="38">
                  <c:v>1248</c:v>
                </c:pt>
                <c:pt idx="39">
                  <c:v>1280</c:v>
                </c:pt>
                <c:pt idx="40">
                  <c:v>1312</c:v>
                </c:pt>
                <c:pt idx="41">
                  <c:v>1344</c:v>
                </c:pt>
                <c:pt idx="42">
                  <c:v>1376</c:v>
                </c:pt>
                <c:pt idx="43">
                  <c:v>1408</c:v>
                </c:pt>
                <c:pt idx="44">
                  <c:v>1440</c:v>
                </c:pt>
                <c:pt idx="45">
                  <c:v>1472</c:v>
                </c:pt>
                <c:pt idx="46">
                  <c:v>1504</c:v>
                </c:pt>
                <c:pt idx="47">
                  <c:v>1536</c:v>
                </c:pt>
                <c:pt idx="48">
                  <c:v>1568</c:v>
                </c:pt>
                <c:pt idx="49">
                  <c:v>1600</c:v>
                </c:pt>
                <c:pt idx="50">
                  <c:v>1632</c:v>
                </c:pt>
                <c:pt idx="51">
                  <c:v>1664</c:v>
                </c:pt>
                <c:pt idx="52">
                  <c:v>1696</c:v>
                </c:pt>
                <c:pt idx="53">
                  <c:v>1728</c:v>
                </c:pt>
                <c:pt idx="54">
                  <c:v>1760</c:v>
                </c:pt>
                <c:pt idx="55">
                  <c:v>1792</c:v>
                </c:pt>
                <c:pt idx="56">
                  <c:v>1824</c:v>
                </c:pt>
                <c:pt idx="57">
                  <c:v>1856</c:v>
                </c:pt>
                <c:pt idx="58">
                  <c:v>1888</c:v>
                </c:pt>
                <c:pt idx="59">
                  <c:v>1920</c:v>
                </c:pt>
                <c:pt idx="60">
                  <c:v>1952</c:v>
                </c:pt>
                <c:pt idx="61">
                  <c:v>1984</c:v>
                </c:pt>
                <c:pt idx="62">
                  <c:v>2016</c:v>
                </c:pt>
                <c:pt idx="63">
                  <c:v>2048</c:v>
                </c:pt>
                <c:pt idx="64">
                  <c:v>2080</c:v>
                </c:pt>
                <c:pt idx="65">
                  <c:v>2112</c:v>
                </c:pt>
                <c:pt idx="66">
                  <c:v>2144</c:v>
                </c:pt>
                <c:pt idx="67">
                  <c:v>2176</c:v>
                </c:pt>
                <c:pt idx="68">
                  <c:v>2208</c:v>
                </c:pt>
                <c:pt idx="69">
                  <c:v>2240</c:v>
                </c:pt>
                <c:pt idx="70">
                  <c:v>2272</c:v>
                </c:pt>
                <c:pt idx="71">
                  <c:v>2304</c:v>
                </c:pt>
                <c:pt idx="72">
                  <c:v>2336</c:v>
                </c:pt>
                <c:pt idx="73">
                  <c:v>2368</c:v>
                </c:pt>
                <c:pt idx="74">
                  <c:v>2400</c:v>
                </c:pt>
                <c:pt idx="75">
                  <c:v>2432</c:v>
                </c:pt>
                <c:pt idx="76">
                  <c:v>2464</c:v>
                </c:pt>
                <c:pt idx="77">
                  <c:v>2496</c:v>
                </c:pt>
                <c:pt idx="78">
                  <c:v>2528</c:v>
                </c:pt>
                <c:pt idx="79">
                  <c:v>2560</c:v>
                </c:pt>
                <c:pt idx="80">
                  <c:v>2592</c:v>
                </c:pt>
                <c:pt idx="81">
                  <c:v>2624</c:v>
                </c:pt>
                <c:pt idx="82">
                  <c:v>2656</c:v>
                </c:pt>
                <c:pt idx="83">
                  <c:v>2688</c:v>
                </c:pt>
                <c:pt idx="84">
                  <c:v>2720</c:v>
                </c:pt>
                <c:pt idx="85">
                  <c:v>2752</c:v>
                </c:pt>
                <c:pt idx="86">
                  <c:v>2784</c:v>
                </c:pt>
                <c:pt idx="87">
                  <c:v>2816</c:v>
                </c:pt>
                <c:pt idx="88">
                  <c:v>2848</c:v>
                </c:pt>
                <c:pt idx="89">
                  <c:v>2880</c:v>
                </c:pt>
                <c:pt idx="90">
                  <c:v>2912</c:v>
                </c:pt>
                <c:pt idx="91">
                  <c:v>2944</c:v>
                </c:pt>
                <c:pt idx="92">
                  <c:v>2976</c:v>
                </c:pt>
                <c:pt idx="93">
                  <c:v>3008</c:v>
                </c:pt>
                <c:pt idx="94">
                  <c:v>3040</c:v>
                </c:pt>
                <c:pt idx="95">
                  <c:v>3072</c:v>
                </c:pt>
              </c:numCache>
            </c:numRef>
          </c:xVal>
          <c:yVal>
            <c:numRef>
              <c:f>Calculator!$B$88:$B$183</c:f>
              <c:numCache>
                <c:formatCode>General</c:formatCode>
                <c:ptCount val="96"/>
                <c:pt idx="0">
                  <c:v>16</c:v>
                </c:pt>
                <c:pt idx="1">
                  <c:v>32</c:v>
                </c:pt>
                <c:pt idx="2">
                  <c:v>42</c:v>
                </c:pt>
                <c:pt idx="3">
                  <c:v>40</c:v>
                </c:pt>
                <c:pt idx="4">
                  <c:v>40</c:v>
                </c:pt>
                <c:pt idx="5">
                  <c:v>42</c:v>
                </c:pt>
                <c:pt idx="6">
                  <c:v>42</c:v>
                </c:pt>
                <c:pt idx="7">
                  <c:v>40</c:v>
                </c:pt>
                <c:pt idx="8">
                  <c:v>36</c:v>
                </c:pt>
                <c:pt idx="9">
                  <c:v>40</c:v>
                </c:pt>
                <c:pt idx="10">
                  <c:v>33</c:v>
                </c:pt>
                <c:pt idx="11">
                  <c:v>36</c:v>
                </c:pt>
                <c:pt idx="12">
                  <c:v>39</c:v>
                </c:pt>
                <c:pt idx="13">
                  <c:v>42</c:v>
                </c:pt>
                <c:pt idx="14">
                  <c:v>30</c:v>
                </c:pt>
                <c:pt idx="15">
                  <c:v>32</c:v>
                </c:pt>
                <c:pt idx="16">
                  <c:v>34</c:v>
                </c:pt>
                <c:pt idx="17">
                  <c:v>36</c:v>
                </c:pt>
                <c:pt idx="18">
                  <c:v>38</c:v>
                </c:pt>
                <c:pt idx="19">
                  <c:v>40</c:v>
                </c:pt>
                <c:pt idx="20">
                  <c:v>42</c:v>
                </c:pt>
                <c:pt idx="21">
                  <c:v>22</c:v>
                </c:pt>
                <c:pt idx="22">
                  <c:v>23</c:v>
                </c:pt>
                <c:pt idx="23">
                  <c:v>24</c:v>
                </c:pt>
                <c:pt idx="24">
                  <c:v>25</c:v>
                </c:pt>
                <c:pt idx="25">
                  <c:v>26</c:v>
                </c:pt>
                <c:pt idx="26">
                  <c:v>27</c:v>
                </c:pt>
                <c:pt idx="27">
                  <c:v>28</c:v>
                </c:pt>
                <c:pt idx="28">
                  <c:v>29</c:v>
                </c:pt>
                <c:pt idx="29">
                  <c:v>30</c:v>
                </c:pt>
                <c:pt idx="30">
                  <c:v>31</c:v>
                </c:pt>
                <c:pt idx="31">
                  <c:v>32</c:v>
                </c:pt>
                <c:pt idx="32" formatCode="0">
                  <c:v>33</c:v>
                </c:pt>
                <c:pt idx="33" formatCode="0">
                  <c:v>34</c:v>
                </c:pt>
                <c:pt idx="34" formatCode="0">
                  <c:v>35</c:v>
                </c:pt>
                <c:pt idx="35">
                  <c:v>36</c:v>
                </c:pt>
                <c:pt idx="36">
                  <c:v>37</c:v>
                </c:pt>
                <c:pt idx="37" formatCode="0">
                  <c:v>38</c:v>
                </c:pt>
                <c:pt idx="38">
                  <c:v>39</c:v>
                </c:pt>
                <c:pt idx="39">
                  <c:v>40</c:v>
                </c:pt>
                <c:pt idx="40">
                  <c:v>41</c:v>
                </c:pt>
                <c:pt idx="41">
                  <c:v>42</c:v>
                </c:pt>
                <c:pt idx="42">
                  <c:v>0</c:v>
                </c:pt>
                <c:pt idx="43">
                  <c:v>0</c:v>
                </c:pt>
                <c:pt idx="44">
                  <c:v>0</c:v>
                </c:pt>
                <c:pt idx="45">
                  <c:v>0</c:v>
                </c:pt>
                <c:pt idx="46">
                  <c:v>0</c:v>
                </c:pt>
                <c:pt idx="47">
                  <c:v>0</c:v>
                </c:pt>
              </c:numCache>
            </c:numRef>
          </c:yVal>
          <c:smooth val="0"/>
        </c:ser>
        <c:ser>
          <c:idx val="1"/>
          <c:order val="1"/>
          <c:tx>
            <c:v>My Block Size</c:v>
          </c:tx>
          <c:spPr>
            <a:ln w="12700">
              <a:solidFill>
                <a:srgbClr val="DD0806"/>
              </a:solidFill>
              <a:prstDash val="solid"/>
            </a:ln>
          </c:spPr>
          <c:marker>
            <c:symbol val="triangle"/>
            <c:size val="11"/>
            <c:spPr>
              <a:solidFill>
                <a:srgbClr val="FF0000"/>
              </a:solidFill>
              <a:ln>
                <a:solidFill>
                  <a:srgbClr val="DD0806"/>
                </a:solidFill>
                <a:prstDash val="solid"/>
              </a:ln>
            </c:spPr>
          </c:marker>
          <c:dLbls>
            <c:dLbl>
              <c:idx val="0"/>
              <c:layout>
                <c:manualLayout>
                  <c:x val="-6.4386407805894524E-2"/>
                  <c:y val="-5.3792852800622439E-2"/>
                </c:manualLayout>
              </c:layout>
              <c:dLblPos val="r"/>
              <c:showLegendKey val="0"/>
              <c:showVal val="0"/>
              <c:showCatName val="1"/>
              <c:showSerName val="1"/>
              <c:showPercent val="0"/>
              <c:showBubbleSize val="0"/>
            </c:dLbl>
            <c:spPr>
              <a:noFill/>
              <a:ln w="25400">
                <a:noFill/>
              </a:ln>
            </c:spPr>
            <c:txPr>
              <a:bodyPr/>
              <a:lstStyle/>
              <a:p>
                <a:pPr>
                  <a:defRPr sz="800" b="0" i="0" u="none" strike="noStrike" baseline="0">
                    <a:solidFill>
                      <a:srgbClr val="000000"/>
                    </a:solidFill>
                    <a:latin typeface="Arial"/>
                    <a:ea typeface="Arial"/>
                    <a:cs typeface="Arial"/>
                  </a:defRPr>
                </a:pPr>
                <a:endParaRPr lang="en-US"/>
              </a:p>
            </c:txPr>
            <c:dLblPos val="r"/>
            <c:showLegendKey val="0"/>
            <c:showVal val="0"/>
            <c:showCatName val="1"/>
            <c:showSerName val="1"/>
            <c:showPercent val="0"/>
            <c:showBubbleSize val="0"/>
            <c:showLeaderLines val="0"/>
          </c:dLbls>
          <c:xVal>
            <c:numRef>
              <c:f>Calculator!$A$87</c:f>
              <c:numCache>
                <c:formatCode>General</c:formatCode>
                <c:ptCount val="1"/>
                <c:pt idx="0">
                  <c:v>128</c:v>
                </c:pt>
              </c:numCache>
            </c:numRef>
          </c:xVal>
          <c:yVal>
            <c:numRef>
              <c:f>Calculator!$B$87</c:f>
              <c:numCache>
                <c:formatCode>General</c:formatCode>
                <c:ptCount val="1"/>
                <c:pt idx="0">
                  <c:v>40</c:v>
                </c:pt>
              </c:numCache>
            </c:numRef>
          </c:yVal>
          <c:smooth val="0"/>
        </c:ser>
        <c:dLbls>
          <c:showLegendKey val="0"/>
          <c:showVal val="0"/>
          <c:showCatName val="0"/>
          <c:showSerName val="0"/>
          <c:showPercent val="0"/>
          <c:showBubbleSize val="0"/>
        </c:dLbls>
        <c:axId val="183220416"/>
        <c:axId val="183220992"/>
      </c:scatterChart>
      <c:valAx>
        <c:axId val="183220416"/>
        <c:scaling>
          <c:orientation val="minMax"/>
          <c:max val="1024"/>
          <c:min val="0"/>
        </c:scaling>
        <c:delete val="0"/>
        <c:axPos val="b"/>
        <c:majorGridlines>
          <c:spPr>
            <a:ln w="3175">
              <a:solidFill>
                <a:srgbClr val="808080"/>
              </a:solidFill>
              <a:prstDash val="solid"/>
            </a:ln>
          </c:spPr>
        </c:majorGridlines>
        <c:title>
          <c:tx>
            <c:rich>
              <a:bodyPr/>
              <a:lstStyle/>
              <a:p>
                <a:pPr>
                  <a:defRPr sz="950" b="1" i="0" u="none" strike="noStrike" baseline="0">
                    <a:solidFill>
                      <a:srgbClr val="000000"/>
                    </a:solidFill>
                    <a:latin typeface="Arial"/>
                    <a:ea typeface="Arial"/>
                    <a:cs typeface="Arial"/>
                  </a:defRPr>
                </a:pPr>
                <a:r>
                  <a:rPr lang="en-GB"/>
                  <a:t>Threads Per Block</a:t>
                </a:r>
              </a:p>
            </c:rich>
          </c:tx>
          <c:layout>
            <c:manualLayout>
              <c:xMode val="edge"/>
              <c:yMode val="edge"/>
              <c:x val="0.43460765058829892"/>
              <c:y val="0.8978520621725257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50" b="0" i="0" u="none" strike="noStrike" baseline="0">
                <a:solidFill>
                  <a:srgbClr val="000000"/>
                </a:solidFill>
                <a:latin typeface="Arial"/>
                <a:ea typeface="Arial"/>
                <a:cs typeface="Arial"/>
              </a:defRPr>
            </a:pPr>
            <a:endParaRPr lang="en-US"/>
          </a:p>
        </c:txPr>
        <c:crossAx val="183220992"/>
        <c:crossesAt val="0"/>
        <c:crossBetween val="midCat"/>
        <c:majorUnit val="64"/>
        <c:minorUnit val="32"/>
      </c:valAx>
      <c:valAx>
        <c:axId val="183220992"/>
        <c:scaling>
          <c:orientation val="minMax"/>
          <c:max val="64"/>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Calibri"/>
                    <a:ea typeface="Calibri"/>
                    <a:cs typeface="Calibri"/>
                  </a:defRPr>
                </a:pPr>
                <a:r>
                  <a:rPr lang="en-GB" sz="950" b="1" i="0" u="none" strike="noStrike" baseline="0">
                    <a:solidFill>
                      <a:srgbClr val="000000"/>
                    </a:solidFill>
                    <a:latin typeface="Arial"/>
                    <a:cs typeface="Arial"/>
                  </a:rPr>
                  <a:t>Multiprocessor Warp Occupancy</a:t>
                </a:r>
              </a:p>
              <a:p>
                <a:pPr>
                  <a:defRPr sz="1200" b="0" i="0" u="none" strike="noStrike" baseline="0">
                    <a:solidFill>
                      <a:srgbClr val="000000"/>
                    </a:solidFill>
                    <a:latin typeface="Calibri"/>
                    <a:ea typeface="Calibri"/>
                    <a:cs typeface="Calibri"/>
                  </a:defRPr>
                </a:pPr>
                <a:r>
                  <a:rPr lang="en-GB" sz="950" b="1" i="0" u="none" strike="noStrike" baseline="0">
                    <a:solidFill>
                      <a:srgbClr val="000000"/>
                    </a:solidFill>
                    <a:latin typeface="Arial"/>
                    <a:cs typeface="Arial"/>
                  </a:rPr>
                  <a:t>(# warps)</a:t>
                </a:r>
              </a:p>
            </c:rich>
          </c:tx>
          <c:layout>
            <c:manualLayout>
              <c:xMode val="edge"/>
              <c:yMode val="edge"/>
              <c:x val="1.6925890556586606E-2"/>
              <c:y val="0.2099733629950531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50" b="0" i="0" u="none" strike="noStrike" baseline="0">
                <a:solidFill>
                  <a:srgbClr val="000000"/>
                </a:solidFill>
                <a:latin typeface="Arial"/>
                <a:ea typeface="Arial"/>
                <a:cs typeface="Arial"/>
              </a:defRPr>
            </a:pPr>
            <a:endParaRPr lang="en-US"/>
          </a:p>
        </c:txPr>
        <c:crossAx val="183220416"/>
        <c:crossesAt val="0"/>
        <c:crossBetween val="midCat"/>
        <c:majorUnit val="8"/>
        <c:minorUnit val="1"/>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95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000000000000033" r="0.75000000000000033" t="1" header="0.5" footer="0.5"/>
    <c:pageSetup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00" b="1" i="0" u="none" strike="noStrike" baseline="0">
                <a:solidFill>
                  <a:srgbClr val="000000"/>
                </a:solidFill>
                <a:latin typeface="Arial"/>
                <a:ea typeface="Arial"/>
                <a:cs typeface="Arial"/>
              </a:defRPr>
            </a:pPr>
            <a:r>
              <a:rPr lang="en-GB"/>
              <a:t>Impact of Varying Register Count Per Thread</a:t>
            </a:r>
          </a:p>
        </c:rich>
      </c:tx>
      <c:layout>
        <c:manualLayout>
          <c:xMode val="edge"/>
          <c:yMode val="edge"/>
          <c:x val="0.19727382475359914"/>
          <c:y val="1.4092642716535432E-2"/>
        </c:manualLayout>
      </c:layout>
      <c:overlay val="0"/>
      <c:spPr>
        <a:noFill/>
        <a:ln w="25400">
          <a:noFill/>
        </a:ln>
      </c:spPr>
    </c:title>
    <c:autoTitleDeleted val="0"/>
    <c:plotArea>
      <c:layout>
        <c:manualLayout>
          <c:layoutTarget val="inner"/>
          <c:xMode val="edge"/>
          <c:yMode val="edge"/>
          <c:x val="0.13450950815056167"/>
          <c:y val="0.17473164149561468"/>
          <c:w val="0.81727436369304418"/>
          <c:h val="0.64516298398380789"/>
        </c:manualLayout>
      </c:layout>
      <c:scatterChart>
        <c:scatterStyle val="lineMarker"/>
        <c:varyColors val="0"/>
        <c:ser>
          <c:idx val="0"/>
          <c:order val="0"/>
          <c:tx>
            <c:v>Warp Occupancy</c:v>
          </c:tx>
          <c:spPr>
            <a:ln w="25400">
              <a:solidFill>
                <a:srgbClr val="000090"/>
              </a:solidFill>
              <a:prstDash val="solid"/>
            </a:ln>
          </c:spPr>
          <c:marker>
            <c:symbol val="none"/>
          </c:marker>
          <c:xVal>
            <c:numRef>
              <c:f>Calculator!$F$86:$F$340</c:f>
              <c:numCache>
                <c:formatCode>General</c:formatCode>
                <c:ptCount val="25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numCache>
            </c:numRef>
          </c:xVal>
          <c:yVal>
            <c:numRef>
              <c:f>Calculator!$G$86:$G$340</c:f>
              <c:numCache>
                <c:formatCode>General</c:formatCode>
                <c:ptCount val="255"/>
                <c:pt idx="0">
                  <c:v>64</c:v>
                </c:pt>
                <c:pt idx="1">
                  <c:v>64</c:v>
                </c:pt>
                <c:pt idx="2">
                  <c:v>64</c:v>
                </c:pt>
                <c:pt idx="3">
                  <c:v>64</c:v>
                </c:pt>
                <c:pt idx="4">
                  <c:v>64</c:v>
                </c:pt>
                <c:pt idx="5">
                  <c:v>64</c:v>
                </c:pt>
                <c:pt idx="6">
                  <c:v>64</c:v>
                </c:pt>
                <c:pt idx="7">
                  <c:v>64</c:v>
                </c:pt>
                <c:pt idx="8">
                  <c:v>64</c:v>
                </c:pt>
                <c:pt idx="9">
                  <c:v>64</c:v>
                </c:pt>
                <c:pt idx="10">
                  <c:v>64</c:v>
                </c:pt>
                <c:pt idx="11">
                  <c:v>64</c:v>
                </c:pt>
                <c:pt idx="12">
                  <c:v>64</c:v>
                </c:pt>
                <c:pt idx="13">
                  <c:v>64</c:v>
                </c:pt>
                <c:pt idx="14">
                  <c:v>64</c:v>
                </c:pt>
                <c:pt idx="15">
                  <c:v>64</c:v>
                </c:pt>
                <c:pt idx="16">
                  <c:v>64</c:v>
                </c:pt>
                <c:pt idx="17">
                  <c:v>64</c:v>
                </c:pt>
                <c:pt idx="18">
                  <c:v>64</c:v>
                </c:pt>
                <c:pt idx="19">
                  <c:v>64</c:v>
                </c:pt>
                <c:pt idx="20">
                  <c:v>64</c:v>
                </c:pt>
                <c:pt idx="21">
                  <c:v>64</c:v>
                </c:pt>
                <c:pt idx="22">
                  <c:v>64</c:v>
                </c:pt>
                <c:pt idx="23">
                  <c:v>64</c:v>
                </c:pt>
                <c:pt idx="24">
                  <c:v>64</c:v>
                </c:pt>
                <c:pt idx="25">
                  <c:v>64</c:v>
                </c:pt>
                <c:pt idx="26">
                  <c:v>64</c:v>
                </c:pt>
                <c:pt idx="27">
                  <c:v>64</c:v>
                </c:pt>
                <c:pt idx="28">
                  <c:v>64</c:v>
                </c:pt>
                <c:pt idx="29">
                  <c:v>64</c:v>
                </c:pt>
                <c:pt idx="30">
                  <c:v>64</c:v>
                </c:pt>
                <c:pt idx="31">
                  <c:v>64</c:v>
                </c:pt>
                <c:pt idx="32">
                  <c:v>48</c:v>
                </c:pt>
                <c:pt idx="33">
                  <c:v>48</c:v>
                </c:pt>
                <c:pt idx="34">
                  <c:v>48</c:v>
                </c:pt>
                <c:pt idx="35">
                  <c:v>48</c:v>
                </c:pt>
                <c:pt idx="36">
                  <c:v>48</c:v>
                </c:pt>
                <c:pt idx="37" formatCode="0">
                  <c:v>48</c:v>
                </c:pt>
                <c:pt idx="38">
                  <c:v>48</c:v>
                </c:pt>
                <c:pt idx="39">
                  <c:v>48</c:v>
                </c:pt>
                <c:pt idx="40">
                  <c:v>40</c:v>
                </c:pt>
                <c:pt idx="41">
                  <c:v>40</c:v>
                </c:pt>
                <c:pt idx="42">
                  <c:v>40</c:v>
                </c:pt>
                <c:pt idx="43">
                  <c:v>40</c:v>
                </c:pt>
                <c:pt idx="44">
                  <c:v>40</c:v>
                </c:pt>
                <c:pt idx="45">
                  <c:v>40</c:v>
                </c:pt>
                <c:pt idx="46">
                  <c:v>40</c:v>
                </c:pt>
                <c:pt idx="47">
                  <c:v>40</c:v>
                </c:pt>
                <c:pt idx="48">
                  <c:v>36</c:v>
                </c:pt>
                <c:pt idx="49">
                  <c:v>36</c:v>
                </c:pt>
                <c:pt idx="50">
                  <c:v>36</c:v>
                </c:pt>
                <c:pt idx="51">
                  <c:v>36</c:v>
                </c:pt>
                <c:pt idx="52">
                  <c:v>36</c:v>
                </c:pt>
                <c:pt idx="53">
                  <c:v>36</c:v>
                </c:pt>
                <c:pt idx="54">
                  <c:v>36</c:v>
                </c:pt>
                <c:pt idx="55">
                  <c:v>36</c:v>
                </c:pt>
                <c:pt idx="56">
                  <c:v>32</c:v>
                </c:pt>
                <c:pt idx="57">
                  <c:v>32</c:v>
                </c:pt>
                <c:pt idx="58">
                  <c:v>32</c:v>
                </c:pt>
                <c:pt idx="59">
                  <c:v>32</c:v>
                </c:pt>
                <c:pt idx="60">
                  <c:v>32</c:v>
                </c:pt>
                <c:pt idx="61">
                  <c:v>32</c:v>
                </c:pt>
                <c:pt idx="62">
                  <c:v>32</c:v>
                </c:pt>
                <c:pt idx="63">
                  <c:v>32</c:v>
                </c:pt>
                <c:pt idx="64">
                  <c:v>28</c:v>
                </c:pt>
                <c:pt idx="65">
                  <c:v>28</c:v>
                </c:pt>
                <c:pt idx="66">
                  <c:v>28</c:v>
                </c:pt>
                <c:pt idx="67">
                  <c:v>28</c:v>
                </c:pt>
                <c:pt idx="68">
                  <c:v>28</c:v>
                </c:pt>
                <c:pt idx="69">
                  <c:v>28</c:v>
                </c:pt>
                <c:pt idx="70">
                  <c:v>28</c:v>
                </c:pt>
                <c:pt idx="71">
                  <c:v>28</c:v>
                </c:pt>
                <c:pt idx="72">
                  <c:v>24</c:v>
                </c:pt>
                <c:pt idx="73">
                  <c:v>24</c:v>
                </c:pt>
                <c:pt idx="74">
                  <c:v>24</c:v>
                </c:pt>
                <c:pt idx="75">
                  <c:v>24</c:v>
                </c:pt>
                <c:pt idx="76">
                  <c:v>24</c:v>
                </c:pt>
                <c:pt idx="77">
                  <c:v>24</c:v>
                </c:pt>
                <c:pt idx="78">
                  <c:v>24</c:v>
                </c:pt>
                <c:pt idx="79">
                  <c:v>24</c:v>
                </c:pt>
                <c:pt idx="80">
                  <c:v>20</c:v>
                </c:pt>
                <c:pt idx="81">
                  <c:v>20</c:v>
                </c:pt>
                <c:pt idx="82">
                  <c:v>20</c:v>
                </c:pt>
                <c:pt idx="83">
                  <c:v>20</c:v>
                </c:pt>
                <c:pt idx="84">
                  <c:v>20</c:v>
                </c:pt>
                <c:pt idx="85">
                  <c:v>20</c:v>
                </c:pt>
                <c:pt idx="86">
                  <c:v>20</c:v>
                </c:pt>
                <c:pt idx="87">
                  <c:v>20</c:v>
                </c:pt>
                <c:pt idx="88">
                  <c:v>20</c:v>
                </c:pt>
                <c:pt idx="89">
                  <c:v>20</c:v>
                </c:pt>
                <c:pt idx="90">
                  <c:v>20</c:v>
                </c:pt>
                <c:pt idx="91">
                  <c:v>20</c:v>
                </c:pt>
                <c:pt idx="92">
                  <c:v>20</c:v>
                </c:pt>
                <c:pt idx="93">
                  <c:v>20</c:v>
                </c:pt>
                <c:pt idx="94">
                  <c:v>20</c:v>
                </c:pt>
                <c:pt idx="95">
                  <c:v>20</c:v>
                </c:pt>
                <c:pt idx="96">
                  <c:v>16</c:v>
                </c:pt>
                <c:pt idx="97">
                  <c:v>16</c:v>
                </c:pt>
                <c:pt idx="98">
                  <c:v>16</c:v>
                </c:pt>
                <c:pt idx="99">
                  <c:v>16</c:v>
                </c:pt>
                <c:pt idx="100">
                  <c:v>16</c:v>
                </c:pt>
                <c:pt idx="101">
                  <c:v>16</c:v>
                </c:pt>
                <c:pt idx="102">
                  <c:v>16</c:v>
                </c:pt>
                <c:pt idx="103">
                  <c:v>16</c:v>
                </c:pt>
                <c:pt idx="104">
                  <c:v>16</c:v>
                </c:pt>
                <c:pt idx="105">
                  <c:v>16</c:v>
                </c:pt>
                <c:pt idx="106">
                  <c:v>16</c:v>
                </c:pt>
                <c:pt idx="107">
                  <c:v>16</c:v>
                </c:pt>
                <c:pt idx="108">
                  <c:v>16</c:v>
                </c:pt>
                <c:pt idx="109">
                  <c:v>16</c:v>
                </c:pt>
                <c:pt idx="110">
                  <c:v>16</c:v>
                </c:pt>
                <c:pt idx="111">
                  <c:v>16</c:v>
                </c:pt>
                <c:pt idx="112">
                  <c:v>16</c:v>
                </c:pt>
                <c:pt idx="113">
                  <c:v>16</c:v>
                </c:pt>
                <c:pt idx="114">
                  <c:v>16</c:v>
                </c:pt>
                <c:pt idx="115">
                  <c:v>16</c:v>
                </c:pt>
                <c:pt idx="116">
                  <c:v>16</c:v>
                </c:pt>
                <c:pt idx="117">
                  <c:v>16</c:v>
                </c:pt>
                <c:pt idx="118">
                  <c:v>16</c:v>
                </c:pt>
                <c:pt idx="119">
                  <c:v>16</c:v>
                </c:pt>
                <c:pt idx="120">
                  <c:v>16</c:v>
                </c:pt>
                <c:pt idx="121">
                  <c:v>16</c:v>
                </c:pt>
                <c:pt idx="122">
                  <c:v>16</c:v>
                </c:pt>
                <c:pt idx="123">
                  <c:v>16</c:v>
                </c:pt>
                <c:pt idx="124">
                  <c:v>16</c:v>
                </c:pt>
                <c:pt idx="125">
                  <c:v>16</c:v>
                </c:pt>
                <c:pt idx="126">
                  <c:v>16</c:v>
                </c:pt>
                <c:pt idx="127">
                  <c:v>16</c:v>
                </c:pt>
                <c:pt idx="128">
                  <c:v>12</c:v>
                </c:pt>
                <c:pt idx="129">
                  <c:v>12</c:v>
                </c:pt>
                <c:pt idx="130">
                  <c:v>12</c:v>
                </c:pt>
                <c:pt idx="131">
                  <c:v>12</c:v>
                </c:pt>
                <c:pt idx="132">
                  <c:v>12</c:v>
                </c:pt>
                <c:pt idx="133">
                  <c:v>12</c:v>
                </c:pt>
                <c:pt idx="134">
                  <c:v>12</c:v>
                </c:pt>
                <c:pt idx="135">
                  <c:v>12</c:v>
                </c:pt>
                <c:pt idx="136">
                  <c:v>12</c:v>
                </c:pt>
                <c:pt idx="137">
                  <c:v>12</c:v>
                </c:pt>
                <c:pt idx="138">
                  <c:v>12</c:v>
                </c:pt>
                <c:pt idx="139">
                  <c:v>12</c:v>
                </c:pt>
                <c:pt idx="140">
                  <c:v>12</c:v>
                </c:pt>
                <c:pt idx="141">
                  <c:v>12</c:v>
                </c:pt>
                <c:pt idx="142">
                  <c:v>12</c:v>
                </c:pt>
                <c:pt idx="143">
                  <c:v>12</c:v>
                </c:pt>
                <c:pt idx="144">
                  <c:v>12</c:v>
                </c:pt>
                <c:pt idx="145">
                  <c:v>12</c:v>
                </c:pt>
                <c:pt idx="146">
                  <c:v>12</c:v>
                </c:pt>
                <c:pt idx="147">
                  <c:v>12</c:v>
                </c:pt>
                <c:pt idx="148">
                  <c:v>12</c:v>
                </c:pt>
                <c:pt idx="149">
                  <c:v>12</c:v>
                </c:pt>
                <c:pt idx="150">
                  <c:v>12</c:v>
                </c:pt>
                <c:pt idx="151">
                  <c:v>12</c:v>
                </c:pt>
                <c:pt idx="152">
                  <c:v>12</c:v>
                </c:pt>
                <c:pt idx="153">
                  <c:v>12</c:v>
                </c:pt>
                <c:pt idx="154">
                  <c:v>12</c:v>
                </c:pt>
                <c:pt idx="155">
                  <c:v>12</c:v>
                </c:pt>
                <c:pt idx="156">
                  <c:v>12</c:v>
                </c:pt>
                <c:pt idx="157">
                  <c:v>12</c:v>
                </c:pt>
                <c:pt idx="158">
                  <c:v>12</c:v>
                </c:pt>
                <c:pt idx="159">
                  <c:v>12</c:v>
                </c:pt>
                <c:pt idx="160">
                  <c:v>12</c:v>
                </c:pt>
                <c:pt idx="161">
                  <c:v>12</c:v>
                </c:pt>
                <c:pt idx="162">
                  <c:v>12</c:v>
                </c:pt>
                <c:pt idx="163">
                  <c:v>12</c:v>
                </c:pt>
                <c:pt idx="164">
                  <c:v>12</c:v>
                </c:pt>
                <c:pt idx="165">
                  <c:v>12</c:v>
                </c:pt>
                <c:pt idx="166">
                  <c:v>12</c:v>
                </c:pt>
                <c:pt idx="167">
                  <c:v>12</c:v>
                </c:pt>
                <c:pt idx="168">
                  <c:v>8</c:v>
                </c:pt>
                <c:pt idx="169">
                  <c:v>8</c:v>
                </c:pt>
                <c:pt idx="170">
                  <c:v>8</c:v>
                </c:pt>
                <c:pt idx="171">
                  <c:v>8</c:v>
                </c:pt>
                <c:pt idx="172">
                  <c:v>8</c:v>
                </c:pt>
                <c:pt idx="173">
                  <c:v>8</c:v>
                </c:pt>
                <c:pt idx="174">
                  <c:v>8</c:v>
                </c:pt>
                <c:pt idx="175">
                  <c:v>8</c:v>
                </c:pt>
                <c:pt idx="176">
                  <c:v>8</c:v>
                </c:pt>
                <c:pt idx="177">
                  <c:v>8</c:v>
                </c:pt>
                <c:pt idx="178">
                  <c:v>8</c:v>
                </c:pt>
                <c:pt idx="179">
                  <c:v>8</c:v>
                </c:pt>
                <c:pt idx="180">
                  <c:v>8</c:v>
                </c:pt>
                <c:pt idx="181">
                  <c:v>8</c:v>
                </c:pt>
                <c:pt idx="182">
                  <c:v>8</c:v>
                </c:pt>
                <c:pt idx="183">
                  <c:v>8</c:v>
                </c:pt>
                <c:pt idx="184">
                  <c:v>8</c:v>
                </c:pt>
                <c:pt idx="185">
                  <c:v>8</c:v>
                </c:pt>
                <c:pt idx="186">
                  <c:v>8</c:v>
                </c:pt>
                <c:pt idx="187">
                  <c:v>8</c:v>
                </c:pt>
                <c:pt idx="188">
                  <c:v>8</c:v>
                </c:pt>
                <c:pt idx="189">
                  <c:v>8</c:v>
                </c:pt>
                <c:pt idx="190">
                  <c:v>8</c:v>
                </c:pt>
                <c:pt idx="191">
                  <c:v>8</c:v>
                </c:pt>
                <c:pt idx="192">
                  <c:v>8</c:v>
                </c:pt>
                <c:pt idx="193">
                  <c:v>8</c:v>
                </c:pt>
                <c:pt idx="194">
                  <c:v>8</c:v>
                </c:pt>
                <c:pt idx="195">
                  <c:v>8</c:v>
                </c:pt>
                <c:pt idx="196">
                  <c:v>8</c:v>
                </c:pt>
                <c:pt idx="197">
                  <c:v>8</c:v>
                </c:pt>
                <c:pt idx="198">
                  <c:v>8</c:v>
                </c:pt>
                <c:pt idx="199">
                  <c:v>8</c:v>
                </c:pt>
                <c:pt idx="200">
                  <c:v>8</c:v>
                </c:pt>
                <c:pt idx="201">
                  <c:v>8</c:v>
                </c:pt>
                <c:pt idx="202">
                  <c:v>8</c:v>
                </c:pt>
                <c:pt idx="203">
                  <c:v>8</c:v>
                </c:pt>
                <c:pt idx="204">
                  <c:v>8</c:v>
                </c:pt>
                <c:pt idx="205">
                  <c:v>8</c:v>
                </c:pt>
                <c:pt idx="206">
                  <c:v>8</c:v>
                </c:pt>
                <c:pt idx="207">
                  <c:v>8</c:v>
                </c:pt>
                <c:pt idx="208">
                  <c:v>8</c:v>
                </c:pt>
                <c:pt idx="209">
                  <c:v>8</c:v>
                </c:pt>
                <c:pt idx="210">
                  <c:v>8</c:v>
                </c:pt>
                <c:pt idx="211">
                  <c:v>8</c:v>
                </c:pt>
                <c:pt idx="212">
                  <c:v>8</c:v>
                </c:pt>
                <c:pt idx="213">
                  <c:v>8</c:v>
                </c:pt>
                <c:pt idx="214">
                  <c:v>8</c:v>
                </c:pt>
                <c:pt idx="215">
                  <c:v>8</c:v>
                </c:pt>
                <c:pt idx="216">
                  <c:v>8</c:v>
                </c:pt>
                <c:pt idx="217">
                  <c:v>8</c:v>
                </c:pt>
                <c:pt idx="218">
                  <c:v>8</c:v>
                </c:pt>
                <c:pt idx="219">
                  <c:v>8</c:v>
                </c:pt>
                <c:pt idx="220">
                  <c:v>8</c:v>
                </c:pt>
                <c:pt idx="221">
                  <c:v>8</c:v>
                </c:pt>
                <c:pt idx="222">
                  <c:v>8</c:v>
                </c:pt>
                <c:pt idx="223">
                  <c:v>8</c:v>
                </c:pt>
                <c:pt idx="224">
                  <c:v>8</c:v>
                </c:pt>
                <c:pt idx="225">
                  <c:v>8</c:v>
                </c:pt>
                <c:pt idx="226">
                  <c:v>8</c:v>
                </c:pt>
                <c:pt idx="227">
                  <c:v>8</c:v>
                </c:pt>
                <c:pt idx="228">
                  <c:v>8</c:v>
                </c:pt>
                <c:pt idx="229">
                  <c:v>8</c:v>
                </c:pt>
                <c:pt idx="230">
                  <c:v>8</c:v>
                </c:pt>
                <c:pt idx="231">
                  <c:v>8</c:v>
                </c:pt>
                <c:pt idx="232">
                  <c:v>8</c:v>
                </c:pt>
                <c:pt idx="233">
                  <c:v>8</c:v>
                </c:pt>
                <c:pt idx="234">
                  <c:v>8</c:v>
                </c:pt>
                <c:pt idx="235">
                  <c:v>8</c:v>
                </c:pt>
                <c:pt idx="236">
                  <c:v>8</c:v>
                </c:pt>
                <c:pt idx="237">
                  <c:v>8</c:v>
                </c:pt>
                <c:pt idx="238">
                  <c:v>8</c:v>
                </c:pt>
                <c:pt idx="239">
                  <c:v>8</c:v>
                </c:pt>
                <c:pt idx="240">
                  <c:v>8</c:v>
                </c:pt>
                <c:pt idx="241">
                  <c:v>8</c:v>
                </c:pt>
                <c:pt idx="242">
                  <c:v>8</c:v>
                </c:pt>
                <c:pt idx="243">
                  <c:v>8</c:v>
                </c:pt>
                <c:pt idx="244">
                  <c:v>8</c:v>
                </c:pt>
                <c:pt idx="245">
                  <c:v>8</c:v>
                </c:pt>
                <c:pt idx="246">
                  <c:v>8</c:v>
                </c:pt>
                <c:pt idx="247">
                  <c:v>8</c:v>
                </c:pt>
                <c:pt idx="248">
                  <c:v>8</c:v>
                </c:pt>
                <c:pt idx="249">
                  <c:v>8</c:v>
                </c:pt>
                <c:pt idx="250">
                  <c:v>8</c:v>
                </c:pt>
                <c:pt idx="251">
                  <c:v>8</c:v>
                </c:pt>
                <c:pt idx="252">
                  <c:v>8</c:v>
                </c:pt>
                <c:pt idx="253">
                  <c:v>8</c:v>
                </c:pt>
                <c:pt idx="254">
                  <c:v>8</c:v>
                </c:pt>
              </c:numCache>
            </c:numRef>
          </c:yVal>
          <c:smooth val="0"/>
        </c:ser>
        <c:ser>
          <c:idx val="1"/>
          <c:order val="1"/>
          <c:tx>
            <c:v>My Register Count</c:v>
          </c:tx>
          <c:spPr>
            <a:ln w="12700">
              <a:solidFill>
                <a:srgbClr val="DD0806"/>
              </a:solidFill>
              <a:prstDash val="solid"/>
            </a:ln>
          </c:spPr>
          <c:marker>
            <c:symbol val="triangle"/>
            <c:size val="11"/>
            <c:spPr>
              <a:solidFill>
                <a:srgbClr val="FF0000"/>
              </a:solidFill>
              <a:ln>
                <a:solidFill>
                  <a:srgbClr val="DD0806"/>
                </a:solidFill>
                <a:prstDash val="solid"/>
              </a:ln>
            </c:spPr>
          </c:marker>
          <c:dLbls>
            <c:dLbl>
              <c:idx val="0"/>
              <c:layout>
                <c:manualLayout>
                  <c:x val="-5.5403618440824656E-2"/>
                  <c:y val="-4.716456764430333E-2"/>
                </c:manualLayout>
              </c:layout>
              <c:dLblPos val="r"/>
              <c:showLegendKey val="0"/>
              <c:showVal val="0"/>
              <c:showCatName val="1"/>
              <c:showSerName val="1"/>
              <c:showPercent val="0"/>
              <c:showBubbleSize val="0"/>
            </c:dLbl>
            <c:spPr>
              <a:noFill/>
              <a:ln w="25400">
                <a:noFill/>
              </a:ln>
            </c:spPr>
            <c:txPr>
              <a:bodyPr/>
              <a:lstStyle/>
              <a:p>
                <a:pPr>
                  <a:defRPr sz="800" b="0" i="0" u="none" strike="noStrike" baseline="0">
                    <a:solidFill>
                      <a:srgbClr val="000000"/>
                    </a:solidFill>
                    <a:latin typeface="Arial"/>
                    <a:ea typeface="Arial"/>
                    <a:cs typeface="Arial"/>
                  </a:defRPr>
                </a:pPr>
                <a:endParaRPr lang="en-US"/>
              </a:p>
            </c:txPr>
            <c:dLblPos val="r"/>
            <c:showLegendKey val="0"/>
            <c:showVal val="0"/>
            <c:showCatName val="1"/>
            <c:showSerName val="1"/>
            <c:showPercent val="0"/>
            <c:showBubbleSize val="0"/>
            <c:showLeaderLines val="0"/>
          </c:dLbls>
          <c:xVal>
            <c:numRef>
              <c:f>Calculator!$F$85</c:f>
              <c:numCache>
                <c:formatCode>General</c:formatCode>
                <c:ptCount val="1"/>
                <c:pt idx="0">
                  <c:v>48</c:v>
                </c:pt>
              </c:numCache>
            </c:numRef>
          </c:xVal>
          <c:yVal>
            <c:numRef>
              <c:f>Calculator!$G$85</c:f>
              <c:numCache>
                <c:formatCode>General</c:formatCode>
                <c:ptCount val="1"/>
                <c:pt idx="0">
                  <c:v>40</c:v>
                </c:pt>
              </c:numCache>
            </c:numRef>
          </c:yVal>
          <c:smooth val="0"/>
        </c:ser>
        <c:dLbls>
          <c:showLegendKey val="0"/>
          <c:showVal val="0"/>
          <c:showCatName val="0"/>
          <c:showSerName val="0"/>
          <c:showPercent val="0"/>
          <c:showBubbleSize val="0"/>
        </c:dLbls>
        <c:axId val="51896896"/>
        <c:axId val="51897472"/>
      </c:scatterChart>
      <c:valAx>
        <c:axId val="51896896"/>
        <c:scaling>
          <c:orientation val="minMax"/>
          <c:max val="256"/>
          <c:min val="0"/>
        </c:scaling>
        <c:delete val="0"/>
        <c:axPos val="b"/>
        <c:majorGridlines>
          <c:spPr>
            <a:ln w="3175">
              <a:solidFill>
                <a:srgbClr val="808080"/>
              </a:solidFill>
              <a:prstDash val="solid"/>
            </a:ln>
          </c:spPr>
        </c:majorGridlines>
        <c:title>
          <c:tx>
            <c:rich>
              <a:bodyPr/>
              <a:lstStyle/>
              <a:p>
                <a:pPr>
                  <a:defRPr sz="925" b="1" i="0" u="none" strike="noStrike" baseline="0">
                    <a:solidFill>
                      <a:srgbClr val="000000"/>
                    </a:solidFill>
                    <a:latin typeface="Arial"/>
                    <a:ea typeface="Arial"/>
                    <a:cs typeface="Arial"/>
                  </a:defRPr>
                </a:pPr>
                <a:r>
                  <a:rPr lang="en-GB"/>
                  <a:t>Registers Per Thread</a:t>
                </a:r>
              </a:p>
            </c:rich>
          </c:tx>
          <c:layout>
            <c:manualLayout>
              <c:xMode val="edge"/>
              <c:yMode val="edge"/>
              <c:x val="0.42977026613092123"/>
              <c:y val="0.9005401082677165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5400000" vert="horz"/>
          <a:lstStyle/>
          <a:p>
            <a:pPr>
              <a:defRPr sz="925" b="0" i="0" u="none" strike="noStrike" baseline="0">
                <a:solidFill>
                  <a:srgbClr val="000000"/>
                </a:solidFill>
                <a:latin typeface="Arial"/>
                <a:ea typeface="Arial"/>
                <a:cs typeface="Arial"/>
              </a:defRPr>
            </a:pPr>
            <a:endParaRPr lang="en-US"/>
          </a:p>
        </c:txPr>
        <c:crossAx val="51897472"/>
        <c:crossesAt val="0"/>
        <c:crossBetween val="midCat"/>
        <c:majorUnit val="8"/>
      </c:valAx>
      <c:valAx>
        <c:axId val="51897472"/>
        <c:scaling>
          <c:orientation val="minMax"/>
          <c:max val="64"/>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Calibri"/>
                    <a:ea typeface="Calibri"/>
                    <a:cs typeface="Calibri"/>
                  </a:defRPr>
                </a:pPr>
                <a:r>
                  <a:rPr lang="en-GB" sz="950" b="1" i="0" u="none" strike="noStrike" baseline="0">
                    <a:solidFill>
                      <a:srgbClr val="000000"/>
                    </a:solidFill>
                    <a:latin typeface="Arial"/>
                    <a:cs typeface="Arial"/>
                  </a:rPr>
                  <a:t>Multiprocessor Warp Occupancy</a:t>
                </a:r>
              </a:p>
              <a:p>
                <a:pPr>
                  <a:defRPr sz="1200" b="0" i="0" u="none" strike="noStrike" baseline="0">
                    <a:solidFill>
                      <a:srgbClr val="000000"/>
                    </a:solidFill>
                    <a:latin typeface="Calibri"/>
                    <a:ea typeface="Calibri"/>
                    <a:cs typeface="Calibri"/>
                  </a:defRPr>
                </a:pPr>
                <a:r>
                  <a:rPr lang="en-GB" sz="950" b="1" i="0" u="none" strike="noStrike" baseline="0">
                    <a:solidFill>
                      <a:srgbClr val="000000"/>
                    </a:solidFill>
                    <a:latin typeface="Arial"/>
                    <a:cs typeface="Arial"/>
                  </a:rPr>
                  <a:t>(# warps)</a:t>
                </a:r>
              </a:p>
            </c:rich>
          </c:tx>
          <c:layout>
            <c:manualLayout>
              <c:xMode val="edge"/>
              <c:yMode val="edge"/>
              <c:x val="1.8217265175949116E-2"/>
              <c:y val="0.2203592519685039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n-US"/>
          </a:p>
        </c:txPr>
        <c:crossAx val="51896896"/>
        <c:crossesAt val="0"/>
        <c:crossBetween val="midCat"/>
        <c:majorUnit val="8"/>
        <c:minorUnit val="1"/>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000000000000311" r="0.75000000000000311" t="1" header="0.5" footer="0.5"/>
    <c:pageSetup orientation="landscape"/>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00" b="1" i="0" u="none" strike="noStrike" baseline="0">
                <a:solidFill>
                  <a:srgbClr val="000000"/>
                </a:solidFill>
                <a:latin typeface="Arial"/>
                <a:ea typeface="Arial"/>
                <a:cs typeface="Arial"/>
              </a:defRPr>
            </a:pPr>
            <a:r>
              <a:rPr lang="en-GB"/>
              <a:t>Impact of Varying Shared Memory Usage Per Block</a:t>
            </a:r>
          </a:p>
        </c:rich>
      </c:tx>
      <c:layout>
        <c:manualLayout>
          <c:xMode val="edge"/>
          <c:yMode val="edge"/>
          <c:x val="0.1608654193455176"/>
          <c:y val="2.3589263238006027E-2"/>
        </c:manualLayout>
      </c:layout>
      <c:overlay val="0"/>
      <c:spPr>
        <a:noFill/>
        <a:ln w="25400">
          <a:noFill/>
        </a:ln>
      </c:spPr>
    </c:title>
    <c:autoTitleDeleted val="0"/>
    <c:plotArea>
      <c:layout>
        <c:manualLayout>
          <c:layoutTarget val="inner"/>
          <c:xMode val="edge"/>
          <c:yMode val="edge"/>
          <c:x val="0.13647111859109221"/>
          <c:y val="0.18730216797547122"/>
          <c:w val="0.81514275410230197"/>
          <c:h val="0.55254474210553706"/>
        </c:manualLayout>
      </c:layout>
      <c:scatterChart>
        <c:scatterStyle val="lineMarker"/>
        <c:varyColors val="0"/>
        <c:ser>
          <c:idx val="3"/>
          <c:order val="0"/>
          <c:tx>
            <c:strRef>
              <c:f>Calculator!$M$85</c:f>
              <c:strCache>
                <c:ptCount val="1"/>
                <c:pt idx="0">
                  <c:v>0</c:v>
                </c:pt>
              </c:strCache>
            </c:strRef>
          </c:tx>
          <c:spPr>
            <a:ln w="25400">
              <a:solidFill>
                <a:srgbClr val="666699"/>
              </a:solidFill>
              <a:prstDash val="solid"/>
            </a:ln>
          </c:spPr>
          <c:marker>
            <c:symbol val="none"/>
          </c:marker>
          <c:xVal>
            <c:numRef>
              <c:f>Calculator!$J$87:$J$182</c:f>
              <c:numCache>
                <c:formatCode>General</c:formatCode>
                <c:ptCount val="96"/>
                <c:pt idx="0">
                  <c:v>512</c:v>
                </c:pt>
                <c:pt idx="1">
                  <c:v>1024</c:v>
                </c:pt>
                <c:pt idx="2">
                  <c:v>1536</c:v>
                </c:pt>
                <c:pt idx="3">
                  <c:v>2048</c:v>
                </c:pt>
                <c:pt idx="4">
                  <c:v>2560</c:v>
                </c:pt>
                <c:pt idx="5">
                  <c:v>3072</c:v>
                </c:pt>
                <c:pt idx="6">
                  <c:v>3584</c:v>
                </c:pt>
                <c:pt idx="7">
                  <c:v>4096</c:v>
                </c:pt>
                <c:pt idx="8">
                  <c:v>4608</c:v>
                </c:pt>
                <c:pt idx="9">
                  <c:v>5120</c:v>
                </c:pt>
                <c:pt idx="10">
                  <c:v>5632</c:v>
                </c:pt>
                <c:pt idx="11">
                  <c:v>6144</c:v>
                </c:pt>
                <c:pt idx="12">
                  <c:v>6656</c:v>
                </c:pt>
                <c:pt idx="13">
                  <c:v>7168</c:v>
                </c:pt>
                <c:pt idx="14">
                  <c:v>7680</c:v>
                </c:pt>
                <c:pt idx="15">
                  <c:v>8192</c:v>
                </c:pt>
                <c:pt idx="16">
                  <c:v>8704</c:v>
                </c:pt>
                <c:pt idx="17">
                  <c:v>9216</c:v>
                </c:pt>
                <c:pt idx="18">
                  <c:v>9728</c:v>
                </c:pt>
                <c:pt idx="19">
                  <c:v>10240</c:v>
                </c:pt>
                <c:pt idx="20">
                  <c:v>10752</c:v>
                </c:pt>
                <c:pt idx="21">
                  <c:v>11264</c:v>
                </c:pt>
                <c:pt idx="22">
                  <c:v>11776</c:v>
                </c:pt>
                <c:pt idx="23">
                  <c:v>12288</c:v>
                </c:pt>
                <c:pt idx="24">
                  <c:v>12800</c:v>
                </c:pt>
                <c:pt idx="25">
                  <c:v>13312</c:v>
                </c:pt>
                <c:pt idx="26">
                  <c:v>13824</c:v>
                </c:pt>
                <c:pt idx="27">
                  <c:v>14336</c:v>
                </c:pt>
                <c:pt idx="28">
                  <c:v>14848</c:v>
                </c:pt>
                <c:pt idx="29">
                  <c:v>15360</c:v>
                </c:pt>
                <c:pt idx="30">
                  <c:v>15872</c:v>
                </c:pt>
                <c:pt idx="31">
                  <c:v>16384</c:v>
                </c:pt>
                <c:pt idx="32">
                  <c:v>16896</c:v>
                </c:pt>
                <c:pt idx="33">
                  <c:v>17408</c:v>
                </c:pt>
                <c:pt idx="34">
                  <c:v>17920</c:v>
                </c:pt>
                <c:pt idx="35">
                  <c:v>18432</c:v>
                </c:pt>
                <c:pt idx="36">
                  <c:v>18944</c:v>
                </c:pt>
                <c:pt idx="37">
                  <c:v>19456</c:v>
                </c:pt>
                <c:pt idx="38">
                  <c:v>19968</c:v>
                </c:pt>
                <c:pt idx="39">
                  <c:v>20480</c:v>
                </c:pt>
                <c:pt idx="40">
                  <c:v>20992</c:v>
                </c:pt>
                <c:pt idx="41">
                  <c:v>21504</c:v>
                </c:pt>
                <c:pt idx="42">
                  <c:v>22016</c:v>
                </c:pt>
                <c:pt idx="43">
                  <c:v>22528</c:v>
                </c:pt>
                <c:pt idx="44">
                  <c:v>23040</c:v>
                </c:pt>
                <c:pt idx="45">
                  <c:v>23552</c:v>
                </c:pt>
                <c:pt idx="46">
                  <c:v>24064</c:v>
                </c:pt>
                <c:pt idx="47">
                  <c:v>24576</c:v>
                </c:pt>
                <c:pt idx="48">
                  <c:v>25088</c:v>
                </c:pt>
                <c:pt idx="49">
                  <c:v>25600</c:v>
                </c:pt>
                <c:pt idx="50">
                  <c:v>26112</c:v>
                </c:pt>
                <c:pt idx="51">
                  <c:v>26624</c:v>
                </c:pt>
                <c:pt idx="52">
                  <c:v>27136</c:v>
                </c:pt>
                <c:pt idx="53">
                  <c:v>27648</c:v>
                </c:pt>
                <c:pt idx="54">
                  <c:v>28160</c:v>
                </c:pt>
                <c:pt idx="55">
                  <c:v>28672</c:v>
                </c:pt>
                <c:pt idx="56">
                  <c:v>29184</c:v>
                </c:pt>
                <c:pt idx="57">
                  <c:v>29696</c:v>
                </c:pt>
                <c:pt idx="58">
                  <c:v>30208</c:v>
                </c:pt>
                <c:pt idx="59">
                  <c:v>30720</c:v>
                </c:pt>
                <c:pt idx="60">
                  <c:v>31232</c:v>
                </c:pt>
                <c:pt idx="61">
                  <c:v>31744</c:v>
                </c:pt>
                <c:pt idx="62">
                  <c:v>32256</c:v>
                </c:pt>
                <c:pt idx="63">
                  <c:v>32768</c:v>
                </c:pt>
                <c:pt idx="64">
                  <c:v>33280</c:v>
                </c:pt>
                <c:pt idx="65">
                  <c:v>33792</c:v>
                </c:pt>
                <c:pt idx="66">
                  <c:v>34304</c:v>
                </c:pt>
                <c:pt idx="67">
                  <c:v>34816</c:v>
                </c:pt>
                <c:pt idx="68">
                  <c:v>35328</c:v>
                </c:pt>
                <c:pt idx="69">
                  <c:v>35840</c:v>
                </c:pt>
                <c:pt idx="70">
                  <c:v>36352</c:v>
                </c:pt>
                <c:pt idx="71">
                  <c:v>36864</c:v>
                </c:pt>
                <c:pt idx="72">
                  <c:v>37376</c:v>
                </c:pt>
                <c:pt idx="73">
                  <c:v>37888</c:v>
                </c:pt>
                <c:pt idx="74">
                  <c:v>38400</c:v>
                </c:pt>
                <c:pt idx="75">
                  <c:v>38912</c:v>
                </c:pt>
                <c:pt idx="76">
                  <c:v>39424</c:v>
                </c:pt>
                <c:pt idx="77">
                  <c:v>39936</c:v>
                </c:pt>
                <c:pt idx="78">
                  <c:v>40448</c:v>
                </c:pt>
                <c:pt idx="79">
                  <c:v>40960</c:v>
                </c:pt>
                <c:pt idx="80">
                  <c:v>41472</c:v>
                </c:pt>
                <c:pt idx="81">
                  <c:v>41984</c:v>
                </c:pt>
                <c:pt idx="82">
                  <c:v>42496</c:v>
                </c:pt>
                <c:pt idx="83">
                  <c:v>43008</c:v>
                </c:pt>
                <c:pt idx="84">
                  <c:v>43520</c:v>
                </c:pt>
                <c:pt idx="85">
                  <c:v>44032</c:v>
                </c:pt>
                <c:pt idx="86">
                  <c:v>44544</c:v>
                </c:pt>
                <c:pt idx="87">
                  <c:v>45056</c:v>
                </c:pt>
                <c:pt idx="88">
                  <c:v>45568</c:v>
                </c:pt>
                <c:pt idx="89">
                  <c:v>46080</c:v>
                </c:pt>
                <c:pt idx="90">
                  <c:v>46592</c:v>
                </c:pt>
                <c:pt idx="91">
                  <c:v>47104</c:v>
                </c:pt>
                <c:pt idx="92">
                  <c:v>47616</c:v>
                </c:pt>
                <c:pt idx="93">
                  <c:v>48128</c:v>
                </c:pt>
                <c:pt idx="94">
                  <c:v>48640</c:v>
                </c:pt>
                <c:pt idx="95">
                  <c:v>49152</c:v>
                </c:pt>
              </c:numCache>
            </c:numRef>
          </c:xVal>
          <c:yVal>
            <c:numRef>
              <c:f>Calculator!$M$87:$M$182</c:f>
              <c:numCache>
                <c:formatCode>General</c:formatCode>
                <c:ptCount val="9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formatCode="0">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numCache>
            </c:numRef>
          </c:yVal>
          <c:smooth val="0"/>
        </c:ser>
        <c:ser>
          <c:idx val="2"/>
          <c:order val="1"/>
          <c:tx>
            <c:strRef>
              <c:f>Calculator!$L$85</c:f>
              <c:strCache>
                <c:ptCount val="1"/>
                <c:pt idx="0">
                  <c:v>0</c:v>
                </c:pt>
              </c:strCache>
            </c:strRef>
          </c:tx>
          <c:spPr>
            <a:ln w="25400">
              <a:solidFill>
                <a:srgbClr val="90713A"/>
              </a:solidFill>
              <a:prstDash val="solid"/>
            </a:ln>
          </c:spPr>
          <c:marker>
            <c:symbol val="none"/>
          </c:marker>
          <c:xVal>
            <c:numRef>
              <c:f>Calculator!$J$87:$J$182</c:f>
              <c:numCache>
                <c:formatCode>General</c:formatCode>
                <c:ptCount val="96"/>
                <c:pt idx="0">
                  <c:v>512</c:v>
                </c:pt>
                <c:pt idx="1">
                  <c:v>1024</c:v>
                </c:pt>
                <c:pt idx="2">
                  <c:v>1536</c:v>
                </c:pt>
                <c:pt idx="3">
                  <c:v>2048</c:v>
                </c:pt>
                <c:pt idx="4">
                  <c:v>2560</c:v>
                </c:pt>
                <c:pt idx="5">
                  <c:v>3072</c:v>
                </c:pt>
                <c:pt idx="6">
                  <c:v>3584</c:v>
                </c:pt>
                <c:pt idx="7">
                  <c:v>4096</c:v>
                </c:pt>
                <c:pt idx="8">
                  <c:v>4608</c:v>
                </c:pt>
                <c:pt idx="9">
                  <c:v>5120</c:v>
                </c:pt>
                <c:pt idx="10">
                  <c:v>5632</c:v>
                </c:pt>
                <c:pt idx="11">
                  <c:v>6144</c:v>
                </c:pt>
                <c:pt idx="12">
                  <c:v>6656</c:v>
                </c:pt>
                <c:pt idx="13">
                  <c:v>7168</c:v>
                </c:pt>
                <c:pt idx="14">
                  <c:v>7680</c:v>
                </c:pt>
                <c:pt idx="15">
                  <c:v>8192</c:v>
                </c:pt>
                <c:pt idx="16">
                  <c:v>8704</c:v>
                </c:pt>
                <c:pt idx="17">
                  <c:v>9216</c:v>
                </c:pt>
                <c:pt idx="18">
                  <c:v>9728</c:v>
                </c:pt>
                <c:pt idx="19">
                  <c:v>10240</c:v>
                </c:pt>
                <c:pt idx="20">
                  <c:v>10752</c:v>
                </c:pt>
                <c:pt idx="21">
                  <c:v>11264</c:v>
                </c:pt>
                <c:pt idx="22">
                  <c:v>11776</c:v>
                </c:pt>
                <c:pt idx="23">
                  <c:v>12288</c:v>
                </c:pt>
                <c:pt idx="24">
                  <c:v>12800</c:v>
                </c:pt>
                <c:pt idx="25">
                  <c:v>13312</c:v>
                </c:pt>
                <c:pt idx="26">
                  <c:v>13824</c:v>
                </c:pt>
                <c:pt idx="27">
                  <c:v>14336</c:v>
                </c:pt>
                <c:pt idx="28">
                  <c:v>14848</c:v>
                </c:pt>
                <c:pt idx="29">
                  <c:v>15360</c:v>
                </c:pt>
                <c:pt idx="30">
                  <c:v>15872</c:v>
                </c:pt>
                <c:pt idx="31">
                  <c:v>16384</c:v>
                </c:pt>
                <c:pt idx="32">
                  <c:v>16896</c:v>
                </c:pt>
                <c:pt idx="33">
                  <c:v>17408</c:v>
                </c:pt>
                <c:pt idx="34">
                  <c:v>17920</c:v>
                </c:pt>
                <c:pt idx="35">
                  <c:v>18432</c:v>
                </c:pt>
                <c:pt idx="36">
                  <c:v>18944</c:v>
                </c:pt>
                <c:pt idx="37">
                  <c:v>19456</c:v>
                </c:pt>
                <c:pt idx="38">
                  <c:v>19968</c:v>
                </c:pt>
                <c:pt idx="39">
                  <c:v>20480</c:v>
                </c:pt>
                <c:pt idx="40">
                  <c:v>20992</c:v>
                </c:pt>
                <c:pt idx="41">
                  <c:v>21504</c:v>
                </c:pt>
                <c:pt idx="42">
                  <c:v>22016</c:v>
                </c:pt>
                <c:pt idx="43">
                  <c:v>22528</c:v>
                </c:pt>
                <c:pt idx="44">
                  <c:v>23040</c:v>
                </c:pt>
                <c:pt idx="45">
                  <c:v>23552</c:v>
                </c:pt>
                <c:pt idx="46">
                  <c:v>24064</c:v>
                </c:pt>
                <c:pt idx="47">
                  <c:v>24576</c:v>
                </c:pt>
                <c:pt idx="48">
                  <c:v>25088</c:v>
                </c:pt>
                <c:pt idx="49">
                  <c:v>25600</c:v>
                </c:pt>
                <c:pt idx="50">
                  <c:v>26112</c:v>
                </c:pt>
                <c:pt idx="51">
                  <c:v>26624</c:v>
                </c:pt>
                <c:pt idx="52">
                  <c:v>27136</c:v>
                </c:pt>
                <c:pt idx="53">
                  <c:v>27648</c:v>
                </c:pt>
                <c:pt idx="54">
                  <c:v>28160</c:v>
                </c:pt>
                <c:pt idx="55">
                  <c:v>28672</c:v>
                </c:pt>
                <c:pt idx="56">
                  <c:v>29184</c:v>
                </c:pt>
                <c:pt idx="57">
                  <c:v>29696</c:v>
                </c:pt>
                <c:pt idx="58">
                  <c:v>30208</c:v>
                </c:pt>
                <c:pt idx="59">
                  <c:v>30720</c:v>
                </c:pt>
                <c:pt idx="60">
                  <c:v>31232</c:v>
                </c:pt>
                <c:pt idx="61">
                  <c:v>31744</c:v>
                </c:pt>
                <c:pt idx="62">
                  <c:v>32256</c:v>
                </c:pt>
                <c:pt idx="63">
                  <c:v>32768</c:v>
                </c:pt>
                <c:pt idx="64">
                  <c:v>33280</c:v>
                </c:pt>
                <c:pt idx="65">
                  <c:v>33792</c:v>
                </c:pt>
                <c:pt idx="66">
                  <c:v>34304</c:v>
                </c:pt>
                <c:pt idx="67">
                  <c:v>34816</c:v>
                </c:pt>
                <c:pt idx="68">
                  <c:v>35328</c:v>
                </c:pt>
                <c:pt idx="69">
                  <c:v>35840</c:v>
                </c:pt>
                <c:pt idx="70">
                  <c:v>36352</c:v>
                </c:pt>
                <c:pt idx="71">
                  <c:v>36864</c:v>
                </c:pt>
                <c:pt idx="72">
                  <c:v>37376</c:v>
                </c:pt>
                <c:pt idx="73">
                  <c:v>37888</c:v>
                </c:pt>
                <c:pt idx="74">
                  <c:v>38400</c:v>
                </c:pt>
                <c:pt idx="75">
                  <c:v>38912</c:v>
                </c:pt>
                <c:pt idx="76">
                  <c:v>39424</c:v>
                </c:pt>
                <c:pt idx="77">
                  <c:v>39936</c:v>
                </c:pt>
                <c:pt idx="78">
                  <c:v>40448</c:v>
                </c:pt>
                <c:pt idx="79">
                  <c:v>40960</c:v>
                </c:pt>
                <c:pt idx="80">
                  <c:v>41472</c:v>
                </c:pt>
                <c:pt idx="81">
                  <c:v>41984</c:v>
                </c:pt>
                <c:pt idx="82">
                  <c:v>42496</c:v>
                </c:pt>
                <c:pt idx="83">
                  <c:v>43008</c:v>
                </c:pt>
                <c:pt idx="84">
                  <c:v>43520</c:v>
                </c:pt>
                <c:pt idx="85">
                  <c:v>44032</c:v>
                </c:pt>
                <c:pt idx="86">
                  <c:v>44544</c:v>
                </c:pt>
                <c:pt idx="87">
                  <c:v>45056</c:v>
                </c:pt>
                <c:pt idx="88">
                  <c:v>45568</c:v>
                </c:pt>
                <c:pt idx="89">
                  <c:v>46080</c:v>
                </c:pt>
                <c:pt idx="90">
                  <c:v>46592</c:v>
                </c:pt>
                <c:pt idx="91">
                  <c:v>47104</c:v>
                </c:pt>
                <c:pt idx="92">
                  <c:v>47616</c:v>
                </c:pt>
                <c:pt idx="93">
                  <c:v>48128</c:v>
                </c:pt>
                <c:pt idx="94">
                  <c:v>48640</c:v>
                </c:pt>
                <c:pt idx="95">
                  <c:v>49152</c:v>
                </c:pt>
              </c:numCache>
            </c:numRef>
          </c:xVal>
          <c:yVal>
            <c:numRef>
              <c:f>Calculator!$L$87:$L$182</c:f>
              <c:numCache>
                <c:formatCode>General</c:formatCode>
                <c:ptCount val="9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formatCode="0">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numCache>
            </c:numRef>
          </c:yVal>
          <c:smooth val="0"/>
        </c:ser>
        <c:ser>
          <c:idx val="0"/>
          <c:order val="2"/>
          <c:tx>
            <c:strRef>
              <c:f>Calculator!$K$85</c:f>
              <c:strCache>
                <c:ptCount val="1"/>
                <c:pt idx="0">
                  <c:v>65536</c:v>
                </c:pt>
              </c:strCache>
            </c:strRef>
          </c:tx>
          <c:spPr>
            <a:ln w="25400">
              <a:solidFill>
                <a:srgbClr val="000090"/>
              </a:solidFill>
              <a:prstDash val="solid"/>
            </a:ln>
          </c:spPr>
          <c:marker>
            <c:symbol val="none"/>
          </c:marker>
          <c:xVal>
            <c:numRef>
              <c:f>Calculator!$J$87:$J$182</c:f>
              <c:numCache>
                <c:formatCode>General</c:formatCode>
                <c:ptCount val="96"/>
                <c:pt idx="0">
                  <c:v>512</c:v>
                </c:pt>
                <c:pt idx="1">
                  <c:v>1024</c:v>
                </c:pt>
                <c:pt idx="2">
                  <c:v>1536</c:v>
                </c:pt>
                <c:pt idx="3">
                  <c:v>2048</c:v>
                </c:pt>
                <c:pt idx="4">
                  <c:v>2560</c:v>
                </c:pt>
                <c:pt idx="5">
                  <c:v>3072</c:v>
                </c:pt>
                <c:pt idx="6">
                  <c:v>3584</c:v>
                </c:pt>
                <c:pt idx="7">
                  <c:v>4096</c:v>
                </c:pt>
                <c:pt idx="8">
                  <c:v>4608</c:v>
                </c:pt>
                <c:pt idx="9">
                  <c:v>5120</c:v>
                </c:pt>
                <c:pt idx="10">
                  <c:v>5632</c:v>
                </c:pt>
                <c:pt idx="11">
                  <c:v>6144</c:v>
                </c:pt>
                <c:pt idx="12">
                  <c:v>6656</c:v>
                </c:pt>
                <c:pt idx="13">
                  <c:v>7168</c:v>
                </c:pt>
                <c:pt idx="14">
                  <c:v>7680</c:v>
                </c:pt>
                <c:pt idx="15">
                  <c:v>8192</c:v>
                </c:pt>
                <c:pt idx="16">
                  <c:v>8704</c:v>
                </c:pt>
                <c:pt idx="17">
                  <c:v>9216</c:v>
                </c:pt>
                <c:pt idx="18">
                  <c:v>9728</c:v>
                </c:pt>
                <c:pt idx="19">
                  <c:v>10240</c:v>
                </c:pt>
                <c:pt idx="20">
                  <c:v>10752</c:v>
                </c:pt>
                <c:pt idx="21">
                  <c:v>11264</c:v>
                </c:pt>
                <c:pt idx="22">
                  <c:v>11776</c:v>
                </c:pt>
                <c:pt idx="23">
                  <c:v>12288</c:v>
                </c:pt>
                <c:pt idx="24">
                  <c:v>12800</c:v>
                </c:pt>
                <c:pt idx="25">
                  <c:v>13312</c:v>
                </c:pt>
                <c:pt idx="26">
                  <c:v>13824</c:v>
                </c:pt>
                <c:pt idx="27">
                  <c:v>14336</c:v>
                </c:pt>
                <c:pt idx="28">
                  <c:v>14848</c:v>
                </c:pt>
                <c:pt idx="29">
                  <c:v>15360</c:v>
                </c:pt>
                <c:pt idx="30">
                  <c:v>15872</c:v>
                </c:pt>
                <c:pt idx="31">
                  <c:v>16384</c:v>
                </c:pt>
                <c:pt idx="32">
                  <c:v>16896</c:v>
                </c:pt>
                <c:pt idx="33">
                  <c:v>17408</c:v>
                </c:pt>
                <c:pt idx="34">
                  <c:v>17920</c:v>
                </c:pt>
                <c:pt idx="35">
                  <c:v>18432</c:v>
                </c:pt>
                <c:pt idx="36">
                  <c:v>18944</c:v>
                </c:pt>
                <c:pt idx="37">
                  <c:v>19456</c:v>
                </c:pt>
                <c:pt idx="38">
                  <c:v>19968</c:v>
                </c:pt>
                <c:pt idx="39">
                  <c:v>20480</c:v>
                </c:pt>
                <c:pt idx="40">
                  <c:v>20992</c:v>
                </c:pt>
                <c:pt idx="41">
                  <c:v>21504</c:v>
                </c:pt>
                <c:pt idx="42">
                  <c:v>22016</c:v>
                </c:pt>
                <c:pt idx="43">
                  <c:v>22528</c:v>
                </c:pt>
                <c:pt idx="44">
                  <c:v>23040</c:v>
                </c:pt>
                <c:pt idx="45">
                  <c:v>23552</c:v>
                </c:pt>
                <c:pt idx="46">
                  <c:v>24064</c:v>
                </c:pt>
                <c:pt idx="47">
                  <c:v>24576</c:v>
                </c:pt>
                <c:pt idx="48">
                  <c:v>25088</c:v>
                </c:pt>
                <c:pt idx="49">
                  <c:v>25600</c:v>
                </c:pt>
                <c:pt idx="50">
                  <c:v>26112</c:v>
                </c:pt>
                <c:pt idx="51">
                  <c:v>26624</c:v>
                </c:pt>
                <c:pt idx="52">
                  <c:v>27136</c:v>
                </c:pt>
                <c:pt idx="53">
                  <c:v>27648</c:v>
                </c:pt>
                <c:pt idx="54">
                  <c:v>28160</c:v>
                </c:pt>
                <c:pt idx="55">
                  <c:v>28672</c:v>
                </c:pt>
                <c:pt idx="56">
                  <c:v>29184</c:v>
                </c:pt>
                <c:pt idx="57">
                  <c:v>29696</c:v>
                </c:pt>
                <c:pt idx="58">
                  <c:v>30208</c:v>
                </c:pt>
                <c:pt idx="59">
                  <c:v>30720</c:v>
                </c:pt>
                <c:pt idx="60">
                  <c:v>31232</c:v>
                </c:pt>
                <c:pt idx="61">
                  <c:v>31744</c:v>
                </c:pt>
                <c:pt idx="62">
                  <c:v>32256</c:v>
                </c:pt>
                <c:pt idx="63">
                  <c:v>32768</c:v>
                </c:pt>
                <c:pt idx="64">
                  <c:v>33280</c:v>
                </c:pt>
                <c:pt idx="65">
                  <c:v>33792</c:v>
                </c:pt>
                <c:pt idx="66">
                  <c:v>34304</c:v>
                </c:pt>
                <c:pt idx="67">
                  <c:v>34816</c:v>
                </c:pt>
                <c:pt idx="68">
                  <c:v>35328</c:v>
                </c:pt>
                <c:pt idx="69">
                  <c:v>35840</c:v>
                </c:pt>
                <c:pt idx="70">
                  <c:v>36352</c:v>
                </c:pt>
                <c:pt idx="71">
                  <c:v>36864</c:v>
                </c:pt>
                <c:pt idx="72">
                  <c:v>37376</c:v>
                </c:pt>
                <c:pt idx="73">
                  <c:v>37888</c:v>
                </c:pt>
                <c:pt idx="74">
                  <c:v>38400</c:v>
                </c:pt>
                <c:pt idx="75">
                  <c:v>38912</c:v>
                </c:pt>
                <c:pt idx="76">
                  <c:v>39424</c:v>
                </c:pt>
                <c:pt idx="77">
                  <c:v>39936</c:v>
                </c:pt>
                <c:pt idx="78">
                  <c:v>40448</c:v>
                </c:pt>
                <c:pt idx="79">
                  <c:v>40960</c:v>
                </c:pt>
                <c:pt idx="80">
                  <c:v>41472</c:v>
                </c:pt>
                <c:pt idx="81">
                  <c:v>41984</c:v>
                </c:pt>
                <c:pt idx="82">
                  <c:v>42496</c:v>
                </c:pt>
                <c:pt idx="83">
                  <c:v>43008</c:v>
                </c:pt>
                <c:pt idx="84">
                  <c:v>43520</c:v>
                </c:pt>
                <c:pt idx="85">
                  <c:v>44032</c:v>
                </c:pt>
                <c:pt idx="86">
                  <c:v>44544</c:v>
                </c:pt>
                <c:pt idx="87">
                  <c:v>45056</c:v>
                </c:pt>
                <c:pt idx="88">
                  <c:v>45568</c:v>
                </c:pt>
                <c:pt idx="89">
                  <c:v>46080</c:v>
                </c:pt>
                <c:pt idx="90">
                  <c:v>46592</c:v>
                </c:pt>
                <c:pt idx="91">
                  <c:v>47104</c:v>
                </c:pt>
                <c:pt idx="92">
                  <c:v>47616</c:v>
                </c:pt>
                <c:pt idx="93">
                  <c:v>48128</c:v>
                </c:pt>
                <c:pt idx="94">
                  <c:v>48640</c:v>
                </c:pt>
                <c:pt idx="95">
                  <c:v>49152</c:v>
                </c:pt>
              </c:numCache>
            </c:numRef>
          </c:xVal>
          <c:yVal>
            <c:numRef>
              <c:f>Calculator!$K$87:$K$182</c:f>
              <c:numCache>
                <c:formatCode>General</c:formatCode>
                <c:ptCount val="96"/>
                <c:pt idx="0">
                  <c:v>40</c:v>
                </c:pt>
                <c:pt idx="1">
                  <c:v>40</c:v>
                </c:pt>
                <c:pt idx="2">
                  <c:v>40</c:v>
                </c:pt>
                <c:pt idx="3">
                  <c:v>40</c:v>
                </c:pt>
                <c:pt idx="4">
                  <c:v>40</c:v>
                </c:pt>
                <c:pt idx="5">
                  <c:v>40</c:v>
                </c:pt>
                <c:pt idx="6">
                  <c:v>40</c:v>
                </c:pt>
                <c:pt idx="7">
                  <c:v>40</c:v>
                </c:pt>
                <c:pt idx="8">
                  <c:v>40</c:v>
                </c:pt>
                <c:pt idx="9">
                  <c:v>40</c:v>
                </c:pt>
                <c:pt idx="10">
                  <c:v>40</c:v>
                </c:pt>
                <c:pt idx="11">
                  <c:v>40</c:v>
                </c:pt>
                <c:pt idx="12">
                  <c:v>36</c:v>
                </c:pt>
                <c:pt idx="13">
                  <c:v>36</c:v>
                </c:pt>
                <c:pt idx="14">
                  <c:v>32</c:v>
                </c:pt>
                <c:pt idx="15">
                  <c:v>32</c:v>
                </c:pt>
                <c:pt idx="16">
                  <c:v>28</c:v>
                </c:pt>
                <c:pt idx="17">
                  <c:v>28</c:v>
                </c:pt>
                <c:pt idx="18">
                  <c:v>24</c:v>
                </c:pt>
                <c:pt idx="19">
                  <c:v>24</c:v>
                </c:pt>
                <c:pt idx="20">
                  <c:v>24</c:v>
                </c:pt>
                <c:pt idx="21">
                  <c:v>20</c:v>
                </c:pt>
                <c:pt idx="22">
                  <c:v>20</c:v>
                </c:pt>
                <c:pt idx="23">
                  <c:v>20</c:v>
                </c:pt>
                <c:pt idx="24">
                  <c:v>20</c:v>
                </c:pt>
                <c:pt idx="25">
                  <c:v>16</c:v>
                </c:pt>
                <c:pt idx="26">
                  <c:v>16</c:v>
                </c:pt>
                <c:pt idx="27">
                  <c:v>16</c:v>
                </c:pt>
                <c:pt idx="28">
                  <c:v>16</c:v>
                </c:pt>
                <c:pt idx="29">
                  <c:v>16</c:v>
                </c:pt>
                <c:pt idx="30">
                  <c:v>16</c:v>
                </c:pt>
                <c:pt idx="31">
                  <c:v>16</c:v>
                </c:pt>
                <c:pt idx="32">
                  <c:v>12</c:v>
                </c:pt>
                <c:pt idx="33">
                  <c:v>12</c:v>
                </c:pt>
                <c:pt idx="34">
                  <c:v>12</c:v>
                </c:pt>
                <c:pt idx="35">
                  <c:v>12</c:v>
                </c:pt>
                <c:pt idx="36" formatCode="0">
                  <c:v>12</c:v>
                </c:pt>
                <c:pt idx="37">
                  <c:v>12</c:v>
                </c:pt>
                <c:pt idx="38">
                  <c:v>12</c:v>
                </c:pt>
                <c:pt idx="39">
                  <c:v>12</c:v>
                </c:pt>
                <c:pt idx="40">
                  <c:v>12</c:v>
                </c:pt>
                <c:pt idx="41">
                  <c:v>12</c:v>
                </c:pt>
                <c:pt idx="42">
                  <c:v>8</c:v>
                </c:pt>
                <c:pt idx="43">
                  <c:v>8</c:v>
                </c:pt>
                <c:pt idx="44">
                  <c:v>8</c:v>
                </c:pt>
                <c:pt idx="45">
                  <c:v>8</c:v>
                </c:pt>
                <c:pt idx="46">
                  <c:v>8</c:v>
                </c:pt>
                <c:pt idx="47">
                  <c:v>8</c:v>
                </c:pt>
                <c:pt idx="48">
                  <c:v>8</c:v>
                </c:pt>
                <c:pt idx="49">
                  <c:v>8</c:v>
                </c:pt>
                <c:pt idx="50">
                  <c:v>8</c:v>
                </c:pt>
                <c:pt idx="51">
                  <c:v>8</c:v>
                </c:pt>
                <c:pt idx="52">
                  <c:v>8</c:v>
                </c:pt>
                <c:pt idx="53">
                  <c:v>8</c:v>
                </c:pt>
                <c:pt idx="54">
                  <c:v>8</c:v>
                </c:pt>
                <c:pt idx="55">
                  <c:v>8</c:v>
                </c:pt>
                <c:pt idx="56">
                  <c:v>8</c:v>
                </c:pt>
                <c:pt idx="57">
                  <c:v>8</c:v>
                </c:pt>
                <c:pt idx="58">
                  <c:v>8</c:v>
                </c:pt>
                <c:pt idx="59">
                  <c:v>8</c:v>
                </c:pt>
                <c:pt idx="60">
                  <c:v>8</c:v>
                </c:pt>
                <c:pt idx="61">
                  <c:v>8</c:v>
                </c:pt>
                <c:pt idx="62">
                  <c:v>8</c:v>
                </c:pt>
                <c:pt idx="63">
                  <c:v>8</c:v>
                </c:pt>
                <c:pt idx="64">
                  <c:v>4</c:v>
                </c:pt>
                <c:pt idx="65">
                  <c:v>4</c:v>
                </c:pt>
                <c:pt idx="66">
                  <c:v>4</c:v>
                </c:pt>
                <c:pt idx="67">
                  <c:v>4</c:v>
                </c:pt>
                <c:pt idx="68">
                  <c:v>4</c:v>
                </c:pt>
                <c:pt idx="69">
                  <c:v>4</c:v>
                </c:pt>
                <c:pt idx="70">
                  <c:v>4</c:v>
                </c:pt>
                <c:pt idx="71">
                  <c:v>4</c:v>
                </c:pt>
                <c:pt idx="72">
                  <c:v>4</c:v>
                </c:pt>
                <c:pt idx="73">
                  <c:v>4</c:v>
                </c:pt>
                <c:pt idx="74">
                  <c:v>4</c:v>
                </c:pt>
                <c:pt idx="75">
                  <c:v>4</c:v>
                </c:pt>
                <c:pt idx="76">
                  <c:v>4</c:v>
                </c:pt>
                <c:pt idx="77">
                  <c:v>4</c:v>
                </c:pt>
                <c:pt idx="78">
                  <c:v>4</c:v>
                </c:pt>
                <c:pt idx="79">
                  <c:v>4</c:v>
                </c:pt>
                <c:pt idx="80">
                  <c:v>4</c:v>
                </c:pt>
                <c:pt idx="81">
                  <c:v>4</c:v>
                </c:pt>
                <c:pt idx="82">
                  <c:v>4</c:v>
                </c:pt>
                <c:pt idx="83">
                  <c:v>4</c:v>
                </c:pt>
                <c:pt idx="84">
                  <c:v>4</c:v>
                </c:pt>
                <c:pt idx="85">
                  <c:v>4</c:v>
                </c:pt>
                <c:pt idx="86">
                  <c:v>4</c:v>
                </c:pt>
                <c:pt idx="87">
                  <c:v>4</c:v>
                </c:pt>
                <c:pt idx="88">
                  <c:v>4</c:v>
                </c:pt>
                <c:pt idx="89">
                  <c:v>4</c:v>
                </c:pt>
                <c:pt idx="90">
                  <c:v>4</c:v>
                </c:pt>
                <c:pt idx="91">
                  <c:v>4</c:v>
                </c:pt>
                <c:pt idx="92">
                  <c:v>4</c:v>
                </c:pt>
                <c:pt idx="93">
                  <c:v>4</c:v>
                </c:pt>
                <c:pt idx="94">
                  <c:v>4</c:v>
                </c:pt>
                <c:pt idx="95">
                  <c:v>4</c:v>
                </c:pt>
              </c:numCache>
            </c:numRef>
          </c:yVal>
          <c:smooth val="0"/>
        </c:ser>
        <c:ser>
          <c:idx val="1"/>
          <c:order val="3"/>
          <c:tx>
            <c:v>My Shared Memory</c:v>
          </c:tx>
          <c:spPr>
            <a:ln w="12700">
              <a:solidFill>
                <a:srgbClr val="DD0806"/>
              </a:solidFill>
              <a:prstDash val="solid"/>
            </a:ln>
          </c:spPr>
          <c:marker>
            <c:symbol val="triangle"/>
            <c:size val="11"/>
            <c:spPr>
              <a:solidFill>
                <a:srgbClr val="FF0000"/>
              </a:solidFill>
              <a:ln>
                <a:solidFill>
                  <a:srgbClr val="DD0806"/>
                </a:solidFill>
                <a:prstDash val="solid"/>
              </a:ln>
            </c:spPr>
          </c:marker>
          <c:dLbls>
            <c:dLbl>
              <c:idx val="0"/>
              <c:layout>
                <c:manualLayout>
                  <c:x val="-5.6410599585141649E-2"/>
                  <c:y val="-5.5026506955752355E-2"/>
                </c:manualLayout>
              </c:layout>
              <c:dLblPos val="r"/>
              <c:showLegendKey val="0"/>
              <c:showVal val="0"/>
              <c:showCatName val="1"/>
              <c:showSerName val="1"/>
              <c:showPercent val="0"/>
              <c:showBubbleSize val="0"/>
            </c:dLbl>
            <c:spPr>
              <a:noFill/>
              <a:ln w="25400">
                <a:noFill/>
              </a:ln>
            </c:spPr>
            <c:txPr>
              <a:bodyPr/>
              <a:lstStyle/>
              <a:p>
                <a:pPr>
                  <a:defRPr sz="800" b="0" i="0" u="none" strike="noStrike" baseline="0">
                    <a:solidFill>
                      <a:srgbClr val="000000"/>
                    </a:solidFill>
                    <a:latin typeface="Arial"/>
                    <a:ea typeface="Arial"/>
                    <a:cs typeface="Arial"/>
                  </a:defRPr>
                </a:pPr>
                <a:endParaRPr lang="en-US"/>
              </a:p>
            </c:txPr>
            <c:dLblPos val="r"/>
            <c:showLegendKey val="0"/>
            <c:showVal val="0"/>
            <c:showCatName val="1"/>
            <c:showSerName val="1"/>
            <c:showPercent val="0"/>
            <c:showBubbleSize val="0"/>
            <c:showLeaderLines val="0"/>
          </c:dLbls>
          <c:xVal>
            <c:numRef>
              <c:f>Calculator!$B$13</c:f>
              <c:numCache>
                <c:formatCode>General</c:formatCode>
                <c:ptCount val="1"/>
                <c:pt idx="0">
                  <c:v>4096</c:v>
                </c:pt>
              </c:numCache>
            </c:numRef>
          </c:xVal>
          <c:yVal>
            <c:numRef>
              <c:f>Calculator!$B$19</c:f>
              <c:numCache>
                <c:formatCode>General</c:formatCode>
                <c:ptCount val="1"/>
                <c:pt idx="0">
                  <c:v>40</c:v>
                </c:pt>
              </c:numCache>
            </c:numRef>
          </c:yVal>
          <c:smooth val="0"/>
        </c:ser>
        <c:dLbls>
          <c:showLegendKey val="0"/>
          <c:showVal val="0"/>
          <c:showCatName val="0"/>
          <c:showSerName val="0"/>
          <c:showPercent val="0"/>
          <c:showBubbleSize val="0"/>
        </c:dLbls>
        <c:axId val="51899776"/>
        <c:axId val="51900352"/>
      </c:scatterChart>
      <c:valAx>
        <c:axId val="51899776"/>
        <c:scaling>
          <c:orientation val="minMax"/>
          <c:max val="49152"/>
          <c:min val="0"/>
        </c:scaling>
        <c:delete val="0"/>
        <c:axPos val="b"/>
        <c:majorGridlines>
          <c:spPr>
            <a:ln w="3175">
              <a:solidFill>
                <a:srgbClr val="808080"/>
              </a:solidFill>
              <a:prstDash val="solid"/>
            </a:ln>
          </c:spPr>
        </c:majorGridlines>
        <c:title>
          <c:tx>
            <c:rich>
              <a:bodyPr/>
              <a:lstStyle/>
              <a:p>
                <a:pPr>
                  <a:defRPr sz="800" b="1" i="0" u="none" strike="noStrike" baseline="0">
                    <a:solidFill>
                      <a:srgbClr val="000000"/>
                    </a:solidFill>
                    <a:latin typeface="Arial"/>
                    <a:ea typeface="Arial"/>
                    <a:cs typeface="Arial"/>
                  </a:defRPr>
                </a:pPr>
                <a:r>
                  <a:rPr lang="en-GB"/>
                  <a:t>Shared Memory Per Block</a:t>
                </a:r>
              </a:p>
            </c:rich>
          </c:tx>
          <c:layout>
            <c:manualLayout>
              <c:xMode val="edge"/>
              <c:yMode val="edge"/>
              <c:x val="0.39314563317200024"/>
              <c:y val="0.8630541814243479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5400000" vert="horz"/>
          <a:lstStyle/>
          <a:p>
            <a:pPr>
              <a:defRPr sz="800" b="0" i="0" u="none" strike="noStrike" baseline="0">
                <a:solidFill>
                  <a:srgbClr val="000000"/>
                </a:solidFill>
                <a:latin typeface="Arial"/>
                <a:ea typeface="Arial"/>
                <a:cs typeface="Arial"/>
              </a:defRPr>
            </a:pPr>
            <a:endParaRPr lang="en-US"/>
          </a:p>
        </c:txPr>
        <c:crossAx val="51900352"/>
        <c:crossesAt val="0"/>
        <c:crossBetween val="midCat"/>
        <c:majorUnit val="2048"/>
      </c:valAx>
      <c:valAx>
        <c:axId val="51900352"/>
        <c:scaling>
          <c:orientation val="minMax"/>
          <c:max val="64"/>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Calibri"/>
                    <a:ea typeface="Calibri"/>
                    <a:cs typeface="Calibri"/>
                  </a:defRPr>
                </a:pPr>
                <a:r>
                  <a:rPr lang="en-GB" sz="950" b="1" i="0" u="none" strike="noStrike" baseline="0">
                    <a:solidFill>
                      <a:srgbClr val="000000"/>
                    </a:solidFill>
                    <a:latin typeface="Arial"/>
                    <a:cs typeface="Arial"/>
                  </a:rPr>
                  <a:t>Multiprocessor Warp Occupancy</a:t>
                </a:r>
              </a:p>
              <a:p>
                <a:pPr>
                  <a:defRPr sz="1200" b="0" i="0" u="none" strike="noStrike" baseline="0">
                    <a:solidFill>
                      <a:srgbClr val="000000"/>
                    </a:solidFill>
                    <a:latin typeface="Calibri"/>
                    <a:ea typeface="Calibri"/>
                    <a:cs typeface="Calibri"/>
                  </a:defRPr>
                </a:pPr>
                <a:r>
                  <a:rPr lang="en-GB" sz="950" b="1" i="0" u="none" strike="noStrike" baseline="0">
                    <a:solidFill>
                      <a:srgbClr val="000000"/>
                    </a:solidFill>
                    <a:latin typeface="Arial"/>
                    <a:cs typeface="Arial"/>
                  </a:rPr>
                  <a:t>(#warps)</a:t>
                </a:r>
              </a:p>
            </c:rich>
          </c:tx>
          <c:layout>
            <c:manualLayout>
              <c:xMode val="edge"/>
              <c:yMode val="edge"/>
              <c:x val="2.2006790435599222E-2"/>
              <c:y val="0.1754158007200772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1899776"/>
        <c:crossesAt val="0"/>
        <c:crossBetween val="midCat"/>
        <c:majorUnit val="8"/>
        <c:minorUnit val="1"/>
      </c:valAx>
      <c:spPr>
        <a:solidFill>
          <a:srgbClr val="C0C0C0"/>
        </a:solidFill>
        <a:ln w="12700">
          <a:solidFill>
            <a:srgbClr val="808080"/>
          </a:solidFill>
          <a:prstDash val="solid"/>
        </a:ln>
      </c:spPr>
    </c:plotArea>
    <c:legend>
      <c:legendPos val="r"/>
      <c:legendEntry>
        <c:idx val="3"/>
        <c:delete val="1"/>
      </c:legendEntry>
      <c:layout>
        <c:manualLayout>
          <c:xMode val="edge"/>
          <c:yMode val="edge"/>
          <c:x val="0.30000947870021172"/>
          <c:y val="0.92354223623584464"/>
          <c:w val="0.39216925320289109"/>
          <c:h val="5.099312960811412E-2"/>
        </c:manualLayout>
      </c:layout>
      <c:overlay val="0"/>
      <c:spPr>
        <a:noFill/>
        <a:ln w="25400">
          <a:noFill/>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000000000000033" r="0.75000000000000033" t="1" header="0.5" footer="0.5"/>
    <c:pageSetup orientation="landscape" horizontalDpi="-3" verticalDpi="0"/>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absolute">
    <xdr:from>
      <xdr:col>4</xdr:col>
      <xdr:colOff>104775</xdr:colOff>
      <xdr:row>6</xdr:row>
      <xdr:rowOff>76200</xdr:rowOff>
    </xdr:from>
    <xdr:to>
      <xdr:col>11</xdr:col>
      <xdr:colOff>638175</xdr:colOff>
      <xdr:row>27</xdr:row>
      <xdr:rowOff>0</xdr:rowOff>
    </xdr:to>
    <xdr:graphicFrame macro="">
      <xdr:nvGraphicFramePr>
        <xdr:cNvPr id="1323" name="Chart Block Size"/>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absolute">
    <xdr:from>
      <xdr:col>4</xdr:col>
      <xdr:colOff>104775</xdr:colOff>
      <xdr:row>27</xdr:row>
      <xdr:rowOff>76200</xdr:rowOff>
    </xdr:from>
    <xdr:to>
      <xdr:col>11</xdr:col>
      <xdr:colOff>638175</xdr:colOff>
      <xdr:row>45</xdr:row>
      <xdr:rowOff>190500</xdr:rowOff>
    </xdr:to>
    <xdr:graphicFrame macro="">
      <xdr:nvGraphicFramePr>
        <xdr:cNvPr id="1324" name="Chart Register Count"/>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12</xdr:col>
      <xdr:colOff>28575</xdr:colOff>
      <xdr:row>6</xdr:row>
      <xdr:rowOff>66675</xdr:rowOff>
    </xdr:from>
    <xdr:to>
      <xdr:col>20</xdr:col>
      <xdr:colOff>0</xdr:colOff>
      <xdr:row>26</xdr:row>
      <xdr:rowOff>152400</xdr:rowOff>
    </xdr:to>
    <xdr:graphicFrame macro="">
      <xdr:nvGraphicFramePr>
        <xdr:cNvPr id="1325" name="Chart Shared Memory"/>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developer.nvidia.com/cuda"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developer.nvidia.com/cuda"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http://developer.nvidia.com/cud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A340"/>
  <sheetViews>
    <sheetView workbookViewId="0">
      <selection activeCell="B6" sqref="B6"/>
    </sheetView>
  </sheetViews>
  <sheetFormatPr defaultColWidth="8.85546875" defaultRowHeight="12.75" x14ac:dyDescent="0.2"/>
  <cols>
    <col min="1" max="1" width="52" customWidth="1"/>
    <col min="2" max="2" width="11.140625" customWidth="1"/>
    <col min="3" max="3" width="12.28515625" customWidth="1"/>
    <col min="4" max="4" width="13.42578125" customWidth="1"/>
    <col min="5" max="5" width="11.7109375" customWidth="1"/>
    <col min="12" max="12" width="10.42578125" customWidth="1"/>
    <col min="13" max="13" width="11.28515625" customWidth="1"/>
  </cols>
  <sheetData>
    <row r="1" spans="1:29" ht="30" x14ac:dyDescent="0.4">
      <c r="A1" s="113" t="s">
        <v>32</v>
      </c>
      <c r="B1" s="113"/>
      <c r="C1" s="79"/>
      <c r="D1" s="79"/>
      <c r="E1" s="104" t="s">
        <v>0</v>
      </c>
      <c r="F1" s="104"/>
      <c r="G1" s="104"/>
      <c r="H1" s="104"/>
      <c r="I1" s="104"/>
      <c r="J1" s="104"/>
      <c r="K1" s="104"/>
      <c r="L1" s="104"/>
      <c r="M1" s="44"/>
      <c r="N1" s="44"/>
      <c r="O1" s="44"/>
      <c r="P1" s="17"/>
      <c r="Q1" s="17"/>
      <c r="R1" s="17"/>
      <c r="S1" s="17"/>
      <c r="T1" s="17"/>
      <c r="U1" s="17"/>
      <c r="V1" s="17"/>
      <c r="W1" s="17"/>
      <c r="X1" s="17"/>
      <c r="Y1" s="17"/>
      <c r="Z1" s="17"/>
      <c r="AA1" s="17"/>
      <c r="AB1" s="17"/>
      <c r="AC1" s="17"/>
    </row>
    <row r="2" spans="1:29" x14ac:dyDescent="0.2">
      <c r="A2" s="17"/>
      <c r="B2" s="17"/>
      <c r="C2" s="17"/>
      <c r="D2" s="17"/>
      <c r="E2" s="105" t="s">
        <v>3</v>
      </c>
      <c r="F2" s="105"/>
      <c r="G2" s="105"/>
      <c r="H2" s="105"/>
      <c r="I2" s="105"/>
      <c r="J2" s="105"/>
      <c r="K2" s="105"/>
      <c r="L2" s="105"/>
      <c r="M2" s="32"/>
      <c r="N2" s="32"/>
      <c r="O2" s="32"/>
      <c r="P2" s="17"/>
      <c r="Q2" s="17"/>
      <c r="R2" s="17"/>
      <c r="S2" s="17"/>
      <c r="T2" s="17"/>
      <c r="U2" s="17"/>
      <c r="V2" s="17"/>
      <c r="W2" s="17"/>
      <c r="X2" s="17"/>
      <c r="Y2" s="17"/>
      <c r="Z2" s="17"/>
      <c r="AA2" s="17"/>
      <c r="AB2" s="17"/>
      <c r="AC2" s="17"/>
    </row>
    <row r="3" spans="1:29" ht="15" customHeight="1" x14ac:dyDescent="0.2">
      <c r="A3" s="17"/>
      <c r="B3" s="17"/>
      <c r="C3" s="17"/>
      <c r="D3" s="78"/>
      <c r="E3" s="17"/>
      <c r="F3" s="17"/>
      <c r="G3" s="17"/>
      <c r="H3" s="17"/>
      <c r="I3" s="17"/>
      <c r="J3" s="17"/>
      <c r="K3" s="17"/>
      <c r="L3" s="17"/>
      <c r="M3" s="17"/>
      <c r="N3" s="17"/>
      <c r="O3" s="17"/>
      <c r="P3" s="17"/>
      <c r="Q3" s="17"/>
      <c r="R3" s="17"/>
      <c r="S3" s="17"/>
      <c r="T3" s="17"/>
      <c r="U3" s="17"/>
      <c r="V3" s="17"/>
      <c r="W3" s="17"/>
      <c r="X3" s="17"/>
      <c r="Y3" s="17"/>
      <c r="Z3" s="17"/>
      <c r="AA3" s="17"/>
      <c r="AB3" s="17"/>
      <c r="AC3" s="17"/>
    </row>
    <row r="4" spans="1:29" x14ac:dyDescent="0.2">
      <c r="A4" s="108" t="s">
        <v>7</v>
      </c>
      <c r="B4" s="108"/>
      <c r="C4" s="17"/>
      <c r="D4" s="78"/>
      <c r="E4" s="112" t="s">
        <v>76</v>
      </c>
      <c r="F4" s="112"/>
      <c r="G4" s="112"/>
      <c r="H4" s="112"/>
      <c r="I4" s="112"/>
      <c r="J4" s="112"/>
      <c r="K4" s="112"/>
      <c r="L4" s="112"/>
      <c r="M4" s="70"/>
      <c r="N4" s="70"/>
      <c r="O4" s="70"/>
      <c r="P4" s="70"/>
      <c r="Q4" s="70"/>
      <c r="R4" s="17"/>
      <c r="S4" s="17"/>
      <c r="T4" s="17"/>
      <c r="U4" s="17"/>
      <c r="V4" s="17"/>
      <c r="W4" s="17"/>
      <c r="X4" s="17"/>
      <c r="Y4" s="17"/>
      <c r="Z4" s="17"/>
      <c r="AA4" s="17"/>
      <c r="AB4" s="17"/>
      <c r="AC4" s="17"/>
    </row>
    <row r="5" spans="1:29" x14ac:dyDescent="0.2">
      <c r="A5" s="21"/>
      <c r="B5" s="17"/>
      <c r="C5" s="17"/>
      <c r="D5" s="78"/>
      <c r="E5" s="112"/>
      <c r="F5" s="112"/>
      <c r="G5" s="112"/>
      <c r="H5" s="112"/>
      <c r="I5" s="112"/>
      <c r="J5" s="112"/>
      <c r="K5" s="112"/>
      <c r="L5" s="112"/>
      <c r="M5" s="70"/>
      <c r="N5" s="70"/>
      <c r="O5" s="70"/>
      <c r="P5" s="70"/>
      <c r="Q5" s="70"/>
      <c r="R5" s="17"/>
      <c r="S5" s="17"/>
      <c r="T5" s="17"/>
      <c r="U5" s="17"/>
      <c r="V5" s="17"/>
      <c r="W5" s="17"/>
      <c r="X5" s="17"/>
      <c r="Y5" s="17"/>
      <c r="Z5" s="17"/>
      <c r="AA5" s="17"/>
      <c r="AB5" s="17"/>
      <c r="AC5" s="17"/>
    </row>
    <row r="6" spans="1:29" x14ac:dyDescent="0.2">
      <c r="A6" s="14" t="s">
        <v>42</v>
      </c>
      <c r="B6" s="46">
        <v>6</v>
      </c>
      <c r="C6" s="41" t="s">
        <v>6</v>
      </c>
      <c r="D6" s="17"/>
      <c r="E6" s="112"/>
      <c r="F6" s="112"/>
      <c r="G6" s="112"/>
      <c r="H6" s="112"/>
      <c r="I6" s="112"/>
      <c r="J6" s="112"/>
      <c r="K6" s="112"/>
      <c r="L6" s="112"/>
      <c r="M6" s="17"/>
      <c r="N6" s="17"/>
      <c r="O6" s="17"/>
      <c r="P6" s="17"/>
      <c r="Q6" s="17"/>
      <c r="R6" s="17"/>
      <c r="S6" s="17"/>
      <c r="T6" s="17"/>
      <c r="U6" s="17"/>
      <c r="V6" s="17"/>
      <c r="W6" s="17"/>
      <c r="X6" s="17"/>
      <c r="Y6" s="17"/>
      <c r="Z6" s="17"/>
      <c r="AA6" s="17"/>
      <c r="AB6" s="17"/>
      <c r="AC6" s="17"/>
    </row>
    <row r="7" spans="1:29" x14ac:dyDescent="0.2">
      <c r="A7" s="14" t="s">
        <v>61</v>
      </c>
      <c r="B7" s="52">
        <v>65536</v>
      </c>
      <c r="C7" s="41"/>
      <c r="D7" s="17"/>
      <c r="E7" s="17"/>
      <c r="F7" s="17"/>
      <c r="G7" s="17"/>
      <c r="H7" s="17"/>
      <c r="I7" s="17"/>
      <c r="J7" s="17"/>
      <c r="K7" s="17"/>
      <c r="L7" s="17"/>
      <c r="M7" s="17"/>
      <c r="N7" s="17"/>
      <c r="O7" s="17"/>
      <c r="P7" s="17"/>
      <c r="Q7" s="17"/>
      <c r="R7" s="17"/>
      <c r="S7" s="17"/>
      <c r="T7" s="17"/>
      <c r="U7" s="17"/>
      <c r="V7" s="17"/>
      <c r="W7" s="17"/>
      <c r="X7" s="17"/>
      <c r="Y7" s="17"/>
      <c r="Z7" s="17"/>
      <c r="AA7" s="17"/>
      <c r="AB7" s="17"/>
      <c r="AC7" s="17"/>
    </row>
    <row r="8" spans="1:29" ht="15" customHeight="1" x14ac:dyDescent="0.2">
      <c r="A8" s="14" t="s">
        <v>106</v>
      </c>
      <c r="B8" s="52" t="s">
        <v>107</v>
      </c>
      <c r="C8" s="41"/>
      <c r="D8" s="17"/>
      <c r="E8" s="17"/>
      <c r="F8" s="17"/>
      <c r="G8" s="17"/>
      <c r="H8" s="17"/>
      <c r="I8" s="17"/>
      <c r="J8" s="17"/>
      <c r="K8" s="17"/>
      <c r="L8" s="17"/>
      <c r="M8" s="17"/>
      <c r="N8" s="17"/>
      <c r="O8" s="17"/>
      <c r="P8" s="17"/>
      <c r="Q8" s="17"/>
      <c r="R8" s="17"/>
      <c r="S8" s="17"/>
      <c r="T8" s="17"/>
      <c r="U8" s="17"/>
      <c r="V8" s="17"/>
      <c r="W8" s="17"/>
      <c r="X8" s="17"/>
      <c r="Y8" s="17"/>
      <c r="Z8" s="17"/>
      <c r="AA8" s="17"/>
      <c r="AB8" s="17"/>
      <c r="AC8" s="17"/>
    </row>
    <row r="9" spans="1:29" ht="13.5" customHeight="1" x14ac:dyDescent="0.2">
      <c r="A9" s="17"/>
      <c r="B9" s="17"/>
      <c r="C9" s="17"/>
      <c r="D9" s="17"/>
      <c r="E9" s="17"/>
      <c r="F9" s="17"/>
      <c r="G9" s="17"/>
      <c r="H9" s="17"/>
      <c r="I9" s="17"/>
      <c r="J9" s="17"/>
      <c r="K9" s="17"/>
      <c r="L9" s="17"/>
      <c r="M9" s="17"/>
      <c r="N9" s="17"/>
      <c r="O9" s="17"/>
      <c r="P9" s="17"/>
      <c r="Q9" s="17"/>
      <c r="R9" s="17"/>
      <c r="S9" s="17"/>
      <c r="T9" s="17"/>
      <c r="U9" s="17"/>
      <c r="V9" s="17"/>
      <c r="W9" s="17"/>
      <c r="X9" s="17"/>
      <c r="Y9" s="17"/>
      <c r="Z9" s="17"/>
      <c r="AA9" s="17"/>
      <c r="AB9" s="17"/>
      <c r="AC9" s="17"/>
    </row>
    <row r="10" spans="1:29" x14ac:dyDescent="0.2">
      <c r="A10" s="15" t="s">
        <v>24</v>
      </c>
      <c r="B10" s="13"/>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row>
    <row r="11" spans="1:29" x14ac:dyDescent="0.2">
      <c r="A11" s="11" t="s">
        <v>12</v>
      </c>
      <c r="B11" s="12">
        <v>128</v>
      </c>
      <c r="C11" s="41" t="s">
        <v>6</v>
      </c>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row>
    <row r="12" spans="1:29" x14ac:dyDescent="0.2">
      <c r="A12" s="11" t="s">
        <v>10</v>
      </c>
      <c r="B12" s="12">
        <v>48</v>
      </c>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row>
    <row r="13" spans="1:29" x14ac:dyDescent="0.2">
      <c r="A13" s="11" t="s">
        <v>20</v>
      </c>
      <c r="B13" s="12">
        <v>4096</v>
      </c>
      <c r="C13" s="17"/>
      <c r="D13" s="17"/>
      <c r="E13" s="17"/>
      <c r="F13" s="17"/>
      <c r="G13" s="17"/>
      <c r="H13" s="17"/>
      <c r="I13" s="17"/>
      <c r="J13" s="17"/>
      <c r="K13" s="17"/>
      <c r="L13" s="17"/>
      <c r="M13" s="17"/>
      <c r="N13" s="17"/>
      <c r="O13" s="17"/>
      <c r="P13" s="17"/>
      <c r="Q13" s="17"/>
      <c r="R13" s="17"/>
      <c r="S13" s="17"/>
      <c r="T13" s="17"/>
      <c r="U13" s="17"/>
      <c r="V13" s="17"/>
      <c r="W13" s="17"/>
      <c r="X13" s="17"/>
      <c r="Y13" s="17"/>
      <c r="Z13" s="17"/>
      <c r="AA13" s="17"/>
      <c r="AB13" s="17"/>
      <c r="AC13" s="17"/>
    </row>
    <row r="14" spans="1:29" x14ac:dyDescent="0.2">
      <c r="A14" s="38"/>
      <c r="B14" s="21"/>
      <c r="C14" s="17"/>
      <c r="D14" s="17"/>
      <c r="E14" s="17"/>
      <c r="F14" s="17"/>
      <c r="G14" s="17"/>
      <c r="H14" s="17"/>
      <c r="I14" s="17"/>
      <c r="J14" s="17"/>
      <c r="K14" s="17"/>
      <c r="L14" s="17"/>
      <c r="M14" s="17"/>
      <c r="N14" s="17"/>
      <c r="O14" s="17"/>
      <c r="P14" s="17"/>
      <c r="Q14" s="17"/>
      <c r="R14" s="17"/>
      <c r="S14" s="17"/>
      <c r="T14" s="17"/>
      <c r="U14" s="17"/>
      <c r="V14" s="17"/>
      <c r="W14" s="17"/>
      <c r="X14" s="17"/>
      <c r="Y14" s="17"/>
      <c r="Z14" s="17"/>
      <c r="AA14" s="17"/>
      <c r="AB14" s="17"/>
      <c r="AC14" s="17"/>
    </row>
    <row r="15" spans="1:29" x14ac:dyDescent="0.2">
      <c r="A15" s="84" t="s">
        <v>25</v>
      </c>
      <c r="B15" s="83"/>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row>
    <row r="16" spans="1:29" x14ac:dyDescent="0.2">
      <c r="A16" s="37"/>
      <c r="B16" s="17"/>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row>
    <row r="17" spans="1:29" x14ac:dyDescent="0.2">
      <c r="A17" s="5" t="s">
        <v>35</v>
      </c>
      <c r="B17" s="4"/>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row>
    <row r="18" spans="1:29" x14ac:dyDescent="0.2">
      <c r="A18" s="6" t="s">
        <v>21</v>
      </c>
      <c r="B18" s="9">
        <f>B19*limitThreadsPerWarp</f>
        <v>1280</v>
      </c>
      <c r="C18" s="41" t="s">
        <v>6</v>
      </c>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row>
    <row r="19" spans="1:29" x14ac:dyDescent="0.2">
      <c r="A19" s="7" t="s">
        <v>22</v>
      </c>
      <c r="B19" s="10">
        <f>B20*MyWarpsPerBlock</f>
        <v>40</v>
      </c>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row>
    <row r="20" spans="1:29" x14ac:dyDescent="0.2">
      <c r="A20" s="7" t="s">
        <v>23</v>
      </c>
      <c r="B20" s="10">
        <f>MIN(B47:B49)</f>
        <v>10</v>
      </c>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row>
    <row r="21" spans="1:29" x14ac:dyDescent="0.2">
      <c r="A21" s="8" t="s">
        <v>18</v>
      </c>
      <c r="B21" s="47">
        <f>B19/limitWarpsPerMultiprocessor</f>
        <v>0.625</v>
      </c>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row>
    <row r="22" spans="1:29" x14ac:dyDescent="0.2">
      <c r="A22" s="16"/>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row>
    <row r="23" spans="1:29" x14ac:dyDescent="0.2">
      <c r="A23" s="18"/>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row>
    <row r="24" spans="1:29" x14ac:dyDescent="0.2">
      <c r="A24" s="48" t="s">
        <v>43</v>
      </c>
      <c r="B24" s="50">
        <f>computeCapability</f>
        <v>6</v>
      </c>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row>
    <row r="25" spans="1:29" x14ac:dyDescent="0.2">
      <c r="A25" s="93" t="s">
        <v>49</v>
      </c>
      <c r="B25" s="97">
        <f>HLOOKUP(computeCapability,GPUData,MATCH("Threads / Warp",GPUData_labels,FALSE))</f>
        <v>32</v>
      </c>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row>
    <row r="26" spans="1:29" x14ac:dyDescent="0.2">
      <c r="A26" s="94" t="s">
        <v>94</v>
      </c>
      <c r="B26" s="98">
        <f>HLOOKUP(computeCapability,GPUData,MATCH("Warps / Multiprocessor",GPUData_labels,FALSE))</f>
        <v>64</v>
      </c>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row>
    <row r="27" spans="1:29" x14ac:dyDescent="0.2">
      <c r="A27" s="94" t="s">
        <v>95</v>
      </c>
      <c r="B27" s="98">
        <f>HLOOKUP(computeCapability,GPUData,MATCH("Thread Blocks / Multiprocessor",GPUData_labels,FALSE))</f>
        <v>32</v>
      </c>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row>
    <row r="28" spans="1:29" x14ac:dyDescent="0.2">
      <c r="A28" s="94" t="s">
        <v>96</v>
      </c>
      <c r="B28" s="98">
        <f>HLOOKUP(computeCapability,GPUData,MATCH("Threads / Multiprocessor",GPUData_labels,FALSE))</f>
        <v>2048</v>
      </c>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row>
    <row r="29" spans="1:29" x14ac:dyDescent="0.2">
      <c r="A29" s="94" t="s">
        <v>64</v>
      </c>
      <c r="B29" s="98">
        <f>HLOOKUP(computeCapability,GPUData,MATCH("Max Thread Block Size",GPUData_labels,FALSE))</f>
        <v>1024</v>
      </c>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row>
    <row r="30" spans="1:29" x14ac:dyDescent="0.2">
      <c r="A30" s="94" t="s">
        <v>97</v>
      </c>
      <c r="B30" s="98">
        <f>HLOOKUP(computeCapability,GPUData,MATCH("Register File Size / Multiprocessor (32-bit registers)",GPUData_labels,FALSE))</f>
        <v>65536</v>
      </c>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row>
    <row r="31" spans="1:29" x14ac:dyDescent="0.2">
      <c r="A31" s="95" t="s">
        <v>104</v>
      </c>
      <c r="B31" s="98">
        <f>HLOOKUP(computeCapability,GPUData,MATCH("Max Registers / Block",GPUData_labels,FALSE))</f>
        <v>65536</v>
      </c>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row>
    <row r="32" spans="1:29" x14ac:dyDescent="0.2">
      <c r="A32" s="95" t="s">
        <v>98</v>
      </c>
      <c r="B32" s="98">
        <f>HLOOKUP(computeCapability,GPUData,MATCH("Max Registers / Thread",GPUData_labels,FALSE))</f>
        <v>255</v>
      </c>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row>
    <row r="33" spans="1:30" x14ac:dyDescent="0.2">
      <c r="A33" s="94" t="s">
        <v>50</v>
      </c>
      <c r="B33" s="98">
        <f>MIN(sharedSize,HLOOKUP(computeCapability,GPUData,MATCH("Shared Memory / Multiprocessor (bytes)",GPUData_labels,FALSE)))</f>
        <v>65536</v>
      </c>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row>
    <row r="34" spans="1:30" x14ac:dyDescent="0.2">
      <c r="A34" s="95" t="s">
        <v>99</v>
      </c>
      <c r="B34" s="98">
        <f>MIN(HLOOKUP(computeCapability,GPUData,MATCH("Max Shared Memory / Block (bytes)",GPUData_labels,FALSE)),limitTotalSharedMemory)</f>
        <v>49152</v>
      </c>
      <c r="C34" s="17"/>
      <c r="D34" s="17"/>
      <c r="E34" s="17"/>
      <c r="F34" s="17"/>
      <c r="G34" s="17"/>
      <c r="H34" s="17"/>
      <c r="I34" s="17"/>
      <c r="J34" s="17"/>
      <c r="K34" s="17"/>
      <c r="L34" s="17"/>
      <c r="M34" s="17"/>
      <c r="N34" s="17"/>
      <c r="O34" s="17"/>
      <c r="P34" s="17"/>
      <c r="Q34" s="17"/>
      <c r="R34" s="17"/>
      <c r="S34" s="17"/>
      <c r="T34" s="17"/>
      <c r="U34" s="17"/>
      <c r="V34" s="17"/>
      <c r="W34" s="17"/>
      <c r="X34" s="17"/>
      <c r="Y34" s="17"/>
      <c r="Z34" s="17"/>
      <c r="AA34" s="17"/>
      <c r="AB34" s="17"/>
    </row>
    <row r="35" spans="1:30" x14ac:dyDescent="0.2">
      <c r="A35" s="95" t="s">
        <v>39</v>
      </c>
      <c r="B35" s="98">
        <f>HLOOKUP(computeCapability,GPUData,MATCH("Register Allocation Unit Size",GPUData_labels,FALSE))</f>
        <v>256</v>
      </c>
      <c r="C35" s="17"/>
      <c r="D35" s="17"/>
      <c r="E35" s="17"/>
      <c r="F35" s="17"/>
      <c r="G35" s="17"/>
      <c r="H35" s="17"/>
      <c r="I35" s="17"/>
      <c r="J35" s="17"/>
      <c r="K35" s="17"/>
      <c r="L35" s="17"/>
      <c r="M35" s="17"/>
      <c r="N35" s="17"/>
      <c r="O35" s="17"/>
      <c r="P35" s="17"/>
      <c r="Q35" s="17"/>
      <c r="R35" s="17"/>
      <c r="S35" s="17"/>
      <c r="T35" s="17"/>
      <c r="U35" s="17"/>
      <c r="V35" s="17"/>
      <c r="W35" s="17"/>
      <c r="X35" s="17"/>
      <c r="Y35" s="17"/>
      <c r="Z35" s="17"/>
      <c r="AA35" s="17"/>
      <c r="AB35" s="17"/>
    </row>
    <row r="36" spans="1:30" x14ac:dyDescent="0.2">
      <c r="A36" s="95" t="s">
        <v>46</v>
      </c>
      <c r="B36" s="99" t="str">
        <f>HLOOKUP(computeCapability,GPUData,MATCH("Register Allocation Granularity",GPUData_labels,FALSE))</f>
        <v>warp</v>
      </c>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row>
    <row r="37" spans="1:30" x14ac:dyDescent="0.2">
      <c r="A37" s="95" t="s">
        <v>101</v>
      </c>
      <c r="B37" s="98">
        <f>HLOOKUP(computeCapability,GPUData,MATCH("Shared Memory Allocation unit size",GPUData_labels,FALSE))</f>
        <v>256</v>
      </c>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row>
    <row r="38" spans="1:30" ht="12" customHeight="1" x14ac:dyDescent="0.2">
      <c r="A38" s="96" t="s">
        <v>86</v>
      </c>
      <c r="B38" s="100">
        <f>HLOOKUP(computeCapability,GPUData,MATCH("Warp allocation granularity",GPUData_labels,FALSE))</f>
        <v>2</v>
      </c>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row>
    <row r="39" spans="1:30" x14ac:dyDescent="0.2">
      <c r="A39" s="17"/>
      <c r="B39" s="17"/>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row>
    <row r="40" spans="1:30" ht="39" x14ac:dyDescent="0.25">
      <c r="A40" s="36" t="s">
        <v>71</v>
      </c>
      <c r="B40" s="76" t="s">
        <v>72</v>
      </c>
      <c r="C40" s="71" t="s">
        <v>73</v>
      </c>
      <c r="D40" s="71" t="str">
        <f>"= Allocatable Blocks Per SM"</f>
        <v>= Allocatable Blocks Per SM</v>
      </c>
      <c r="E40" s="17"/>
      <c r="F40" s="17"/>
      <c r="G40" s="17"/>
      <c r="H40" s="17"/>
      <c r="I40" s="43"/>
      <c r="J40" s="43"/>
      <c r="K40" s="17"/>
      <c r="L40" s="17"/>
      <c r="M40" s="17"/>
      <c r="N40" s="17"/>
      <c r="O40" s="17"/>
      <c r="P40" s="17"/>
      <c r="Q40" s="17"/>
      <c r="R40" s="17"/>
      <c r="S40" s="17"/>
      <c r="T40" s="17"/>
      <c r="U40" s="17"/>
      <c r="V40" s="17"/>
      <c r="W40" s="17"/>
      <c r="X40" s="17"/>
      <c r="Y40" s="17"/>
      <c r="Z40" s="17"/>
      <c r="AA40" s="17"/>
      <c r="AB40" s="17"/>
      <c r="AC40" s="17"/>
    </row>
    <row r="41" spans="1:30" x14ac:dyDescent="0.2">
      <c r="A41" s="89" t="s">
        <v>88</v>
      </c>
      <c r="B41" s="72">
        <f>CEILING(MyThreadCount/limitThreadsPerWarp, 1)</f>
        <v>4</v>
      </c>
      <c r="C41" s="85">
        <f>limitWarpsPerMultiprocessor</f>
        <v>64</v>
      </c>
      <c r="D41" s="85">
        <f>MIN(limitBlocksPerMultiprocessor,FLOOR(limitWarpsPerMultiprocessor/MyWarpsPerBlock,1))</f>
        <v>16</v>
      </c>
      <c r="E41" s="17"/>
      <c r="F41" s="17"/>
      <c r="G41" s="17"/>
      <c r="H41" s="17"/>
      <c r="I41" s="17"/>
      <c r="J41" s="17"/>
      <c r="K41" s="17"/>
      <c r="L41" s="17"/>
      <c r="M41" s="17"/>
      <c r="N41" s="17"/>
      <c r="O41" s="17"/>
      <c r="P41" s="17"/>
      <c r="Q41" s="17"/>
      <c r="R41" s="17"/>
      <c r="S41" s="17"/>
      <c r="T41" s="17"/>
      <c r="U41" s="17"/>
      <c r="V41" s="17"/>
      <c r="W41" s="17"/>
      <c r="X41" s="17"/>
      <c r="Y41" s="17"/>
      <c r="Z41" s="17"/>
      <c r="AA41" s="17"/>
      <c r="AB41" s="17"/>
      <c r="AC41" s="17"/>
    </row>
    <row r="42" spans="1:30" x14ac:dyDescent="0.2">
      <c r="A42" s="73" t="str">
        <f>IF(myAllocationGranularity="block", "Registers          (≈Registers Per Thread * Threads Per Block)","Registers          (Warp limit per SM due to per-warp reg count)")</f>
        <v>Registers          (Warp limit per SM due to per-warp reg count)</v>
      </c>
      <c r="B42" s="74">
        <f>IF(myAllocationGranularity="block", CEILING(CEILING(MyWarpsPerBlock,myWarpAllocationGranularity)*MyRegCount*limitThreadsPerWarp,myAllocationSize), MyWarpsPerBlock)</f>
        <v>4</v>
      </c>
      <c r="C42" s="86">
        <f>IF(myAllocationGranularity="block",limitRegsPerBlock,FLOOR(limitRegsPerBlock/CEILING(MyRegCount*limitThreadsPerWarp,myAllocationSize),myWarpAllocationGranularity))</f>
        <v>42</v>
      </c>
      <c r="D42" s="86">
        <f>IF(MyRegCount&gt;limitRegsPerThread,0,IF(MyRegCount&gt;0,FLOOR(C42/MyRegsPerBlock, 1)*FLOOR(limitTotalRegisters/limitRegsPerBlock,1),limitBlocksPerMultiprocessor))</f>
        <v>10</v>
      </c>
      <c r="E42" s="17"/>
      <c r="F42" s="17"/>
      <c r="G42" s="17"/>
      <c r="H42" s="17"/>
      <c r="I42" s="17"/>
      <c r="J42" s="17"/>
      <c r="K42" s="17"/>
      <c r="L42" s="17"/>
      <c r="M42" s="17"/>
      <c r="N42" s="17"/>
      <c r="O42" s="17"/>
      <c r="P42" s="17"/>
      <c r="Q42" s="17"/>
      <c r="R42" s="17"/>
      <c r="S42" s="17"/>
      <c r="T42" s="17"/>
      <c r="U42" s="17"/>
      <c r="V42" s="17"/>
      <c r="W42" s="17"/>
      <c r="X42" s="17"/>
      <c r="Y42" s="17"/>
      <c r="Z42" s="17"/>
      <c r="AA42" s="17"/>
      <c r="AB42" s="17"/>
      <c r="AC42" s="17"/>
    </row>
    <row r="43" spans="1:30" x14ac:dyDescent="0.2">
      <c r="A43" s="90" t="s">
        <v>89</v>
      </c>
      <c r="B43" s="75">
        <f>CEILING(MySharedMemory,mySharedMemAllocationSize)</f>
        <v>4096</v>
      </c>
      <c r="C43" s="87">
        <f>limitSharedMemoryPerBlock</f>
        <v>49152</v>
      </c>
      <c r="D43" s="87">
        <f>IF(MySharedMemPerBlock&gt;limitSharedMemoryPerBlock,0,IF(MySharedMemPerBlock&gt;0,FLOOR(limitTotalSharedMemory/MySharedMemPerBlock,1),limitBlocksPerMultiprocessor))</f>
        <v>16</v>
      </c>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row>
    <row r="44" spans="1:30" x14ac:dyDescent="0.2">
      <c r="A44" s="77" t="s">
        <v>75</v>
      </c>
      <c r="B44" s="17"/>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row>
    <row r="45" spans="1:30" x14ac:dyDescent="0.2">
      <c r="A45" s="17"/>
      <c r="B45" s="17"/>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row>
    <row r="46" spans="1:30" ht="15.75" x14ac:dyDescent="0.25">
      <c r="A46" s="36" t="s">
        <v>16</v>
      </c>
      <c r="B46" s="76" t="s">
        <v>74</v>
      </c>
      <c r="C46" s="58" t="s">
        <v>69</v>
      </c>
      <c r="D46" s="63" t="str">
        <f>"= Warps/SM"</f>
        <v>= Warps/SM</v>
      </c>
      <c r="E46" s="109"/>
      <c r="F46" s="109"/>
      <c r="G46" s="109"/>
      <c r="H46" s="109"/>
      <c r="I46" s="109"/>
      <c r="J46" s="109"/>
      <c r="K46" s="109"/>
      <c r="L46" s="17"/>
      <c r="M46" s="17"/>
      <c r="N46" s="17"/>
      <c r="O46" s="17"/>
      <c r="P46" s="17"/>
      <c r="Q46" s="17"/>
      <c r="R46" s="17"/>
      <c r="S46" s="17"/>
      <c r="T46" s="17"/>
      <c r="U46" s="17"/>
      <c r="V46" s="17"/>
      <c r="W46" s="17"/>
      <c r="X46" s="17"/>
      <c r="Y46" s="17"/>
      <c r="Z46" s="17"/>
      <c r="AA46" s="17"/>
      <c r="AB46" s="17"/>
      <c r="AC46" s="17"/>
      <c r="AD46" s="17"/>
    </row>
    <row r="47" spans="1:30" x14ac:dyDescent="0.2">
      <c r="A47" s="64" t="s">
        <v>70</v>
      </c>
      <c r="B47" s="67">
        <f>limitBlocksDueToWarps</f>
        <v>16</v>
      </c>
      <c r="C47" s="60">
        <f>MyWarpsPerBlock</f>
        <v>4</v>
      </c>
      <c r="D47" s="60">
        <f>IF($B47=MIN($B$47:$B$49),B47*C47,0)</f>
        <v>0</v>
      </c>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row>
    <row r="48" spans="1:30" x14ac:dyDescent="0.2">
      <c r="A48" s="65" t="s">
        <v>47</v>
      </c>
      <c r="B48" s="68">
        <f>limitBlocksDueToRegs</f>
        <v>10</v>
      </c>
      <c r="C48" s="61">
        <f>MyWarpsPerBlock</f>
        <v>4</v>
      </c>
      <c r="D48" s="61">
        <f>IF($B48=MIN($B$47:$B$49),B48*C48,0)</f>
        <v>40</v>
      </c>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row>
    <row r="49" spans="1:30" x14ac:dyDescent="0.2">
      <c r="A49" s="66" t="s">
        <v>48</v>
      </c>
      <c r="B49" s="69">
        <f>limitBlocksDueToSMem</f>
        <v>16</v>
      </c>
      <c r="C49" s="62">
        <f>MyWarpsPerBlock</f>
        <v>4</v>
      </c>
      <c r="D49" s="62">
        <f>IF($B49=MIN($B$47:$B$49),B49*C49,0)</f>
        <v>0</v>
      </c>
      <c r="E49" s="105"/>
      <c r="F49" s="105"/>
      <c r="G49" s="105"/>
      <c r="H49" s="105"/>
      <c r="I49" s="105"/>
      <c r="J49" s="105"/>
      <c r="K49" s="105"/>
      <c r="L49" s="17"/>
      <c r="M49" s="17"/>
      <c r="N49" s="17"/>
      <c r="O49" s="17"/>
      <c r="P49" s="17"/>
      <c r="Q49" s="17"/>
      <c r="R49" s="17"/>
      <c r="S49" s="17"/>
      <c r="T49" s="17"/>
      <c r="U49" s="17"/>
      <c r="V49" s="17"/>
      <c r="W49" s="17"/>
      <c r="X49" s="17"/>
      <c r="Y49" s="17"/>
      <c r="Z49" s="17"/>
      <c r="AA49" s="17"/>
      <c r="AB49" s="17"/>
      <c r="AC49" s="17"/>
      <c r="AD49" s="17"/>
    </row>
    <row r="50" spans="1:30" x14ac:dyDescent="0.2">
      <c r="A50" s="81" t="s">
        <v>77</v>
      </c>
      <c r="B50" s="110" t="str">
        <f>CONCATENATE("Physical Max Warps/SM = ", limitWarpsPerMultiprocessor)</f>
        <v>Physical Max Warps/SM = 64</v>
      </c>
      <c r="C50" s="110"/>
      <c r="D50" s="110"/>
      <c r="E50" s="33"/>
      <c r="F50" s="33"/>
      <c r="G50" s="33"/>
      <c r="H50" s="33"/>
      <c r="I50" s="33"/>
      <c r="J50" s="33"/>
      <c r="K50" s="33"/>
      <c r="L50" s="17"/>
      <c r="M50" s="17"/>
      <c r="N50" s="17"/>
      <c r="O50" s="17"/>
      <c r="P50" s="17"/>
      <c r="Q50" s="17"/>
      <c r="R50" s="17"/>
      <c r="S50" s="17"/>
      <c r="T50" s="17"/>
      <c r="U50" s="17"/>
      <c r="V50" s="17"/>
      <c r="W50" s="17"/>
      <c r="X50" s="17"/>
      <c r="Y50" s="17"/>
      <c r="Z50" s="17"/>
      <c r="AA50" s="17"/>
      <c r="AB50" s="17"/>
      <c r="AC50" s="17"/>
      <c r="AD50" s="17"/>
    </row>
    <row r="51" spans="1:30" x14ac:dyDescent="0.2">
      <c r="A51" s="17"/>
      <c r="B51" s="111" t="str">
        <f>CONCATENATE("Occupancy = ",MAX(D47:D49)," / ",limitWarpsPerMultiprocessor, " = ",ROUND(B21*100,0),"%")</f>
        <v>Occupancy = 40 / 64 = 63%</v>
      </c>
      <c r="C51" s="111"/>
      <c r="D51" s="111"/>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row>
    <row r="52" spans="1:30" x14ac:dyDescent="0.2">
      <c r="A52" s="17"/>
      <c r="B52" s="17"/>
      <c r="C52" s="59"/>
      <c r="D52" s="59"/>
      <c r="E52" s="17"/>
      <c r="F52" s="17"/>
      <c r="G52" s="17"/>
      <c r="H52" s="34"/>
      <c r="I52" s="17"/>
      <c r="J52" s="17"/>
      <c r="K52" s="17"/>
      <c r="L52" s="17"/>
      <c r="M52" s="17"/>
      <c r="N52" s="17"/>
      <c r="O52" s="17"/>
      <c r="P52" s="17"/>
      <c r="Q52" s="17"/>
      <c r="R52" s="17"/>
      <c r="S52" s="17"/>
      <c r="T52" s="17"/>
      <c r="U52" s="17"/>
      <c r="V52" s="17"/>
      <c r="W52" s="17"/>
      <c r="X52" s="17"/>
      <c r="Y52" s="17"/>
      <c r="Z52" s="17"/>
      <c r="AA52" s="17"/>
      <c r="AB52" s="17"/>
      <c r="AC52" s="17"/>
      <c r="AD52" s="17"/>
    </row>
    <row r="53" spans="1:30" x14ac:dyDescent="0.2">
      <c r="A53" s="27" t="s">
        <v>32</v>
      </c>
      <c r="B53" s="27"/>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row>
    <row r="54" spans="1:30" x14ac:dyDescent="0.2">
      <c r="A54" s="27" t="s">
        <v>33</v>
      </c>
      <c r="B54" s="28">
        <v>7.5</v>
      </c>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row>
    <row r="55" spans="1:30" x14ac:dyDescent="0.2">
      <c r="A55" s="106" t="s">
        <v>2</v>
      </c>
      <c r="B55" s="107"/>
      <c r="C55" s="17"/>
      <c r="D55" s="17"/>
      <c r="E55" s="17"/>
      <c r="F55" s="35"/>
      <c r="G55" s="17"/>
      <c r="H55" s="17"/>
      <c r="I55" s="17"/>
      <c r="J55" s="17"/>
      <c r="K55" s="17"/>
      <c r="L55" s="17"/>
      <c r="M55" s="17"/>
      <c r="N55" s="17"/>
      <c r="O55" s="17"/>
      <c r="P55" s="17"/>
      <c r="Q55" s="17"/>
      <c r="R55" s="17"/>
      <c r="S55" s="17"/>
      <c r="T55" s="17"/>
      <c r="U55" s="17"/>
      <c r="V55" s="17"/>
      <c r="W55" s="17"/>
      <c r="X55" s="17"/>
      <c r="Y55" s="17"/>
      <c r="Z55" s="17"/>
      <c r="AA55" s="17"/>
      <c r="AB55" s="17"/>
      <c r="AC55" s="17"/>
      <c r="AD55" s="17"/>
    </row>
    <row r="56" spans="1:30" x14ac:dyDescent="0.2">
      <c r="A56" s="17"/>
      <c r="B56" s="17"/>
      <c r="C56" s="17"/>
      <c r="D56" s="17"/>
      <c r="E56" s="17"/>
      <c r="F56" s="17"/>
      <c r="G56" s="17"/>
      <c r="H56" s="17"/>
      <c r="I56" s="17"/>
      <c r="J56" s="17"/>
      <c r="K56" s="17"/>
      <c r="L56" s="17"/>
      <c r="M56" s="17"/>
      <c r="N56" s="17"/>
      <c r="O56" s="17"/>
      <c r="P56" s="17"/>
      <c r="Q56" s="17"/>
      <c r="R56" s="17"/>
      <c r="S56" s="17"/>
      <c r="T56" s="17"/>
      <c r="U56" s="17"/>
      <c r="V56" s="17"/>
      <c r="W56" s="17"/>
      <c r="X56" s="17"/>
      <c r="Y56" s="17"/>
      <c r="Z56" s="17"/>
      <c r="AA56" s="17"/>
      <c r="AB56" s="17"/>
      <c r="AC56" s="17"/>
      <c r="AD56" s="17"/>
    </row>
    <row r="57" spans="1:30" x14ac:dyDescent="0.2">
      <c r="A57" s="17"/>
      <c r="B57" s="17"/>
      <c r="C57" s="17"/>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row>
    <row r="58" spans="1:30" x14ac:dyDescent="0.2">
      <c r="A58" s="17"/>
      <c r="B58" s="17"/>
      <c r="C58" s="17"/>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row>
    <row r="59" spans="1:30" x14ac:dyDescent="0.2">
      <c r="A59" s="17"/>
      <c r="B59" s="17"/>
      <c r="C59" s="17"/>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row>
    <row r="60" spans="1:30" x14ac:dyDescent="0.2">
      <c r="A60" s="17"/>
      <c r="B60" s="17"/>
      <c r="C60" s="17"/>
      <c r="D60" s="17"/>
      <c r="E60" s="17"/>
      <c r="F60" s="17"/>
      <c r="G60" s="17"/>
      <c r="H60" s="17"/>
      <c r="I60" s="17"/>
      <c r="J60" s="17"/>
      <c r="K60" s="17"/>
      <c r="L60" s="17"/>
      <c r="M60" s="17"/>
      <c r="N60" s="17"/>
      <c r="O60" s="17"/>
      <c r="P60" s="17"/>
      <c r="Q60" s="17"/>
      <c r="R60" s="17"/>
      <c r="S60" s="17"/>
      <c r="T60" s="17"/>
      <c r="U60" s="17"/>
      <c r="V60" s="17"/>
      <c r="W60" s="17"/>
      <c r="X60" s="17"/>
      <c r="Y60" s="17"/>
      <c r="Z60" s="17"/>
      <c r="AA60" s="17"/>
      <c r="AB60" s="17"/>
      <c r="AC60" s="17"/>
      <c r="AD60" s="17"/>
    </row>
    <row r="61" spans="1:30" x14ac:dyDescent="0.2">
      <c r="A61" s="17"/>
      <c r="B61" s="17"/>
      <c r="C61" s="17"/>
      <c r="D61" s="17"/>
      <c r="E61" s="17"/>
      <c r="F61" s="49"/>
      <c r="G61" s="17"/>
      <c r="H61" s="17"/>
      <c r="I61" s="17"/>
      <c r="J61" s="17"/>
      <c r="K61" s="17"/>
      <c r="L61" s="17"/>
      <c r="M61" s="17"/>
      <c r="N61" s="17"/>
      <c r="O61" s="17"/>
      <c r="P61" s="17"/>
      <c r="Q61" s="17"/>
      <c r="R61" s="17"/>
      <c r="S61" s="17"/>
      <c r="T61" s="17"/>
      <c r="U61" s="17"/>
      <c r="V61" s="17"/>
      <c r="W61" s="17"/>
      <c r="X61" s="17"/>
      <c r="Y61" s="17"/>
      <c r="Z61" s="17"/>
      <c r="AA61" s="17"/>
      <c r="AB61" s="17"/>
      <c r="AC61" s="17"/>
      <c r="AD61" s="17"/>
    </row>
    <row r="62" spans="1:30" x14ac:dyDescent="0.2">
      <c r="A62" s="17"/>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row>
    <row r="63" spans="1:30" x14ac:dyDescent="0.2">
      <c r="A63" s="17"/>
      <c r="B63" s="17"/>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row>
    <row r="64" spans="1:30" x14ac:dyDescent="0.2">
      <c r="A64" s="17"/>
      <c r="B64" s="17"/>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row>
    <row r="65" spans="1:30" x14ac:dyDescent="0.2">
      <c r="A65" s="17"/>
      <c r="B65" s="17"/>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row>
    <row r="66" spans="1:30" x14ac:dyDescent="0.2">
      <c r="A66" s="17"/>
      <c r="B66" s="17"/>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row>
    <row r="67" spans="1:30" x14ac:dyDescent="0.2">
      <c r="A67" s="17"/>
      <c r="B67" s="17"/>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row>
    <row r="68" spans="1:30" x14ac:dyDescent="0.2">
      <c r="A68" s="17"/>
      <c r="B68" s="17"/>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row>
    <row r="69" spans="1:30" x14ac:dyDescent="0.2">
      <c r="A69" s="17"/>
      <c r="B69" s="17"/>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row>
    <row r="70" spans="1:30" x14ac:dyDescent="0.2">
      <c r="A70" s="17"/>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row>
    <row r="71" spans="1:30" x14ac:dyDescent="0.2">
      <c r="A71" s="17"/>
      <c r="B71" s="17"/>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row>
    <row r="72" spans="1:30" x14ac:dyDescent="0.2">
      <c r="A72" s="17"/>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row>
    <row r="73" spans="1:30" x14ac:dyDescent="0.2">
      <c r="A73" s="17"/>
      <c r="B73" s="17"/>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row>
    <row r="74" spans="1:30" x14ac:dyDescent="0.2">
      <c r="A74" s="17"/>
      <c r="B74" s="17"/>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row>
    <row r="75" spans="1:30" x14ac:dyDescent="0.2">
      <c r="A75" s="17"/>
      <c r="B75" s="17"/>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row>
    <row r="76" spans="1:30" x14ac:dyDescent="0.2">
      <c r="A76" s="17"/>
      <c r="B76" s="17"/>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row>
    <row r="77" spans="1:30" x14ac:dyDescent="0.2">
      <c r="A77" s="17"/>
      <c r="B77" s="17"/>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row>
    <row r="78" spans="1:30" x14ac:dyDescent="0.2">
      <c r="A78" s="17"/>
      <c r="B78" s="17"/>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row>
    <row r="79" spans="1:30" x14ac:dyDescent="0.2">
      <c r="A79" s="17"/>
      <c r="B79" s="17"/>
      <c r="C79" s="17"/>
      <c r="D79" s="17"/>
      <c r="E79" s="17"/>
      <c r="F79" s="17"/>
      <c r="G79" s="17"/>
      <c r="H79" s="17"/>
      <c r="I79" s="17"/>
      <c r="J79" s="17"/>
      <c r="K79" s="17"/>
      <c r="L79" s="17"/>
      <c r="M79" s="17"/>
      <c r="N79" s="17"/>
      <c r="O79" s="17"/>
      <c r="P79" s="17"/>
      <c r="Q79" s="17"/>
      <c r="R79" s="17"/>
      <c r="S79" s="17"/>
      <c r="T79" s="17"/>
      <c r="U79" s="17"/>
      <c r="V79" s="17"/>
      <c r="W79" s="17"/>
      <c r="X79" s="17"/>
      <c r="Y79" s="17"/>
      <c r="Z79" s="17"/>
      <c r="AA79" s="17"/>
      <c r="AB79" s="17"/>
      <c r="AC79" s="17"/>
      <c r="AD79" s="17"/>
    </row>
    <row r="80" spans="1:30" x14ac:dyDescent="0.2">
      <c r="A80" s="17"/>
      <c r="B80" s="17"/>
      <c r="C80" s="17"/>
      <c r="D80" s="17"/>
      <c r="E80" s="17"/>
      <c r="F80" s="17"/>
      <c r="G80" s="17"/>
      <c r="H80" s="17"/>
      <c r="I80" s="17"/>
      <c r="J80" s="17"/>
      <c r="K80" s="17"/>
      <c r="L80" s="17"/>
      <c r="M80" s="17"/>
      <c r="N80" s="17"/>
      <c r="O80" s="17"/>
      <c r="P80" s="17"/>
      <c r="Q80" s="17"/>
      <c r="R80" s="17"/>
      <c r="S80" s="17"/>
      <c r="T80" s="17"/>
      <c r="U80" s="17"/>
      <c r="V80" s="17"/>
      <c r="W80" s="17"/>
      <c r="X80" s="17"/>
      <c r="Y80" s="17"/>
      <c r="Z80" s="17"/>
      <c r="AA80" s="17"/>
      <c r="AB80" s="17"/>
      <c r="AC80" s="17"/>
      <c r="AD80" s="17"/>
    </row>
    <row r="81" spans="1:30" x14ac:dyDescent="0.2">
      <c r="A81" s="17"/>
      <c r="B81" s="17"/>
      <c r="C81" s="17"/>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row>
    <row r="82" spans="1:30" x14ac:dyDescent="0.2">
      <c r="A82" s="17"/>
      <c r="B82" s="17"/>
      <c r="C82" s="17"/>
      <c r="D82" s="17"/>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row>
    <row r="83" spans="1:30" x14ac:dyDescent="0.2">
      <c r="A83" s="17"/>
      <c r="B83" s="17"/>
      <c r="C83" s="17"/>
      <c r="D83" s="17"/>
      <c r="E83" s="17"/>
      <c r="F83" s="17"/>
      <c r="G83" s="17"/>
      <c r="H83" s="17"/>
      <c r="I83" s="17"/>
      <c r="J83" s="17"/>
      <c r="K83" s="17"/>
      <c r="L83" s="17"/>
      <c r="M83" s="17"/>
      <c r="N83" s="17"/>
      <c r="O83" s="17"/>
      <c r="P83" s="17"/>
      <c r="Q83" s="17"/>
      <c r="R83" s="17"/>
      <c r="S83" s="17"/>
      <c r="T83" s="17"/>
      <c r="U83" s="17"/>
      <c r="V83" s="17"/>
      <c r="W83" s="17"/>
      <c r="X83" s="17"/>
      <c r="Y83" s="17"/>
      <c r="Z83" s="17"/>
      <c r="AA83" s="17"/>
      <c r="AB83" s="17"/>
      <c r="AC83" s="17"/>
      <c r="AD83" s="17"/>
    </row>
    <row r="84" spans="1:30" x14ac:dyDescent="0.2">
      <c r="A84" s="49"/>
      <c r="B84" s="17"/>
      <c r="C84" s="17"/>
      <c r="D84" s="17"/>
      <c r="F84" t="s">
        <v>9</v>
      </c>
      <c r="G84" t="s">
        <v>19</v>
      </c>
      <c r="J84" t="s">
        <v>17</v>
      </c>
      <c r="K84" t="s">
        <v>19</v>
      </c>
      <c r="M84" s="17"/>
      <c r="N84" s="17"/>
      <c r="O84" s="17"/>
      <c r="P84" s="17"/>
      <c r="Q84" s="17"/>
      <c r="R84" s="17"/>
      <c r="S84" s="17"/>
      <c r="T84" s="17"/>
      <c r="U84" s="17"/>
      <c r="V84" s="17"/>
      <c r="W84" s="17"/>
      <c r="X84" s="17"/>
      <c r="Y84" s="17"/>
      <c r="Z84" s="17"/>
      <c r="AA84" s="17"/>
      <c r="AB84" s="17"/>
      <c r="AC84" s="17"/>
      <c r="AD84" s="17"/>
    </row>
    <row r="85" spans="1:30" x14ac:dyDescent="0.2">
      <c r="A85" s="17"/>
      <c r="B85" s="17"/>
      <c r="C85" s="17"/>
      <c r="D85" s="17"/>
      <c r="F85">
        <f>MyRegCount</f>
        <v>48</v>
      </c>
      <c r="G85">
        <f>B19</f>
        <v>40</v>
      </c>
      <c r="J85">
        <f>B19</f>
        <v>40</v>
      </c>
      <c r="K85">
        <f>HLOOKUP(computeCapability,GPUData,MATCH("Shared Memory Size Configurations (bytes)",GPUData_labels,FALSE))</f>
        <v>65536</v>
      </c>
      <c r="L85">
        <f>HLOOKUP(computeCapability,GPUData,MATCH("Shared Memory Size Configurations (bytes)",GPUData_labels,FALSE)+1)</f>
        <v>0</v>
      </c>
      <c r="M85">
        <f>HLOOKUP(computeCapability,GPUData,MATCH("Shared Memory Size Configurations (bytes)",GPUData_labels,FALSE)+2)</f>
        <v>0</v>
      </c>
      <c r="O85" s="17"/>
      <c r="P85" s="17"/>
      <c r="Q85" s="17"/>
      <c r="R85" s="17"/>
      <c r="S85" s="17"/>
      <c r="T85" s="17"/>
      <c r="U85" s="17"/>
      <c r="V85" s="17"/>
      <c r="W85" s="17"/>
      <c r="X85" s="17"/>
      <c r="Y85" s="17"/>
      <c r="Z85" s="17"/>
      <c r="AA85" s="17"/>
      <c r="AB85" s="17"/>
      <c r="AC85" s="17"/>
      <c r="AD85" s="17"/>
    </row>
    <row r="86" spans="1:30" x14ac:dyDescent="0.2">
      <c r="A86" s="54" t="s">
        <v>11</v>
      </c>
      <c r="B86" s="80" t="s">
        <v>19</v>
      </c>
      <c r="C86" s="80"/>
      <c r="D86" s="2"/>
      <c r="F86">
        <v>1</v>
      </c>
      <c r="G86">
        <f t="dataTable" ref="G86:G340" dt2D="0" dtr="0" r1="B12" ca="1"/>
        <v>64</v>
      </c>
      <c r="J86">
        <v>0</v>
      </c>
      <c r="K86">
        <f t="dataTable" ref="K86:M182" dt2D="1" dtr="0" r1="B7" r2="B13" ca="1"/>
        <v>40</v>
      </c>
      <c r="L86">
        <v>40</v>
      </c>
      <c r="M86" s="17">
        <v>40</v>
      </c>
      <c r="N86" s="17"/>
      <c r="O86" s="17"/>
      <c r="P86" s="17"/>
      <c r="Q86" s="17"/>
      <c r="R86" s="17"/>
      <c r="S86" s="17"/>
      <c r="T86" s="17"/>
      <c r="U86" s="17"/>
      <c r="V86" s="17"/>
      <c r="W86" s="17"/>
      <c r="X86" s="17"/>
      <c r="Y86" s="17"/>
      <c r="Z86" s="17"/>
      <c r="AA86" s="17"/>
      <c r="AB86" s="17"/>
      <c r="AC86" s="17"/>
      <c r="AD86" s="17"/>
    </row>
    <row r="87" spans="1:30" x14ac:dyDescent="0.2">
      <c r="A87" s="80">
        <f>MyThreadCount</f>
        <v>128</v>
      </c>
      <c r="B87" s="80">
        <f>B19</f>
        <v>40</v>
      </c>
      <c r="C87" s="80"/>
      <c r="D87" s="2"/>
      <c r="F87">
        <f>F86+1</f>
        <v>2</v>
      </c>
      <c r="G87">
        <v>64</v>
      </c>
      <c r="J87">
        <f>J86+512</f>
        <v>512</v>
      </c>
      <c r="K87">
        <v>40</v>
      </c>
      <c r="L87">
        <v>0</v>
      </c>
      <c r="M87" s="17">
        <v>0</v>
      </c>
      <c r="N87" s="17"/>
      <c r="O87" s="17"/>
      <c r="P87" s="17"/>
      <c r="Q87" s="17"/>
      <c r="R87" s="17"/>
      <c r="S87" s="17"/>
      <c r="T87" s="17"/>
      <c r="U87" s="17"/>
      <c r="V87" s="17"/>
      <c r="W87" s="17"/>
      <c r="X87" s="17"/>
      <c r="Y87" s="17"/>
      <c r="Z87" s="17"/>
      <c r="AA87" s="17"/>
      <c r="AB87" s="17"/>
      <c r="AC87" s="17"/>
      <c r="AD87" s="17"/>
    </row>
    <row r="88" spans="1:30" x14ac:dyDescent="0.2">
      <c r="A88">
        <v>32</v>
      </c>
      <c r="B88">
        <f t="dataTable" ref="B88:B135" dt2D="0" dtr="0" r1="B11"/>
        <v>16</v>
      </c>
      <c r="F88">
        <f t="shared" ref="F88:F151" si="0">F87+1</f>
        <v>3</v>
      </c>
      <c r="G88">
        <v>64</v>
      </c>
      <c r="J88">
        <f t="shared" ref="J88:J152" si="1">J87+512</f>
        <v>1024</v>
      </c>
      <c r="K88">
        <v>40</v>
      </c>
      <c r="L88">
        <v>0</v>
      </c>
      <c r="M88" s="17">
        <v>0</v>
      </c>
      <c r="N88" s="17"/>
      <c r="O88" s="17"/>
      <c r="P88" s="17"/>
      <c r="Q88" s="17"/>
      <c r="R88" s="17"/>
      <c r="S88" s="17"/>
      <c r="T88" s="17"/>
      <c r="U88" s="17"/>
      <c r="V88" s="17"/>
      <c r="W88" s="17"/>
      <c r="X88" s="17"/>
      <c r="Y88" s="17"/>
      <c r="Z88" s="17"/>
      <c r="AA88" s="17"/>
      <c r="AB88" s="17"/>
      <c r="AC88" s="17"/>
      <c r="AD88" s="17"/>
    </row>
    <row r="89" spans="1:30" x14ac:dyDescent="0.2">
      <c r="A89">
        <f>A88+32</f>
        <v>64</v>
      </c>
      <c r="B89">
        <v>32</v>
      </c>
      <c r="F89">
        <f t="shared" si="0"/>
        <v>4</v>
      </c>
      <c r="G89">
        <v>64</v>
      </c>
      <c r="J89">
        <f t="shared" si="1"/>
        <v>1536</v>
      </c>
      <c r="K89">
        <v>40</v>
      </c>
      <c r="L89">
        <v>0</v>
      </c>
      <c r="M89" s="17">
        <v>0</v>
      </c>
      <c r="N89" s="17"/>
      <c r="O89" s="17"/>
      <c r="P89" s="17"/>
      <c r="Q89" s="17"/>
      <c r="R89" s="17"/>
      <c r="S89" s="17"/>
      <c r="T89" s="17"/>
      <c r="U89" s="17"/>
      <c r="V89" s="17"/>
      <c r="W89" s="17"/>
      <c r="X89" s="17"/>
      <c r="Y89" s="17"/>
      <c r="Z89" s="17"/>
      <c r="AA89" s="17"/>
      <c r="AB89" s="17"/>
      <c r="AC89" s="17"/>
      <c r="AD89" s="17"/>
    </row>
    <row r="90" spans="1:30" x14ac:dyDescent="0.2">
      <c r="A90">
        <f t="shared" ref="A90:A153" si="2">A89+32</f>
        <v>96</v>
      </c>
      <c r="B90">
        <v>42</v>
      </c>
      <c r="F90">
        <f t="shared" si="0"/>
        <v>5</v>
      </c>
      <c r="G90">
        <v>64</v>
      </c>
      <c r="J90">
        <f t="shared" si="1"/>
        <v>2048</v>
      </c>
      <c r="K90">
        <v>40</v>
      </c>
      <c r="L90">
        <v>0</v>
      </c>
      <c r="M90" s="17">
        <v>0</v>
      </c>
      <c r="N90" s="17"/>
      <c r="O90" s="17"/>
      <c r="P90" s="17"/>
      <c r="Q90" s="17"/>
      <c r="R90" s="17"/>
      <c r="S90" s="17"/>
      <c r="T90" s="17"/>
      <c r="U90" s="17"/>
      <c r="V90" s="17"/>
      <c r="W90" s="17"/>
      <c r="X90" s="17"/>
      <c r="Y90" s="17"/>
      <c r="Z90" s="17"/>
      <c r="AA90" s="17"/>
      <c r="AB90" s="17"/>
      <c r="AC90" s="17"/>
      <c r="AD90" s="17"/>
    </row>
    <row r="91" spans="1:30" x14ac:dyDescent="0.2">
      <c r="A91">
        <f t="shared" si="2"/>
        <v>128</v>
      </c>
      <c r="B91">
        <v>40</v>
      </c>
      <c r="F91">
        <f t="shared" si="0"/>
        <v>6</v>
      </c>
      <c r="G91">
        <v>64</v>
      </c>
      <c r="J91">
        <f t="shared" si="1"/>
        <v>2560</v>
      </c>
      <c r="K91">
        <v>40</v>
      </c>
      <c r="L91">
        <v>0</v>
      </c>
      <c r="M91" s="17">
        <v>0</v>
      </c>
      <c r="N91" s="17"/>
      <c r="O91" s="17"/>
      <c r="P91" s="17"/>
      <c r="Q91" s="17"/>
      <c r="R91" s="17"/>
      <c r="S91" s="17"/>
      <c r="T91" s="17"/>
      <c r="U91" s="17"/>
      <c r="V91" s="17"/>
      <c r="W91" s="17"/>
      <c r="X91" s="17"/>
      <c r="Y91" s="17"/>
      <c r="Z91" s="17"/>
      <c r="AA91" s="17"/>
      <c r="AB91" s="17"/>
      <c r="AC91" s="17"/>
      <c r="AD91" s="17"/>
    </row>
    <row r="92" spans="1:30" x14ac:dyDescent="0.2">
      <c r="A92">
        <f t="shared" si="2"/>
        <v>160</v>
      </c>
      <c r="B92">
        <v>40</v>
      </c>
      <c r="F92">
        <f t="shared" si="0"/>
        <v>7</v>
      </c>
      <c r="G92">
        <v>64</v>
      </c>
      <c r="J92">
        <f t="shared" si="1"/>
        <v>3072</v>
      </c>
      <c r="K92">
        <v>40</v>
      </c>
      <c r="L92">
        <v>0</v>
      </c>
      <c r="M92" s="17">
        <v>0</v>
      </c>
      <c r="N92" s="17"/>
      <c r="O92" s="17"/>
      <c r="P92" s="17"/>
      <c r="Q92" s="17"/>
      <c r="R92" s="17"/>
      <c r="S92" s="17"/>
      <c r="T92" s="17"/>
      <c r="U92" s="17"/>
      <c r="V92" s="17"/>
      <c r="W92" s="17"/>
      <c r="X92" s="17"/>
      <c r="Y92" s="17"/>
      <c r="Z92" s="17"/>
      <c r="AA92" s="17"/>
      <c r="AB92" s="17"/>
      <c r="AC92" s="17"/>
      <c r="AD92" s="17"/>
    </row>
    <row r="93" spans="1:30" x14ac:dyDescent="0.2">
      <c r="A93">
        <f t="shared" si="2"/>
        <v>192</v>
      </c>
      <c r="B93">
        <v>42</v>
      </c>
      <c r="F93">
        <f t="shared" si="0"/>
        <v>8</v>
      </c>
      <c r="G93">
        <v>64</v>
      </c>
      <c r="J93">
        <f t="shared" si="1"/>
        <v>3584</v>
      </c>
      <c r="K93">
        <v>40</v>
      </c>
      <c r="L93">
        <v>0</v>
      </c>
      <c r="M93" s="17">
        <v>0</v>
      </c>
      <c r="N93" s="17"/>
      <c r="O93" s="17"/>
      <c r="P93" s="17"/>
      <c r="Q93" s="17"/>
      <c r="R93" s="17"/>
      <c r="S93" s="17"/>
      <c r="T93" s="17"/>
      <c r="U93" s="17"/>
      <c r="V93" s="17"/>
      <c r="W93" s="17"/>
      <c r="X93" s="17"/>
      <c r="Y93" s="17"/>
      <c r="Z93" s="17"/>
      <c r="AA93" s="17"/>
      <c r="AB93" s="17"/>
      <c r="AC93" s="17"/>
      <c r="AD93" s="17"/>
    </row>
    <row r="94" spans="1:30" x14ac:dyDescent="0.2">
      <c r="A94">
        <f t="shared" si="2"/>
        <v>224</v>
      </c>
      <c r="B94">
        <v>42</v>
      </c>
      <c r="F94">
        <f t="shared" si="0"/>
        <v>9</v>
      </c>
      <c r="G94">
        <v>64</v>
      </c>
      <c r="J94">
        <f t="shared" si="1"/>
        <v>4096</v>
      </c>
      <c r="K94">
        <v>40</v>
      </c>
      <c r="L94">
        <v>0</v>
      </c>
      <c r="M94" s="17">
        <v>0</v>
      </c>
      <c r="N94" s="17"/>
      <c r="O94" s="17"/>
      <c r="P94" s="17"/>
      <c r="Q94" s="17"/>
      <c r="R94" s="17"/>
      <c r="S94" s="17"/>
      <c r="T94" s="17"/>
      <c r="U94" s="17"/>
      <c r="V94" s="17"/>
      <c r="W94" s="17"/>
      <c r="X94" s="17"/>
      <c r="Y94" s="17"/>
      <c r="Z94" s="17"/>
      <c r="AA94" s="17"/>
      <c r="AB94" s="17"/>
      <c r="AC94" s="17"/>
      <c r="AD94" s="17"/>
    </row>
    <row r="95" spans="1:30" x14ac:dyDescent="0.2">
      <c r="A95">
        <f t="shared" si="2"/>
        <v>256</v>
      </c>
      <c r="B95">
        <v>40</v>
      </c>
      <c r="F95">
        <f t="shared" si="0"/>
        <v>10</v>
      </c>
      <c r="G95">
        <v>64</v>
      </c>
      <c r="J95">
        <f t="shared" si="1"/>
        <v>4608</v>
      </c>
      <c r="K95">
        <v>40</v>
      </c>
      <c r="L95">
        <v>0</v>
      </c>
      <c r="M95" s="17">
        <v>0</v>
      </c>
      <c r="N95" s="17"/>
      <c r="O95" s="17"/>
      <c r="P95" s="17"/>
      <c r="Q95" s="17"/>
      <c r="R95" s="17"/>
      <c r="S95" s="17"/>
      <c r="T95" s="17"/>
      <c r="U95" s="17"/>
      <c r="V95" s="17"/>
      <c r="W95" s="17"/>
      <c r="X95" s="17"/>
      <c r="Y95" s="17"/>
      <c r="Z95" s="17"/>
      <c r="AA95" s="17"/>
      <c r="AB95" s="17"/>
      <c r="AC95" s="17"/>
      <c r="AD95" s="17"/>
    </row>
    <row r="96" spans="1:30" x14ac:dyDescent="0.2">
      <c r="A96">
        <f t="shared" si="2"/>
        <v>288</v>
      </c>
      <c r="B96">
        <v>36</v>
      </c>
      <c r="F96">
        <f t="shared" si="0"/>
        <v>11</v>
      </c>
      <c r="G96">
        <v>64</v>
      </c>
      <c r="J96">
        <f t="shared" si="1"/>
        <v>5120</v>
      </c>
      <c r="K96">
        <v>40</v>
      </c>
      <c r="L96">
        <v>0</v>
      </c>
      <c r="M96" s="17">
        <v>0</v>
      </c>
      <c r="N96" s="17"/>
      <c r="O96" s="17"/>
      <c r="P96" s="17"/>
      <c r="Q96" s="17"/>
      <c r="R96" s="17"/>
      <c r="S96" s="17"/>
      <c r="T96" s="17"/>
      <c r="U96" s="17"/>
      <c r="V96" s="17"/>
      <c r="W96" s="17"/>
      <c r="X96" s="17"/>
      <c r="Y96" s="17"/>
      <c r="Z96" s="17"/>
      <c r="AA96" s="17"/>
      <c r="AB96" s="17"/>
      <c r="AC96" s="17"/>
      <c r="AD96" s="17"/>
    </row>
    <row r="97" spans="1:30" x14ac:dyDescent="0.2">
      <c r="A97">
        <f t="shared" si="2"/>
        <v>320</v>
      </c>
      <c r="B97">
        <v>40</v>
      </c>
      <c r="F97">
        <f t="shared" si="0"/>
        <v>12</v>
      </c>
      <c r="G97">
        <v>64</v>
      </c>
      <c r="J97">
        <f t="shared" si="1"/>
        <v>5632</v>
      </c>
      <c r="K97">
        <v>40</v>
      </c>
      <c r="L97">
        <v>0</v>
      </c>
      <c r="M97" s="17">
        <v>0</v>
      </c>
      <c r="N97" s="17"/>
      <c r="O97" s="17"/>
      <c r="P97" s="17"/>
      <c r="Q97" s="17"/>
      <c r="R97" s="17"/>
      <c r="S97" s="17"/>
      <c r="T97" s="17"/>
      <c r="U97" s="17"/>
      <c r="V97" s="17"/>
      <c r="W97" s="17"/>
      <c r="X97" s="17"/>
      <c r="Y97" s="17"/>
      <c r="Z97" s="17"/>
      <c r="AA97" s="17"/>
      <c r="AB97" s="17"/>
      <c r="AC97" s="17"/>
      <c r="AD97" s="17"/>
    </row>
    <row r="98" spans="1:30" x14ac:dyDescent="0.2">
      <c r="A98">
        <f t="shared" si="2"/>
        <v>352</v>
      </c>
      <c r="B98">
        <v>33</v>
      </c>
      <c r="F98">
        <f t="shared" si="0"/>
        <v>13</v>
      </c>
      <c r="G98">
        <v>64</v>
      </c>
      <c r="J98">
        <f t="shared" si="1"/>
        <v>6144</v>
      </c>
      <c r="K98">
        <v>40</v>
      </c>
      <c r="L98">
        <v>0</v>
      </c>
      <c r="M98" s="17">
        <v>0</v>
      </c>
      <c r="N98" s="17"/>
      <c r="O98" s="17"/>
      <c r="P98" s="17"/>
      <c r="Q98" s="17"/>
      <c r="R98" s="17"/>
      <c r="S98" s="17"/>
      <c r="T98" s="17"/>
      <c r="U98" s="17"/>
      <c r="V98" s="17"/>
      <c r="W98" s="17"/>
      <c r="X98" s="17"/>
      <c r="Y98" s="17"/>
      <c r="Z98" s="17"/>
      <c r="AA98" s="17"/>
      <c r="AB98" s="17"/>
      <c r="AC98" s="17"/>
      <c r="AD98" s="17"/>
    </row>
    <row r="99" spans="1:30" x14ac:dyDescent="0.2">
      <c r="A99">
        <f t="shared" si="2"/>
        <v>384</v>
      </c>
      <c r="B99">
        <v>36</v>
      </c>
      <c r="F99">
        <f t="shared" si="0"/>
        <v>14</v>
      </c>
      <c r="G99">
        <v>64</v>
      </c>
      <c r="J99">
        <f t="shared" si="1"/>
        <v>6656</v>
      </c>
      <c r="K99">
        <v>36</v>
      </c>
      <c r="L99">
        <v>0</v>
      </c>
      <c r="M99" s="17">
        <v>0</v>
      </c>
      <c r="N99" s="17"/>
      <c r="O99" s="17"/>
      <c r="P99" s="17"/>
      <c r="Q99" s="17"/>
      <c r="R99" s="17"/>
      <c r="S99" s="17"/>
      <c r="T99" s="17"/>
      <c r="U99" s="17"/>
      <c r="V99" s="17"/>
      <c r="W99" s="17"/>
      <c r="X99" s="17"/>
      <c r="Y99" s="17"/>
      <c r="Z99" s="17"/>
      <c r="AA99" s="17"/>
      <c r="AB99" s="17"/>
      <c r="AC99" s="17"/>
      <c r="AD99" s="17"/>
    </row>
    <row r="100" spans="1:30" x14ac:dyDescent="0.2">
      <c r="A100">
        <f t="shared" si="2"/>
        <v>416</v>
      </c>
      <c r="B100">
        <v>39</v>
      </c>
      <c r="F100">
        <f t="shared" si="0"/>
        <v>15</v>
      </c>
      <c r="G100">
        <v>64</v>
      </c>
      <c r="J100">
        <f t="shared" si="1"/>
        <v>7168</v>
      </c>
      <c r="K100">
        <v>36</v>
      </c>
      <c r="L100">
        <v>0</v>
      </c>
      <c r="M100" s="17">
        <v>0</v>
      </c>
      <c r="N100" s="17"/>
      <c r="O100" s="17"/>
      <c r="P100" s="17"/>
      <c r="Q100" s="17"/>
      <c r="R100" s="17"/>
      <c r="S100" s="17"/>
      <c r="T100" s="17"/>
      <c r="U100" s="17"/>
      <c r="V100" s="17"/>
      <c r="W100" s="17"/>
      <c r="X100" s="17"/>
      <c r="Y100" s="17"/>
      <c r="Z100" s="17"/>
      <c r="AA100" s="17"/>
      <c r="AB100" s="17"/>
      <c r="AC100" s="17"/>
      <c r="AD100" s="17"/>
    </row>
    <row r="101" spans="1:30" x14ac:dyDescent="0.2">
      <c r="A101">
        <f t="shared" si="2"/>
        <v>448</v>
      </c>
      <c r="B101">
        <v>42</v>
      </c>
      <c r="F101">
        <f t="shared" si="0"/>
        <v>16</v>
      </c>
      <c r="G101">
        <v>64</v>
      </c>
      <c r="J101">
        <f t="shared" si="1"/>
        <v>7680</v>
      </c>
      <c r="K101">
        <v>32</v>
      </c>
      <c r="L101">
        <v>0</v>
      </c>
      <c r="M101" s="17">
        <v>0</v>
      </c>
      <c r="N101" s="17"/>
      <c r="O101" s="17"/>
      <c r="P101" s="17"/>
      <c r="Q101" s="17"/>
      <c r="R101" s="17"/>
      <c r="S101" s="17"/>
      <c r="T101" s="17"/>
      <c r="U101" s="17"/>
      <c r="V101" s="17"/>
      <c r="W101" s="17"/>
      <c r="X101" s="17"/>
      <c r="Y101" s="17"/>
      <c r="Z101" s="17"/>
      <c r="AA101" s="17"/>
      <c r="AB101" s="17"/>
      <c r="AC101" s="17"/>
      <c r="AD101" s="17"/>
    </row>
    <row r="102" spans="1:30" x14ac:dyDescent="0.2">
      <c r="A102">
        <f t="shared" si="2"/>
        <v>480</v>
      </c>
      <c r="B102">
        <v>30</v>
      </c>
      <c r="F102">
        <f t="shared" si="0"/>
        <v>17</v>
      </c>
      <c r="G102">
        <v>64</v>
      </c>
      <c r="J102">
        <f t="shared" si="1"/>
        <v>8192</v>
      </c>
      <c r="K102">
        <v>32</v>
      </c>
      <c r="L102">
        <v>0</v>
      </c>
      <c r="M102" s="17">
        <v>0</v>
      </c>
      <c r="N102" s="17"/>
      <c r="O102" s="17"/>
      <c r="P102" s="17"/>
      <c r="Q102" s="17"/>
      <c r="R102" s="17"/>
      <c r="S102" s="17"/>
      <c r="T102" s="17"/>
      <c r="U102" s="17"/>
      <c r="V102" s="17"/>
      <c r="W102" s="17"/>
      <c r="X102" s="17"/>
      <c r="Y102" s="17"/>
      <c r="Z102" s="17"/>
      <c r="AA102" s="17"/>
      <c r="AB102" s="17"/>
      <c r="AC102" s="17"/>
      <c r="AD102" s="17"/>
    </row>
    <row r="103" spans="1:30" x14ac:dyDescent="0.2">
      <c r="A103">
        <f t="shared" si="2"/>
        <v>512</v>
      </c>
      <c r="B103">
        <v>32</v>
      </c>
      <c r="F103">
        <f t="shared" si="0"/>
        <v>18</v>
      </c>
      <c r="G103">
        <v>64</v>
      </c>
      <c r="J103">
        <f t="shared" si="1"/>
        <v>8704</v>
      </c>
      <c r="K103">
        <v>28</v>
      </c>
      <c r="L103">
        <v>0</v>
      </c>
      <c r="M103" s="17">
        <v>0</v>
      </c>
      <c r="N103" s="17"/>
      <c r="O103" s="17"/>
      <c r="P103" s="17"/>
      <c r="Q103" s="17"/>
      <c r="R103" s="17"/>
      <c r="S103" s="17"/>
      <c r="T103" s="17"/>
      <c r="U103" s="17"/>
      <c r="V103" s="17"/>
      <c r="W103" s="17"/>
      <c r="X103" s="17"/>
      <c r="Y103" s="17"/>
      <c r="Z103" s="17"/>
      <c r="AA103" s="17"/>
      <c r="AB103" s="17"/>
      <c r="AC103" s="17"/>
      <c r="AD103" s="17"/>
    </row>
    <row r="104" spans="1:30" x14ac:dyDescent="0.2">
      <c r="A104">
        <f t="shared" si="2"/>
        <v>544</v>
      </c>
      <c r="B104">
        <v>34</v>
      </c>
      <c r="F104">
        <f t="shared" si="0"/>
        <v>19</v>
      </c>
      <c r="G104">
        <v>64</v>
      </c>
      <c r="J104">
        <f t="shared" si="1"/>
        <v>9216</v>
      </c>
      <c r="K104">
        <v>28</v>
      </c>
      <c r="L104">
        <v>0</v>
      </c>
      <c r="M104" s="17">
        <v>0</v>
      </c>
      <c r="N104" s="17"/>
      <c r="O104" s="17"/>
      <c r="P104" s="17"/>
      <c r="Q104" s="17"/>
      <c r="R104" s="17"/>
      <c r="S104" s="17"/>
      <c r="T104" s="17"/>
      <c r="U104" s="17"/>
      <c r="V104" s="17"/>
      <c r="W104" s="17"/>
      <c r="X104" s="17"/>
      <c r="Y104" s="17"/>
      <c r="Z104" s="17"/>
      <c r="AA104" s="17"/>
      <c r="AB104" s="17"/>
      <c r="AC104" s="17"/>
      <c r="AD104" s="17"/>
    </row>
    <row r="105" spans="1:30" x14ac:dyDescent="0.2">
      <c r="A105">
        <f t="shared" si="2"/>
        <v>576</v>
      </c>
      <c r="B105">
        <v>36</v>
      </c>
      <c r="F105">
        <f t="shared" si="0"/>
        <v>20</v>
      </c>
      <c r="G105">
        <v>64</v>
      </c>
      <c r="J105">
        <f t="shared" si="1"/>
        <v>9728</v>
      </c>
      <c r="K105">
        <v>24</v>
      </c>
      <c r="L105">
        <v>0</v>
      </c>
      <c r="M105" s="17">
        <v>0</v>
      </c>
      <c r="N105" s="17"/>
      <c r="O105" s="17"/>
      <c r="P105" s="17"/>
      <c r="Q105" s="17"/>
      <c r="R105" s="17"/>
      <c r="S105" s="17"/>
      <c r="T105" s="17"/>
      <c r="U105" s="17"/>
      <c r="V105" s="17"/>
      <c r="W105" s="17"/>
      <c r="X105" s="17"/>
      <c r="Y105" s="17"/>
      <c r="Z105" s="17"/>
      <c r="AA105" s="17"/>
      <c r="AB105" s="17"/>
      <c r="AC105" s="17"/>
      <c r="AD105" s="17"/>
    </row>
    <row r="106" spans="1:30" x14ac:dyDescent="0.2">
      <c r="A106">
        <f t="shared" si="2"/>
        <v>608</v>
      </c>
      <c r="B106">
        <v>38</v>
      </c>
      <c r="F106">
        <f t="shared" si="0"/>
        <v>21</v>
      </c>
      <c r="G106">
        <v>64</v>
      </c>
      <c r="J106">
        <f t="shared" si="1"/>
        <v>10240</v>
      </c>
      <c r="K106">
        <v>24</v>
      </c>
      <c r="L106">
        <v>0</v>
      </c>
      <c r="M106" s="17">
        <v>0</v>
      </c>
      <c r="N106" s="17"/>
      <c r="O106" s="17"/>
      <c r="P106" s="17"/>
      <c r="Q106" s="17"/>
      <c r="R106" s="17"/>
      <c r="S106" s="17"/>
      <c r="T106" s="17"/>
      <c r="U106" s="17"/>
      <c r="V106" s="17"/>
      <c r="W106" s="17"/>
      <c r="X106" s="17"/>
      <c r="Y106" s="17"/>
      <c r="Z106" s="17"/>
      <c r="AA106" s="17"/>
      <c r="AB106" s="17"/>
      <c r="AC106" s="17"/>
      <c r="AD106" s="17"/>
    </row>
    <row r="107" spans="1:30" x14ac:dyDescent="0.2">
      <c r="A107">
        <f t="shared" si="2"/>
        <v>640</v>
      </c>
      <c r="B107">
        <v>40</v>
      </c>
      <c r="F107">
        <f t="shared" si="0"/>
        <v>22</v>
      </c>
      <c r="G107">
        <v>64</v>
      </c>
      <c r="J107">
        <f t="shared" si="1"/>
        <v>10752</v>
      </c>
      <c r="K107">
        <v>24</v>
      </c>
      <c r="L107">
        <v>0</v>
      </c>
      <c r="M107" s="17">
        <v>0</v>
      </c>
      <c r="N107" s="17"/>
      <c r="O107" s="17"/>
      <c r="P107" s="17"/>
      <c r="Q107" s="17"/>
      <c r="R107" s="17"/>
      <c r="S107" s="17"/>
      <c r="T107" s="17"/>
      <c r="U107" s="17"/>
      <c r="V107" s="17"/>
      <c r="W107" s="17"/>
      <c r="X107" s="17"/>
      <c r="Y107" s="17"/>
      <c r="Z107" s="17"/>
      <c r="AA107" s="17"/>
      <c r="AB107" s="17"/>
      <c r="AC107" s="17"/>
      <c r="AD107" s="17"/>
    </row>
    <row r="108" spans="1:30" x14ac:dyDescent="0.2">
      <c r="A108">
        <f t="shared" si="2"/>
        <v>672</v>
      </c>
      <c r="B108">
        <v>42</v>
      </c>
      <c r="F108">
        <f t="shared" si="0"/>
        <v>23</v>
      </c>
      <c r="G108">
        <v>64</v>
      </c>
      <c r="J108">
        <f t="shared" si="1"/>
        <v>11264</v>
      </c>
      <c r="K108">
        <v>20</v>
      </c>
      <c r="L108">
        <v>0</v>
      </c>
      <c r="M108" s="17">
        <v>0</v>
      </c>
      <c r="N108" s="17"/>
      <c r="O108" s="17"/>
      <c r="P108" s="17"/>
      <c r="Q108" s="17"/>
      <c r="R108" s="17"/>
      <c r="S108" s="17"/>
      <c r="T108" s="17"/>
      <c r="U108" s="17"/>
      <c r="V108" s="17"/>
      <c r="W108" s="17"/>
      <c r="X108" s="17"/>
      <c r="Y108" s="17"/>
      <c r="Z108" s="17"/>
      <c r="AA108" s="17"/>
      <c r="AB108" s="17"/>
      <c r="AC108" s="17"/>
      <c r="AD108" s="17"/>
    </row>
    <row r="109" spans="1:30" x14ac:dyDescent="0.2">
      <c r="A109">
        <f t="shared" si="2"/>
        <v>704</v>
      </c>
      <c r="B109">
        <v>22</v>
      </c>
      <c r="F109">
        <f t="shared" si="0"/>
        <v>24</v>
      </c>
      <c r="G109">
        <v>64</v>
      </c>
      <c r="J109">
        <f t="shared" si="1"/>
        <v>11776</v>
      </c>
      <c r="K109">
        <v>20</v>
      </c>
      <c r="L109">
        <v>0</v>
      </c>
      <c r="M109" s="17">
        <v>0</v>
      </c>
      <c r="N109" s="17"/>
      <c r="O109" s="17"/>
      <c r="P109" s="17"/>
      <c r="Q109" s="17"/>
      <c r="R109" s="17"/>
      <c r="S109" s="17"/>
      <c r="T109" s="17"/>
      <c r="U109" s="17"/>
      <c r="V109" s="17"/>
      <c r="W109" s="17"/>
      <c r="X109" s="17"/>
      <c r="Y109" s="17"/>
      <c r="Z109" s="17"/>
      <c r="AA109" s="17"/>
      <c r="AB109" s="17"/>
      <c r="AC109" s="17"/>
      <c r="AD109" s="17"/>
    </row>
    <row r="110" spans="1:30" x14ac:dyDescent="0.2">
      <c r="A110">
        <f t="shared" si="2"/>
        <v>736</v>
      </c>
      <c r="B110">
        <v>23</v>
      </c>
      <c r="F110">
        <f t="shared" si="0"/>
        <v>25</v>
      </c>
      <c r="G110">
        <v>64</v>
      </c>
      <c r="J110">
        <f t="shared" si="1"/>
        <v>12288</v>
      </c>
      <c r="K110">
        <v>20</v>
      </c>
      <c r="L110">
        <v>0</v>
      </c>
      <c r="M110">
        <v>0</v>
      </c>
    </row>
    <row r="111" spans="1:30" x14ac:dyDescent="0.2">
      <c r="A111">
        <f t="shared" si="2"/>
        <v>768</v>
      </c>
      <c r="B111">
        <v>24</v>
      </c>
      <c r="F111">
        <f t="shared" si="0"/>
        <v>26</v>
      </c>
      <c r="G111">
        <v>64</v>
      </c>
      <c r="J111">
        <f t="shared" si="1"/>
        <v>12800</v>
      </c>
      <c r="K111">
        <v>20</v>
      </c>
      <c r="L111">
        <v>0</v>
      </c>
      <c r="M111" s="3">
        <v>0</v>
      </c>
    </row>
    <row r="112" spans="1:30" x14ac:dyDescent="0.2">
      <c r="A112">
        <f t="shared" si="2"/>
        <v>800</v>
      </c>
      <c r="B112">
        <v>25</v>
      </c>
      <c r="F112">
        <f t="shared" si="0"/>
        <v>27</v>
      </c>
      <c r="G112">
        <v>64</v>
      </c>
      <c r="J112">
        <f t="shared" si="1"/>
        <v>13312</v>
      </c>
      <c r="K112">
        <v>16</v>
      </c>
      <c r="L112">
        <v>0</v>
      </c>
      <c r="M112">
        <v>0</v>
      </c>
    </row>
    <row r="113" spans="1:53" x14ac:dyDescent="0.2">
      <c r="A113">
        <f t="shared" si="2"/>
        <v>832</v>
      </c>
      <c r="B113">
        <v>26</v>
      </c>
      <c r="F113">
        <f t="shared" si="0"/>
        <v>28</v>
      </c>
      <c r="G113">
        <v>64</v>
      </c>
      <c r="J113">
        <f t="shared" si="1"/>
        <v>13824</v>
      </c>
      <c r="K113">
        <v>16</v>
      </c>
      <c r="L113">
        <v>0</v>
      </c>
      <c r="M113">
        <v>0</v>
      </c>
    </row>
    <row r="114" spans="1:53" x14ac:dyDescent="0.2">
      <c r="A114">
        <f t="shared" si="2"/>
        <v>864</v>
      </c>
      <c r="B114">
        <v>27</v>
      </c>
      <c r="F114">
        <f t="shared" si="0"/>
        <v>29</v>
      </c>
      <c r="G114">
        <v>64</v>
      </c>
      <c r="J114">
        <f t="shared" si="1"/>
        <v>14336</v>
      </c>
      <c r="K114">
        <v>16</v>
      </c>
      <c r="L114">
        <v>0</v>
      </c>
      <c r="M114">
        <v>0</v>
      </c>
    </row>
    <row r="115" spans="1:53" x14ac:dyDescent="0.2">
      <c r="A115">
        <f t="shared" si="2"/>
        <v>896</v>
      </c>
      <c r="B115">
        <v>28</v>
      </c>
      <c r="F115">
        <f t="shared" si="0"/>
        <v>30</v>
      </c>
      <c r="G115">
        <v>64</v>
      </c>
      <c r="J115">
        <f t="shared" si="1"/>
        <v>14848</v>
      </c>
      <c r="K115">
        <v>16</v>
      </c>
      <c r="L115">
        <v>0</v>
      </c>
      <c r="M115">
        <v>0</v>
      </c>
    </row>
    <row r="116" spans="1:53" x14ac:dyDescent="0.2">
      <c r="A116">
        <f t="shared" si="2"/>
        <v>928</v>
      </c>
      <c r="B116">
        <v>29</v>
      </c>
      <c r="F116">
        <f t="shared" si="0"/>
        <v>31</v>
      </c>
      <c r="G116">
        <v>64</v>
      </c>
      <c r="J116">
        <f t="shared" si="1"/>
        <v>15360</v>
      </c>
      <c r="K116">
        <v>16</v>
      </c>
      <c r="L116">
        <v>0</v>
      </c>
      <c r="M116">
        <v>0</v>
      </c>
    </row>
    <row r="117" spans="1:53" x14ac:dyDescent="0.2">
      <c r="A117">
        <f t="shared" si="2"/>
        <v>960</v>
      </c>
      <c r="B117">
        <v>30</v>
      </c>
      <c r="F117">
        <f t="shared" si="0"/>
        <v>32</v>
      </c>
      <c r="G117">
        <v>64</v>
      </c>
      <c r="J117">
        <f t="shared" si="1"/>
        <v>15872</v>
      </c>
      <c r="K117">
        <v>16</v>
      </c>
      <c r="L117">
        <v>0</v>
      </c>
      <c r="M117">
        <v>0</v>
      </c>
    </row>
    <row r="118" spans="1:53" x14ac:dyDescent="0.2">
      <c r="A118">
        <f t="shared" si="2"/>
        <v>992</v>
      </c>
      <c r="B118">
        <v>31</v>
      </c>
      <c r="F118">
        <f t="shared" si="0"/>
        <v>33</v>
      </c>
      <c r="G118">
        <v>48</v>
      </c>
      <c r="J118">
        <f t="shared" si="1"/>
        <v>16384</v>
      </c>
      <c r="K118">
        <v>16</v>
      </c>
      <c r="L118">
        <v>0</v>
      </c>
      <c r="M118">
        <v>0</v>
      </c>
    </row>
    <row r="119" spans="1:53" x14ac:dyDescent="0.2">
      <c r="A119">
        <f t="shared" si="2"/>
        <v>1024</v>
      </c>
      <c r="B119">
        <v>32</v>
      </c>
      <c r="F119">
        <f t="shared" si="0"/>
        <v>34</v>
      </c>
      <c r="G119">
        <v>48</v>
      </c>
      <c r="J119">
        <f t="shared" si="1"/>
        <v>16896</v>
      </c>
      <c r="K119">
        <v>12</v>
      </c>
      <c r="L119">
        <v>0</v>
      </c>
      <c r="M119">
        <v>0</v>
      </c>
    </row>
    <row r="120" spans="1:53" x14ac:dyDescent="0.2">
      <c r="A120">
        <f t="shared" si="2"/>
        <v>1056</v>
      </c>
      <c r="B120" s="3">
        <v>33</v>
      </c>
      <c r="F120">
        <f t="shared" si="0"/>
        <v>35</v>
      </c>
      <c r="G120">
        <v>48</v>
      </c>
      <c r="J120">
        <f t="shared" si="1"/>
        <v>17408</v>
      </c>
      <c r="K120">
        <v>12</v>
      </c>
      <c r="L120">
        <v>0</v>
      </c>
      <c r="M120">
        <v>0</v>
      </c>
    </row>
    <row r="121" spans="1:53" x14ac:dyDescent="0.2">
      <c r="A121">
        <f t="shared" si="2"/>
        <v>1088</v>
      </c>
      <c r="B121" s="3">
        <v>34</v>
      </c>
      <c r="F121">
        <f t="shared" si="0"/>
        <v>36</v>
      </c>
      <c r="G121">
        <v>48</v>
      </c>
      <c r="J121">
        <f t="shared" si="1"/>
        <v>17920</v>
      </c>
      <c r="K121">
        <v>12</v>
      </c>
      <c r="L121">
        <v>0</v>
      </c>
      <c r="M121" s="2">
        <v>0</v>
      </c>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row>
    <row r="122" spans="1:53" x14ac:dyDescent="0.2">
      <c r="A122">
        <f t="shared" si="2"/>
        <v>1120</v>
      </c>
      <c r="B122" s="3">
        <v>35</v>
      </c>
      <c r="F122">
        <f t="shared" si="0"/>
        <v>37</v>
      </c>
      <c r="G122">
        <v>48</v>
      </c>
      <c r="J122">
        <f t="shared" si="1"/>
        <v>18432</v>
      </c>
      <c r="K122">
        <v>12</v>
      </c>
      <c r="L122">
        <v>0</v>
      </c>
      <c r="M122" s="2">
        <v>0</v>
      </c>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row>
    <row r="123" spans="1:53" x14ac:dyDescent="0.2">
      <c r="A123">
        <f t="shared" si="2"/>
        <v>1152</v>
      </c>
      <c r="B123">
        <v>36</v>
      </c>
      <c r="E123" s="3"/>
      <c r="F123">
        <f t="shared" si="0"/>
        <v>38</v>
      </c>
      <c r="G123" s="3">
        <v>48</v>
      </c>
      <c r="H123" s="3"/>
      <c r="I123" s="3"/>
      <c r="J123">
        <f t="shared" si="1"/>
        <v>18944</v>
      </c>
      <c r="K123" s="3">
        <v>12</v>
      </c>
      <c r="L123" s="3">
        <v>0</v>
      </c>
      <c r="M123" s="2">
        <v>0</v>
      </c>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row>
    <row r="124" spans="1:53" x14ac:dyDescent="0.2">
      <c r="A124">
        <f t="shared" si="2"/>
        <v>1184</v>
      </c>
      <c r="B124">
        <v>37</v>
      </c>
      <c r="F124">
        <f t="shared" si="0"/>
        <v>39</v>
      </c>
      <c r="G124">
        <v>48</v>
      </c>
      <c r="J124">
        <f t="shared" si="1"/>
        <v>19456</v>
      </c>
      <c r="K124">
        <v>12</v>
      </c>
      <c r="L124">
        <v>0</v>
      </c>
      <c r="M124" s="2">
        <v>0</v>
      </c>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row>
    <row r="125" spans="1:53" x14ac:dyDescent="0.2">
      <c r="A125">
        <f t="shared" si="2"/>
        <v>1216</v>
      </c>
      <c r="B125" s="3">
        <v>38</v>
      </c>
      <c r="F125">
        <f t="shared" si="0"/>
        <v>40</v>
      </c>
      <c r="G125">
        <v>48</v>
      </c>
      <c r="J125">
        <f t="shared" si="1"/>
        <v>19968</v>
      </c>
      <c r="K125">
        <v>12</v>
      </c>
      <c r="L125">
        <v>0</v>
      </c>
      <c r="M125" s="2">
        <v>0</v>
      </c>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row>
    <row r="126" spans="1:53" x14ac:dyDescent="0.2">
      <c r="A126">
        <f t="shared" si="2"/>
        <v>1248</v>
      </c>
      <c r="B126">
        <v>39</v>
      </c>
      <c r="F126">
        <f t="shared" si="0"/>
        <v>41</v>
      </c>
      <c r="G126">
        <v>40</v>
      </c>
      <c r="J126">
        <f t="shared" si="1"/>
        <v>20480</v>
      </c>
      <c r="K126">
        <v>12</v>
      </c>
      <c r="L126">
        <v>0</v>
      </c>
      <c r="M126" s="2">
        <v>0</v>
      </c>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row>
    <row r="127" spans="1:53" x14ac:dyDescent="0.2">
      <c r="A127">
        <f t="shared" si="2"/>
        <v>1280</v>
      </c>
      <c r="B127">
        <v>40</v>
      </c>
      <c r="C127" s="3"/>
      <c r="D127" s="3"/>
      <c r="F127">
        <f t="shared" si="0"/>
        <v>42</v>
      </c>
      <c r="G127">
        <v>40</v>
      </c>
      <c r="J127">
        <f t="shared" si="1"/>
        <v>20992</v>
      </c>
      <c r="K127">
        <v>12</v>
      </c>
      <c r="L127">
        <v>0</v>
      </c>
      <c r="M127" s="2">
        <v>0</v>
      </c>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row>
    <row r="128" spans="1:53" x14ac:dyDescent="0.2">
      <c r="A128">
        <f t="shared" si="2"/>
        <v>1312</v>
      </c>
      <c r="B128">
        <v>41</v>
      </c>
      <c r="F128">
        <f t="shared" si="0"/>
        <v>43</v>
      </c>
      <c r="G128">
        <v>40</v>
      </c>
      <c r="J128">
        <f t="shared" si="1"/>
        <v>21504</v>
      </c>
      <c r="K128">
        <v>12</v>
      </c>
      <c r="L128">
        <v>0</v>
      </c>
      <c r="M128" s="2">
        <v>0</v>
      </c>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row>
    <row r="129" spans="1:53" x14ac:dyDescent="0.2">
      <c r="A129">
        <f t="shared" si="2"/>
        <v>1344</v>
      </c>
      <c r="B129">
        <v>42</v>
      </c>
      <c r="F129">
        <f t="shared" si="0"/>
        <v>44</v>
      </c>
      <c r="G129">
        <v>40</v>
      </c>
      <c r="J129">
        <f t="shared" si="1"/>
        <v>22016</v>
      </c>
      <c r="K129">
        <v>8</v>
      </c>
      <c r="L129">
        <v>0</v>
      </c>
      <c r="M129" s="2">
        <v>0</v>
      </c>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row>
    <row r="130" spans="1:53" x14ac:dyDescent="0.2">
      <c r="A130">
        <f t="shared" si="2"/>
        <v>1376</v>
      </c>
      <c r="B130">
        <v>0</v>
      </c>
      <c r="F130">
        <f t="shared" si="0"/>
        <v>45</v>
      </c>
      <c r="G130">
        <v>40</v>
      </c>
      <c r="J130">
        <f t="shared" si="1"/>
        <v>22528</v>
      </c>
      <c r="K130">
        <v>8</v>
      </c>
      <c r="L130">
        <v>0</v>
      </c>
      <c r="M130" s="2">
        <v>0</v>
      </c>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row>
    <row r="131" spans="1:53" x14ac:dyDescent="0.2">
      <c r="A131">
        <f t="shared" si="2"/>
        <v>1408</v>
      </c>
      <c r="B131">
        <v>0</v>
      </c>
      <c r="F131">
        <f t="shared" si="0"/>
        <v>46</v>
      </c>
      <c r="G131">
        <v>40</v>
      </c>
      <c r="J131">
        <f t="shared" si="1"/>
        <v>23040</v>
      </c>
      <c r="K131">
        <v>8</v>
      </c>
      <c r="L131">
        <v>0</v>
      </c>
      <c r="M131" s="2">
        <v>0</v>
      </c>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row>
    <row r="132" spans="1:53" x14ac:dyDescent="0.2">
      <c r="A132">
        <f t="shared" si="2"/>
        <v>1440</v>
      </c>
      <c r="B132">
        <v>0</v>
      </c>
      <c r="F132">
        <f t="shared" si="0"/>
        <v>47</v>
      </c>
      <c r="G132">
        <v>40</v>
      </c>
      <c r="J132">
        <f t="shared" si="1"/>
        <v>23552</v>
      </c>
      <c r="K132">
        <v>8</v>
      </c>
      <c r="L132">
        <v>0</v>
      </c>
      <c r="M132" s="2">
        <v>0</v>
      </c>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row>
    <row r="133" spans="1:53" x14ac:dyDescent="0.2">
      <c r="A133">
        <f t="shared" si="2"/>
        <v>1472</v>
      </c>
      <c r="B133">
        <v>0</v>
      </c>
      <c r="E133" s="2"/>
      <c r="F133">
        <f t="shared" si="0"/>
        <v>48</v>
      </c>
      <c r="G133" s="2">
        <v>40</v>
      </c>
      <c r="H133" s="2"/>
      <c r="I133" s="2"/>
      <c r="J133">
        <f t="shared" si="1"/>
        <v>24064</v>
      </c>
      <c r="K133" s="2">
        <v>8</v>
      </c>
      <c r="L133" s="2">
        <v>0</v>
      </c>
      <c r="M133" s="2">
        <v>0</v>
      </c>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row>
    <row r="134" spans="1:53" x14ac:dyDescent="0.2">
      <c r="A134">
        <f t="shared" si="2"/>
        <v>1504</v>
      </c>
      <c r="B134">
        <v>0</v>
      </c>
      <c r="E134" s="2"/>
      <c r="F134">
        <f t="shared" si="0"/>
        <v>49</v>
      </c>
      <c r="G134" s="2">
        <v>36</v>
      </c>
      <c r="H134" s="2"/>
      <c r="I134" s="2"/>
      <c r="J134">
        <f t="shared" si="1"/>
        <v>24576</v>
      </c>
      <c r="K134" s="2">
        <v>8</v>
      </c>
      <c r="L134" s="2">
        <v>0</v>
      </c>
      <c r="M134" s="2">
        <v>0</v>
      </c>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row>
    <row r="135" spans="1:53" x14ac:dyDescent="0.2">
      <c r="A135">
        <f t="shared" si="2"/>
        <v>1536</v>
      </c>
      <c r="B135" s="2">
        <v>0</v>
      </c>
      <c r="E135" s="2"/>
      <c r="F135">
        <f t="shared" si="0"/>
        <v>50</v>
      </c>
      <c r="G135" s="2">
        <v>36</v>
      </c>
      <c r="H135" s="2"/>
      <c r="I135" s="2"/>
      <c r="J135">
        <f t="shared" si="1"/>
        <v>25088</v>
      </c>
      <c r="K135" s="2">
        <v>8</v>
      </c>
      <c r="L135" s="2">
        <v>0</v>
      </c>
      <c r="M135" s="2">
        <v>0</v>
      </c>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row>
    <row r="136" spans="1:53" x14ac:dyDescent="0.2">
      <c r="A136">
        <f t="shared" si="2"/>
        <v>1568</v>
      </c>
      <c r="B136" s="2"/>
      <c r="E136" s="2"/>
      <c r="F136">
        <f t="shared" si="0"/>
        <v>51</v>
      </c>
      <c r="G136" s="2">
        <v>36</v>
      </c>
      <c r="H136" s="2"/>
      <c r="I136" s="2"/>
      <c r="J136">
        <f t="shared" si="1"/>
        <v>25600</v>
      </c>
      <c r="K136" s="2">
        <v>8</v>
      </c>
      <c r="L136" s="2">
        <v>0</v>
      </c>
      <c r="M136" s="2">
        <v>0</v>
      </c>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row>
    <row r="137" spans="1:53" x14ac:dyDescent="0.2">
      <c r="A137">
        <f t="shared" si="2"/>
        <v>1600</v>
      </c>
      <c r="B137" s="2"/>
      <c r="C137" s="2"/>
      <c r="D137" s="2"/>
      <c r="E137" s="2"/>
      <c r="F137">
        <f t="shared" si="0"/>
        <v>52</v>
      </c>
      <c r="G137" s="2">
        <v>36</v>
      </c>
      <c r="H137" s="2"/>
      <c r="I137" s="2"/>
      <c r="J137">
        <f t="shared" si="1"/>
        <v>26112</v>
      </c>
      <c r="K137" s="2">
        <v>8</v>
      </c>
      <c r="L137" s="2">
        <v>0</v>
      </c>
      <c r="M137" s="2">
        <v>0</v>
      </c>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row>
    <row r="138" spans="1:53" x14ac:dyDescent="0.2">
      <c r="A138">
        <f t="shared" si="2"/>
        <v>1632</v>
      </c>
      <c r="B138" s="2"/>
      <c r="C138" s="2"/>
      <c r="D138" s="2"/>
      <c r="E138" s="2"/>
      <c r="F138">
        <f t="shared" si="0"/>
        <v>53</v>
      </c>
      <c r="G138" s="2">
        <v>36</v>
      </c>
      <c r="H138" s="2"/>
      <c r="I138" s="2"/>
      <c r="J138">
        <f t="shared" si="1"/>
        <v>26624</v>
      </c>
      <c r="K138" s="2">
        <v>8</v>
      </c>
      <c r="L138" s="2">
        <v>0</v>
      </c>
      <c r="M138" s="2">
        <v>0</v>
      </c>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row>
    <row r="139" spans="1:53" x14ac:dyDescent="0.2">
      <c r="A139">
        <f t="shared" si="2"/>
        <v>1664</v>
      </c>
      <c r="B139" s="2"/>
      <c r="C139" s="2"/>
      <c r="D139" s="2"/>
      <c r="E139" s="2"/>
      <c r="F139">
        <f t="shared" si="0"/>
        <v>54</v>
      </c>
      <c r="G139" s="2">
        <v>36</v>
      </c>
      <c r="H139" s="2"/>
      <c r="I139" s="2"/>
      <c r="J139">
        <f t="shared" si="1"/>
        <v>27136</v>
      </c>
      <c r="K139" s="2">
        <v>8</v>
      </c>
      <c r="L139" s="2">
        <v>0</v>
      </c>
      <c r="M139">
        <v>0</v>
      </c>
    </row>
    <row r="140" spans="1:53" x14ac:dyDescent="0.2">
      <c r="A140">
        <f t="shared" si="2"/>
        <v>1696</v>
      </c>
      <c r="B140" s="2"/>
      <c r="C140" s="2"/>
      <c r="D140" s="2"/>
      <c r="E140" s="2"/>
      <c r="F140">
        <f t="shared" si="0"/>
        <v>55</v>
      </c>
      <c r="G140" s="2">
        <v>36</v>
      </c>
      <c r="H140" s="2"/>
      <c r="I140" s="2"/>
      <c r="J140">
        <f t="shared" si="1"/>
        <v>27648</v>
      </c>
      <c r="K140" s="2">
        <v>8</v>
      </c>
      <c r="L140" s="2">
        <v>0</v>
      </c>
      <c r="M140">
        <v>0</v>
      </c>
    </row>
    <row r="141" spans="1:53" x14ac:dyDescent="0.2">
      <c r="A141">
        <f t="shared" si="2"/>
        <v>1728</v>
      </c>
      <c r="B141" s="2"/>
      <c r="C141" s="2"/>
      <c r="D141" s="2"/>
      <c r="E141" s="2"/>
      <c r="F141">
        <f t="shared" si="0"/>
        <v>56</v>
      </c>
      <c r="G141" s="2">
        <v>36</v>
      </c>
      <c r="H141" s="2"/>
      <c r="I141" s="2"/>
      <c r="J141">
        <f t="shared" si="1"/>
        <v>28160</v>
      </c>
      <c r="K141" s="2">
        <v>8</v>
      </c>
      <c r="L141" s="2">
        <v>0</v>
      </c>
      <c r="M141">
        <v>0</v>
      </c>
    </row>
    <row r="142" spans="1:53" x14ac:dyDescent="0.2">
      <c r="A142">
        <f t="shared" si="2"/>
        <v>1760</v>
      </c>
      <c r="B142" s="2"/>
      <c r="C142" s="2"/>
      <c r="D142" s="2"/>
      <c r="E142" s="2"/>
      <c r="F142">
        <f t="shared" si="0"/>
        <v>57</v>
      </c>
      <c r="G142" s="2">
        <v>32</v>
      </c>
      <c r="H142" s="2"/>
      <c r="I142" s="2"/>
      <c r="J142">
        <f t="shared" si="1"/>
        <v>28672</v>
      </c>
      <c r="K142" s="2">
        <v>8</v>
      </c>
      <c r="L142" s="2">
        <v>0</v>
      </c>
      <c r="M142">
        <v>0</v>
      </c>
    </row>
    <row r="143" spans="1:53" x14ac:dyDescent="0.2">
      <c r="A143">
        <f t="shared" si="2"/>
        <v>1792</v>
      </c>
      <c r="B143" s="2"/>
      <c r="C143" s="2"/>
      <c r="D143" s="2"/>
      <c r="E143" s="2"/>
      <c r="F143">
        <f t="shared" si="0"/>
        <v>58</v>
      </c>
      <c r="G143" s="2">
        <v>32</v>
      </c>
      <c r="H143" s="2"/>
      <c r="I143" s="2"/>
      <c r="J143">
        <f t="shared" si="1"/>
        <v>29184</v>
      </c>
      <c r="K143" s="2">
        <v>8</v>
      </c>
      <c r="L143" s="2">
        <v>0</v>
      </c>
      <c r="M143" s="17">
        <v>0</v>
      </c>
      <c r="N143" s="17"/>
      <c r="O143" s="17"/>
      <c r="P143" s="17"/>
      <c r="Q143" s="17"/>
      <c r="R143" s="17"/>
      <c r="S143" s="17"/>
      <c r="T143" s="17"/>
      <c r="U143" s="17"/>
      <c r="V143" s="17"/>
      <c r="W143" s="17"/>
      <c r="X143" s="17"/>
      <c r="Y143" s="17"/>
      <c r="Z143" s="17"/>
      <c r="AA143" s="17"/>
      <c r="AB143" s="17"/>
      <c r="AC143" s="17"/>
      <c r="AD143" s="17"/>
    </row>
    <row r="144" spans="1:53" x14ac:dyDescent="0.2">
      <c r="A144">
        <f t="shared" si="2"/>
        <v>1824</v>
      </c>
      <c r="B144" s="2"/>
      <c r="C144" s="2"/>
      <c r="D144" s="2"/>
      <c r="E144" s="2"/>
      <c r="F144">
        <f t="shared" si="0"/>
        <v>59</v>
      </c>
      <c r="G144" s="2">
        <v>32</v>
      </c>
      <c r="H144" s="2"/>
      <c r="I144" s="2"/>
      <c r="J144">
        <f t="shared" si="1"/>
        <v>29696</v>
      </c>
      <c r="K144" s="2">
        <v>8</v>
      </c>
      <c r="L144" s="2">
        <v>0</v>
      </c>
      <c r="M144" s="17">
        <v>0</v>
      </c>
      <c r="N144" s="17"/>
      <c r="O144" s="17"/>
      <c r="P144" s="17"/>
      <c r="Q144" s="17"/>
      <c r="R144" s="17"/>
      <c r="S144" s="17"/>
      <c r="T144" s="17"/>
      <c r="U144" s="17"/>
      <c r="V144" s="17"/>
      <c r="W144" s="17"/>
      <c r="X144" s="17"/>
      <c r="Y144" s="17"/>
      <c r="Z144" s="17"/>
      <c r="AA144" s="17"/>
      <c r="AB144" s="17"/>
      <c r="AC144" s="17"/>
      <c r="AD144" s="17"/>
    </row>
    <row r="145" spans="1:30" x14ac:dyDescent="0.2">
      <c r="A145">
        <f t="shared" si="2"/>
        <v>1856</v>
      </c>
      <c r="B145" s="2"/>
      <c r="C145" s="2"/>
      <c r="D145" s="2"/>
      <c r="E145" s="2"/>
      <c r="F145">
        <f t="shared" si="0"/>
        <v>60</v>
      </c>
      <c r="G145" s="2">
        <v>32</v>
      </c>
      <c r="H145" s="2"/>
      <c r="I145" s="2"/>
      <c r="J145">
        <f t="shared" si="1"/>
        <v>30208</v>
      </c>
      <c r="K145" s="2">
        <v>8</v>
      </c>
      <c r="L145" s="2">
        <v>0</v>
      </c>
      <c r="M145" s="17">
        <v>0</v>
      </c>
      <c r="N145" s="17"/>
      <c r="O145" s="17"/>
      <c r="P145" s="17"/>
      <c r="Q145" s="17"/>
      <c r="R145" s="17"/>
      <c r="S145" s="17"/>
      <c r="T145" s="17"/>
      <c r="U145" s="17"/>
      <c r="V145" s="17"/>
      <c r="W145" s="17"/>
      <c r="X145" s="17"/>
      <c r="Y145" s="17"/>
      <c r="Z145" s="17"/>
      <c r="AA145" s="17"/>
      <c r="AB145" s="17"/>
      <c r="AC145" s="17"/>
      <c r="AD145" s="17"/>
    </row>
    <row r="146" spans="1:30" x14ac:dyDescent="0.2">
      <c r="A146">
        <f t="shared" si="2"/>
        <v>1888</v>
      </c>
      <c r="B146" s="2"/>
      <c r="C146" s="2"/>
      <c r="D146" s="2"/>
      <c r="E146" s="2"/>
      <c r="F146">
        <f t="shared" si="0"/>
        <v>61</v>
      </c>
      <c r="G146" s="2">
        <v>32</v>
      </c>
      <c r="H146" s="2"/>
      <c r="I146" s="2"/>
      <c r="J146">
        <f t="shared" si="1"/>
        <v>30720</v>
      </c>
      <c r="K146" s="2">
        <v>8</v>
      </c>
      <c r="L146" s="2">
        <v>0</v>
      </c>
      <c r="M146" s="17">
        <v>0</v>
      </c>
      <c r="N146" s="17"/>
      <c r="O146" s="17"/>
      <c r="P146" s="17"/>
      <c r="Q146" s="17"/>
      <c r="R146" s="17"/>
      <c r="S146" s="17"/>
      <c r="T146" s="17"/>
      <c r="U146" s="17"/>
      <c r="V146" s="17"/>
      <c r="W146" s="17"/>
      <c r="X146" s="17"/>
      <c r="Y146" s="17"/>
      <c r="Z146" s="17"/>
      <c r="AA146" s="17"/>
      <c r="AB146" s="17"/>
      <c r="AC146" s="17"/>
      <c r="AD146" s="17"/>
    </row>
    <row r="147" spans="1:30" x14ac:dyDescent="0.2">
      <c r="A147">
        <f t="shared" si="2"/>
        <v>1920</v>
      </c>
      <c r="B147" s="2"/>
      <c r="C147" s="2"/>
      <c r="D147" s="2"/>
      <c r="E147" s="2"/>
      <c r="F147">
        <f t="shared" si="0"/>
        <v>62</v>
      </c>
      <c r="G147" s="2">
        <v>32</v>
      </c>
      <c r="H147" s="2"/>
      <c r="I147" s="2"/>
      <c r="J147">
        <f t="shared" si="1"/>
        <v>31232</v>
      </c>
      <c r="K147" s="2">
        <v>8</v>
      </c>
      <c r="L147" s="2">
        <v>0</v>
      </c>
      <c r="M147" s="17">
        <v>0</v>
      </c>
      <c r="N147" s="17"/>
      <c r="O147" s="17"/>
      <c r="P147" s="17"/>
      <c r="Q147" s="17"/>
      <c r="R147" s="17"/>
      <c r="S147" s="17"/>
      <c r="T147" s="17"/>
      <c r="U147" s="17"/>
      <c r="V147" s="17"/>
      <c r="W147" s="17"/>
      <c r="X147" s="17"/>
      <c r="Y147" s="17"/>
      <c r="Z147" s="17"/>
      <c r="AA147" s="17"/>
      <c r="AB147" s="17"/>
      <c r="AC147" s="17"/>
      <c r="AD147" s="17"/>
    </row>
    <row r="148" spans="1:30" x14ac:dyDescent="0.2">
      <c r="A148">
        <f t="shared" si="2"/>
        <v>1952</v>
      </c>
      <c r="B148" s="2"/>
      <c r="C148" s="2"/>
      <c r="D148" s="2"/>
      <c r="E148" s="2"/>
      <c r="F148">
        <f t="shared" si="0"/>
        <v>63</v>
      </c>
      <c r="G148" s="2">
        <v>32</v>
      </c>
      <c r="H148" s="2"/>
      <c r="I148" s="2"/>
      <c r="J148">
        <f t="shared" si="1"/>
        <v>31744</v>
      </c>
      <c r="K148" s="2">
        <v>8</v>
      </c>
      <c r="L148" s="2">
        <v>0</v>
      </c>
      <c r="M148" s="17">
        <v>0</v>
      </c>
      <c r="N148" s="17"/>
      <c r="O148" s="17"/>
      <c r="P148" s="17"/>
      <c r="Q148" s="17"/>
      <c r="R148" s="17"/>
      <c r="S148" s="17"/>
      <c r="T148" s="17"/>
      <c r="U148" s="17"/>
      <c r="V148" s="17"/>
      <c r="W148" s="17"/>
      <c r="X148" s="17"/>
      <c r="Y148" s="17"/>
      <c r="Z148" s="17"/>
      <c r="AA148" s="17"/>
      <c r="AB148" s="17"/>
      <c r="AC148" s="17"/>
      <c r="AD148" s="17"/>
    </row>
    <row r="149" spans="1:30" x14ac:dyDescent="0.2">
      <c r="A149">
        <f t="shared" si="2"/>
        <v>1984</v>
      </c>
      <c r="B149" s="2"/>
      <c r="C149" s="2"/>
      <c r="D149" s="2"/>
      <c r="E149" s="2"/>
      <c r="F149">
        <f t="shared" si="0"/>
        <v>64</v>
      </c>
      <c r="G149" s="2">
        <v>32</v>
      </c>
      <c r="H149" s="2"/>
      <c r="I149" s="2"/>
      <c r="J149">
        <f t="shared" si="1"/>
        <v>32256</v>
      </c>
      <c r="K149" s="2">
        <v>8</v>
      </c>
      <c r="L149" s="2">
        <v>0</v>
      </c>
      <c r="M149" s="17">
        <v>0</v>
      </c>
      <c r="N149" s="17"/>
      <c r="O149" s="17"/>
      <c r="P149" s="17"/>
      <c r="Q149" s="17"/>
      <c r="R149" s="17"/>
      <c r="S149" s="17"/>
      <c r="T149" s="17"/>
      <c r="U149" s="17"/>
      <c r="V149" s="17"/>
      <c r="W149" s="17"/>
      <c r="X149" s="17"/>
      <c r="Y149" s="17"/>
      <c r="Z149" s="17"/>
      <c r="AA149" s="17"/>
      <c r="AB149" s="17"/>
      <c r="AC149" s="17"/>
      <c r="AD149" s="17"/>
    </row>
    <row r="150" spans="1:30" x14ac:dyDescent="0.2">
      <c r="A150">
        <f t="shared" si="2"/>
        <v>2016</v>
      </c>
      <c r="B150" s="2"/>
      <c r="C150" s="2"/>
      <c r="D150" s="2"/>
      <c r="E150" s="2"/>
      <c r="F150">
        <f t="shared" si="0"/>
        <v>65</v>
      </c>
      <c r="G150" s="2">
        <v>28</v>
      </c>
      <c r="H150" s="2"/>
      <c r="I150" s="2"/>
      <c r="J150">
        <f t="shared" si="1"/>
        <v>32768</v>
      </c>
      <c r="K150" s="2">
        <v>8</v>
      </c>
      <c r="L150" s="2">
        <v>0</v>
      </c>
      <c r="M150" s="17">
        <v>0</v>
      </c>
      <c r="N150" s="17"/>
      <c r="O150" s="17"/>
      <c r="P150" s="17"/>
      <c r="Q150" s="17"/>
      <c r="R150" s="17"/>
      <c r="S150" s="17"/>
      <c r="T150" s="17"/>
      <c r="U150" s="17"/>
      <c r="V150" s="17"/>
      <c r="W150" s="17"/>
      <c r="X150" s="17"/>
      <c r="Y150" s="17"/>
      <c r="Z150" s="17"/>
      <c r="AA150" s="17"/>
      <c r="AB150" s="17"/>
      <c r="AC150" s="17"/>
      <c r="AD150" s="17"/>
    </row>
    <row r="151" spans="1:30" x14ac:dyDescent="0.2">
      <c r="A151">
        <f t="shared" si="2"/>
        <v>2048</v>
      </c>
      <c r="B151" s="2"/>
      <c r="C151" s="2"/>
      <c r="D151" s="2"/>
      <c r="F151">
        <f t="shared" si="0"/>
        <v>66</v>
      </c>
      <c r="G151">
        <v>28</v>
      </c>
      <c r="J151">
        <f t="shared" si="1"/>
        <v>33280</v>
      </c>
      <c r="K151">
        <v>4</v>
      </c>
      <c r="L151">
        <v>0</v>
      </c>
      <c r="M151" s="17">
        <v>0</v>
      </c>
      <c r="N151" s="17"/>
      <c r="O151" s="17"/>
      <c r="P151" s="17"/>
      <c r="Q151" s="17"/>
      <c r="R151" s="17"/>
      <c r="S151" s="17"/>
      <c r="T151" s="17"/>
      <c r="U151" s="17"/>
      <c r="V151" s="17"/>
      <c r="W151" s="17"/>
      <c r="X151" s="17"/>
      <c r="Y151" s="17"/>
      <c r="Z151" s="17"/>
      <c r="AA151" s="17"/>
      <c r="AB151" s="17"/>
      <c r="AC151" s="17"/>
      <c r="AD151" s="17"/>
    </row>
    <row r="152" spans="1:30" x14ac:dyDescent="0.2">
      <c r="A152">
        <f t="shared" si="2"/>
        <v>2080</v>
      </c>
      <c r="B152" s="2"/>
      <c r="C152" s="2"/>
      <c r="D152" s="2"/>
      <c r="F152">
        <f t="shared" ref="F152:F215" si="3">F151+1</f>
        <v>67</v>
      </c>
      <c r="G152">
        <v>28</v>
      </c>
      <c r="J152">
        <f t="shared" si="1"/>
        <v>33792</v>
      </c>
      <c r="K152">
        <v>4</v>
      </c>
      <c r="L152">
        <v>0</v>
      </c>
      <c r="M152" s="17">
        <v>0</v>
      </c>
      <c r="N152" s="17"/>
      <c r="O152" s="17"/>
      <c r="P152" s="17"/>
      <c r="Q152" s="17"/>
      <c r="R152" s="17"/>
      <c r="S152" s="17"/>
      <c r="T152" s="17"/>
      <c r="U152" s="17"/>
      <c r="V152" s="17"/>
      <c r="W152" s="17"/>
      <c r="X152" s="17"/>
      <c r="Y152" s="17"/>
      <c r="Z152" s="17"/>
      <c r="AA152" s="17"/>
      <c r="AB152" s="17"/>
      <c r="AC152" s="17"/>
      <c r="AD152" s="17"/>
    </row>
    <row r="153" spans="1:30" x14ac:dyDescent="0.2">
      <c r="A153">
        <f t="shared" si="2"/>
        <v>2112</v>
      </c>
      <c r="C153" s="2"/>
      <c r="D153" s="2"/>
      <c r="F153">
        <f t="shared" si="3"/>
        <v>68</v>
      </c>
      <c r="G153">
        <v>28</v>
      </c>
      <c r="J153">
        <f t="shared" ref="J153:J182" si="4">J152+512</f>
        <v>34304</v>
      </c>
      <c r="K153">
        <v>4</v>
      </c>
      <c r="L153">
        <v>0</v>
      </c>
      <c r="M153" s="17">
        <v>0</v>
      </c>
      <c r="N153" s="17"/>
      <c r="O153" s="17"/>
      <c r="P153" s="17"/>
      <c r="Q153" s="17"/>
      <c r="R153" s="17"/>
      <c r="S153" s="17"/>
      <c r="T153" s="17"/>
      <c r="U153" s="17"/>
      <c r="V153" s="17"/>
      <c r="W153" s="17"/>
      <c r="X153" s="17"/>
      <c r="Y153" s="17"/>
      <c r="Z153" s="17"/>
      <c r="AA153" s="17"/>
      <c r="AB153" s="17"/>
      <c r="AC153" s="17"/>
      <c r="AD153" s="17"/>
    </row>
    <row r="154" spans="1:30" x14ac:dyDescent="0.2">
      <c r="A154">
        <f t="shared" ref="A154:A183" si="5">A153+32</f>
        <v>2144</v>
      </c>
      <c r="C154" s="2"/>
      <c r="D154" s="2"/>
      <c r="F154">
        <f t="shared" si="3"/>
        <v>69</v>
      </c>
      <c r="G154">
        <v>28</v>
      </c>
      <c r="J154">
        <f t="shared" si="4"/>
        <v>34816</v>
      </c>
      <c r="K154">
        <v>4</v>
      </c>
      <c r="L154">
        <v>0</v>
      </c>
      <c r="M154" s="17">
        <v>0</v>
      </c>
      <c r="N154" s="17"/>
      <c r="O154" s="17"/>
      <c r="P154" s="17"/>
      <c r="Q154" s="17"/>
      <c r="R154" s="17"/>
      <c r="S154" s="17"/>
      <c r="T154" s="17"/>
      <c r="U154" s="17"/>
      <c r="V154" s="17"/>
      <c r="W154" s="17"/>
      <c r="X154" s="17"/>
      <c r="Y154" s="17"/>
      <c r="Z154" s="17"/>
      <c r="AA154" s="17"/>
      <c r="AB154" s="17"/>
      <c r="AC154" s="17"/>
      <c r="AD154" s="17"/>
    </row>
    <row r="155" spans="1:30" x14ac:dyDescent="0.2">
      <c r="A155">
        <f t="shared" si="5"/>
        <v>2176</v>
      </c>
      <c r="F155">
        <f t="shared" si="3"/>
        <v>70</v>
      </c>
      <c r="G155">
        <v>28</v>
      </c>
      <c r="J155">
        <f t="shared" si="4"/>
        <v>35328</v>
      </c>
      <c r="K155">
        <v>4</v>
      </c>
      <c r="L155">
        <v>0</v>
      </c>
      <c r="M155" s="17">
        <v>0</v>
      </c>
      <c r="N155" s="17"/>
      <c r="O155" s="17"/>
      <c r="P155" s="17"/>
      <c r="Q155" s="17"/>
      <c r="R155" s="17"/>
      <c r="S155" s="17"/>
      <c r="T155" s="17"/>
      <c r="U155" s="17"/>
      <c r="V155" s="17"/>
      <c r="W155" s="17"/>
      <c r="X155" s="17"/>
      <c r="Y155" s="17"/>
      <c r="Z155" s="17"/>
      <c r="AA155" s="17"/>
      <c r="AB155" s="17"/>
      <c r="AC155" s="17"/>
      <c r="AD155" s="17"/>
    </row>
    <row r="156" spans="1:30" x14ac:dyDescent="0.2">
      <c r="A156">
        <f t="shared" si="5"/>
        <v>2208</v>
      </c>
      <c r="F156">
        <f t="shared" si="3"/>
        <v>71</v>
      </c>
      <c r="G156">
        <v>28</v>
      </c>
      <c r="J156">
        <f t="shared" si="4"/>
        <v>35840</v>
      </c>
      <c r="K156">
        <v>4</v>
      </c>
      <c r="L156">
        <v>0</v>
      </c>
      <c r="M156" s="17">
        <v>0</v>
      </c>
      <c r="N156" s="17"/>
      <c r="O156" s="17"/>
      <c r="P156" s="17"/>
      <c r="Q156" s="17"/>
      <c r="R156" s="17"/>
      <c r="S156" s="17"/>
      <c r="T156" s="17"/>
      <c r="U156" s="17"/>
      <c r="V156" s="17"/>
      <c r="W156" s="17"/>
      <c r="X156" s="17"/>
      <c r="Y156" s="17"/>
      <c r="Z156" s="17"/>
      <c r="AA156" s="17"/>
      <c r="AB156" s="17"/>
      <c r="AC156" s="17"/>
      <c r="AD156" s="17"/>
    </row>
    <row r="157" spans="1:30" x14ac:dyDescent="0.2">
      <c r="A157">
        <f t="shared" si="5"/>
        <v>2240</v>
      </c>
      <c r="F157">
        <f t="shared" si="3"/>
        <v>72</v>
      </c>
      <c r="G157">
        <v>28</v>
      </c>
      <c r="J157">
        <f t="shared" si="4"/>
        <v>36352</v>
      </c>
      <c r="K157">
        <v>4</v>
      </c>
      <c r="L157">
        <v>0</v>
      </c>
      <c r="M157" s="17">
        <v>0</v>
      </c>
      <c r="N157" s="17"/>
      <c r="O157" s="17"/>
      <c r="P157" s="17"/>
      <c r="Q157" s="17"/>
      <c r="R157" s="17"/>
      <c r="S157" s="17"/>
      <c r="T157" s="17"/>
      <c r="U157" s="17"/>
      <c r="V157" s="17"/>
      <c r="W157" s="17"/>
      <c r="X157" s="17"/>
      <c r="Y157" s="17"/>
      <c r="Z157" s="17"/>
      <c r="AA157" s="17"/>
      <c r="AB157" s="17"/>
      <c r="AC157" s="17"/>
      <c r="AD157" s="17"/>
    </row>
    <row r="158" spans="1:30" x14ac:dyDescent="0.2">
      <c r="A158">
        <f t="shared" si="5"/>
        <v>2272</v>
      </c>
      <c r="F158">
        <f t="shared" si="3"/>
        <v>73</v>
      </c>
      <c r="G158">
        <v>24</v>
      </c>
      <c r="J158">
        <f t="shared" si="4"/>
        <v>36864</v>
      </c>
      <c r="K158">
        <v>4</v>
      </c>
      <c r="L158">
        <v>0</v>
      </c>
      <c r="M158" s="17">
        <v>0</v>
      </c>
      <c r="N158" s="17"/>
      <c r="O158" s="17"/>
      <c r="P158" s="17"/>
      <c r="Q158" s="17"/>
      <c r="R158" s="17"/>
      <c r="S158" s="17"/>
      <c r="T158" s="17"/>
      <c r="U158" s="17"/>
      <c r="V158" s="17"/>
      <c r="W158" s="17"/>
      <c r="X158" s="17"/>
      <c r="Y158" s="17"/>
      <c r="Z158" s="17"/>
      <c r="AA158" s="17"/>
      <c r="AB158" s="17"/>
      <c r="AC158" s="17"/>
      <c r="AD158" s="17"/>
    </row>
    <row r="159" spans="1:30" x14ac:dyDescent="0.2">
      <c r="A159">
        <f t="shared" si="5"/>
        <v>2304</v>
      </c>
      <c r="F159">
        <f t="shared" si="3"/>
        <v>74</v>
      </c>
      <c r="G159">
        <v>24</v>
      </c>
      <c r="J159">
        <f t="shared" si="4"/>
        <v>37376</v>
      </c>
      <c r="K159">
        <v>4</v>
      </c>
      <c r="L159">
        <v>0</v>
      </c>
      <c r="M159" s="17">
        <v>0</v>
      </c>
      <c r="N159" s="17"/>
      <c r="O159" s="17"/>
      <c r="P159" s="17"/>
      <c r="Q159" s="17"/>
      <c r="R159" s="17"/>
      <c r="S159" s="17"/>
      <c r="T159" s="17"/>
      <c r="U159" s="17"/>
      <c r="V159" s="17"/>
      <c r="W159" s="17"/>
      <c r="X159" s="17"/>
      <c r="Y159" s="17"/>
      <c r="Z159" s="17"/>
      <c r="AA159" s="17"/>
      <c r="AB159" s="17"/>
      <c r="AC159" s="17"/>
      <c r="AD159" s="17"/>
    </row>
    <row r="160" spans="1:30" x14ac:dyDescent="0.2">
      <c r="A160">
        <f t="shared" si="5"/>
        <v>2336</v>
      </c>
      <c r="F160">
        <f t="shared" si="3"/>
        <v>75</v>
      </c>
      <c r="G160">
        <v>24</v>
      </c>
      <c r="J160">
        <f t="shared" si="4"/>
        <v>37888</v>
      </c>
      <c r="K160">
        <v>4</v>
      </c>
      <c r="L160">
        <v>0</v>
      </c>
      <c r="M160" s="17">
        <v>0</v>
      </c>
      <c r="N160" s="17"/>
      <c r="O160" s="17"/>
      <c r="P160" s="17"/>
      <c r="Q160" s="17"/>
      <c r="R160" s="17"/>
      <c r="S160" s="17"/>
      <c r="T160" s="17"/>
      <c r="U160" s="17"/>
      <c r="V160" s="17"/>
      <c r="W160" s="17"/>
      <c r="X160" s="17"/>
      <c r="Y160" s="17"/>
      <c r="Z160" s="17"/>
      <c r="AA160" s="17"/>
      <c r="AB160" s="17"/>
      <c r="AC160" s="17"/>
      <c r="AD160" s="17"/>
    </row>
    <row r="161" spans="1:30" x14ac:dyDescent="0.2">
      <c r="A161">
        <f t="shared" si="5"/>
        <v>2368</v>
      </c>
      <c r="F161">
        <f t="shared" si="3"/>
        <v>76</v>
      </c>
      <c r="G161">
        <v>24</v>
      </c>
      <c r="J161">
        <f t="shared" si="4"/>
        <v>38400</v>
      </c>
      <c r="K161">
        <v>4</v>
      </c>
      <c r="L161">
        <v>0</v>
      </c>
      <c r="M161" s="17">
        <v>0</v>
      </c>
      <c r="N161" s="17"/>
      <c r="O161" s="17"/>
      <c r="P161" s="17"/>
      <c r="Q161" s="17"/>
      <c r="R161" s="17"/>
      <c r="S161" s="17"/>
      <c r="T161" s="17"/>
      <c r="U161" s="17"/>
      <c r="V161" s="17"/>
      <c r="W161" s="17"/>
      <c r="X161" s="17"/>
      <c r="Y161" s="17"/>
      <c r="Z161" s="17"/>
      <c r="AA161" s="17"/>
      <c r="AB161" s="17"/>
      <c r="AC161" s="17"/>
      <c r="AD161" s="17"/>
    </row>
    <row r="162" spans="1:30" x14ac:dyDescent="0.2">
      <c r="A162">
        <f t="shared" si="5"/>
        <v>2400</v>
      </c>
      <c r="F162">
        <f t="shared" si="3"/>
        <v>77</v>
      </c>
      <c r="G162">
        <v>24</v>
      </c>
      <c r="J162">
        <f t="shared" si="4"/>
        <v>38912</v>
      </c>
      <c r="K162">
        <v>4</v>
      </c>
      <c r="L162">
        <v>0</v>
      </c>
      <c r="M162" s="17">
        <v>0</v>
      </c>
      <c r="N162" s="17"/>
      <c r="O162" s="17"/>
      <c r="P162" s="17"/>
      <c r="Q162" s="17"/>
      <c r="R162" s="17"/>
      <c r="S162" s="17"/>
      <c r="T162" s="17"/>
      <c r="U162" s="17"/>
      <c r="V162" s="17"/>
      <c r="W162" s="17"/>
      <c r="X162" s="17"/>
      <c r="Y162" s="17"/>
      <c r="Z162" s="17"/>
      <c r="AA162" s="17"/>
      <c r="AB162" s="17"/>
      <c r="AC162" s="17"/>
      <c r="AD162" s="17"/>
    </row>
    <row r="163" spans="1:30" x14ac:dyDescent="0.2">
      <c r="A163">
        <f t="shared" si="5"/>
        <v>2432</v>
      </c>
      <c r="F163">
        <f t="shared" si="3"/>
        <v>78</v>
      </c>
      <c r="G163">
        <v>24</v>
      </c>
      <c r="J163">
        <f t="shared" si="4"/>
        <v>39424</v>
      </c>
      <c r="K163">
        <v>4</v>
      </c>
      <c r="L163">
        <v>0</v>
      </c>
      <c r="M163" s="17">
        <v>0</v>
      </c>
      <c r="N163" s="17"/>
      <c r="O163" s="17"/>
      <c r="P163" s="17"/>
      <c r="Q163" s="17"/>
      <c r="R163" s="17"/>
      <c r="S163" s="17"/>
      <c r="T163" s="17"/>
      <c r="U163" s="17"/>
      <c r="V163" s="17"/>
      <c r="W163" s="17"/>
      <c r="X163" s="17"/>
      <c r="Y163" s="17"/>
      <c r="Z163" s="17"/>
      <c r="AA163" s="17"/>
      <c r="AB163" s="17"/>
      <c r="AC163" s="17"/>
      <c r="AD163" s="17"/>
    </row>
    <row r="164" spans="1:30" x14ac:dyDescent="0.2">
      <c r="A164">
        <f t="shared" si="5"/>
        <v>2464</v>
      </c>
      <c r="F164">
        <f t="shared" si="3"/>
        <v>79</v>
      </c>
      <c r="G164">
        <v>24</v>
      </c>
      <c r="J164">
        <f t="shared" si="4"/>
        <v>39936</v>
      </c>
      <c r="K164">
        <v>4</v>
      </c>
      <c r="L164">
        <v>0</v>
      </c>
      <c r="M164" s="17">
        <v>0</v>
      </c>
      <c r="N164" s="17"/>
      <c r="O164" s="17"/>
      <c r="P164" s="17"/>
      <c r="Q164" s="17"/>
      <c r="R164" s="17"/>
      <c r="S164" s="17"/>
      <c r="T164" s="17"/>
      <c r="U164" s="17"/>
      <c r="V164" s="17"/>
      <c r="W164" s="17"/>
      <c r="X164" s="17"/>
      <c r="Y164" s="17"/>
      <c r="Z164" s="17"/>
      <c r="AA164" s="17"/>
      <c r="AB164" s="17"/>
      <c r="AC164" s="17"/>
      <c r="AD164" s="17"/>
    </row>
    <row r="165" spans="1:30" x14ac:dyDescent="0.2">
      <c r="A165">
        <f t="shared" si="5"/>
        <v>2496</v>
      </c>
      <c r="F165">
        <f t="shared" si="3"/>
        <v>80</v>
      </c>
      <c r="G165">
        <v>24</v>
      </c>
      <c r="J165">
        <f t="shared" si="4"/>
        <v>40448</v>
      </c>
      <c r="K165">
        <v>4</v>
      </c>
      <c r="L165">
        <v>0</v>
      </c>
      <c r="M165" s="17">
        <v>0</v>
      </c>
      <c r="N165" s="17"/>
      <c r="O165" s="17"/>
      <c r="P165" s="17"/>
      <c r="Q165" s="17"/>
      <c r="R165" s="17"/>
      <c r="S165" s="17"/>
      <c r="T165" s="17"/>
      <c r="U165" s="17"/>
      <c r="V165" s="17"/>
      <c r="W165" s="17"/>
      <c r="X165" s="17"/>
      <c r="Y165" s="17"/>
      <c r="Z165" s="17"/>
      <c r="AA165" s="17"/>
      <c r="AB165" s="17"/>
      <c r="AC165" s="17"/>
      <c r="AD165" s="17"/>
    </row>
    <row r="166" spans="1:30" x14ac:dyDescent="0.2">
      <c r="A166">
        <f t="shared" si="5"/>
        <v>2528</v>
      </c>
      <c r="F166">
        <f t="shared" si="3"/>
        <v>81</v>
      </c>
      <c r="G166">
        <v>20</v>
      </c>
      <c r="J166">
        <f t="shared" si="4"/>
        <v>40960</v>
      </c>
      <c r="K166">
        <v>4</v>
      </c>
      <c r="L166">
        <v>0</v>
      </c>
      <c r="M166" s="17">
        <v>0</v>
      </c>
      <c r="N166" s="17"/>
      <c r="O166" s="17"/>
      <c r="P166" s="17"/>
      <c r="Q166" s="17"/>
      <c r="R166" s="17"/>
      <c r="S166" s="17"/>
      <c r="T166" s="17"/>
      <c r="U166" s="17"/>
      <c r="V166" s="17"/>
      <c r="W166" s="17"/>
      <c r="X166" s="17"/>
      <c r="Y166" s="17"/>
      <c r="Z166" s="17"/>
      <c r="AA166" s="17"/>
      <c r="AB166" s="17"/>
      <c r="AC166" s="17"/>
      <c r="AD166" s="17"/>
    </row>
    <row r="167" spans="1:30" x14ac:dyDescent="0.2">
      <c r="A167">
        <f t="shared" si="5"/>
        <v>2560</v>
      </c>
      <c r="F167">
        <f t="shared" si="3"/>
        <v>82</v>
      </c>
      <c r="G167">
        <v>20</v>
      </c>
      <c r="J167">
        <f t="shared" si="4"/>
        <v>41472</v>
      </c>
      <c r="K167">
        <v>4</v>
      </c>
      <c r="L167">
        <v>0</v>
      </c>
      <c r="M167" s="17">
        <v>0</v>
      </c>
      <c r="N167" s="17"/>
      <c r="O167" s="17"/>
      <c r="P167" s="17"/>
      <c r="Q167" s="17"/>
      <c r="R167" s="17"/>
      <c r="S167" s="17"/>
      <c r="T167" s="17"/>
      <c r="U167" s="17"/>
      <c r="V167" s="17"/>
      <c r="W167" s="17"/>
      <c r="X167" s="17"/>
      <c r="Y167" s="17"/>
      <c r="Z167" s="17"/>
      <c r="AA167" s="17"/>
      <c r="AB167" s="17"/>
      <c r="AC167" s="17"/>
      <c r="AD167" s="17"/>
    </row>
    <row r="168" spans="1:30" x14ac:dyDescent="0.2">
      <c r="A168">
        <f t="shared" si="5"/>
        <v>2592</v>
      </c>
      <c r="F168">
        <f t="shared" si="3"/>
        <v>83</v>
      </c>
      <c r="G168">
        <v>20</v>
      </c>
      <c r="J168">
        <f t="shared" si="4"/>
        <v>41984</v>
      </c>
      <c r="K168">
        <v>4</v>
      </c>
      <c r="L168">
        <v>0</v>
      </c>
      <c r="M168" s="17">
        <v>0</v>
      </c>
      <c r="N168" s="17"/>
      <c r="O168" s="17"/>
      <c r="P168" s="17"/>
      <c r="Q168" s="17"/>
      <c r="R168" s="17"/>
      <c r="S168" s="17"/>
      <c r="T168" s="17"/>
      <c r="U168" s="17"/>
      <c r="V168" s="17"/>
      <c r="W168" s="17"/>
      <c r="X168" s="17"/>
      <c r="Y168" s="17"/>
      <c r="Z168" s="17"/>
      <c r="AA168" s="17"/>
      <c r="AB168" s="17"/>
      <c r="AC168" s="17"/>
      <c r="AD168" s="17"/>
    </row>
    <row r="169" spans="1:30" x14ac:dyDescent="0.2">
      <c r="A169">
        <f t="shared" si="5"/>
        <v>2624</v>
      </c>
      <c r="F169">
        <f t="shared" si="3"/>
        <v>84</v>
      </c>
      <c r="G169">
        <v>20</v>
      </c>
      <c r="J169">
        <f t="shared" si="4"/>
        <v>42496</v>
      </c>
      <c r="K169">
        <v>4</v>
      </c>
      <c r="L169">
        <v>0</v>
      </c>
      <c r="M169" s="17">
        <v>0</v>
      </c>
      <c r="N169" s="17"/>
      <c r="O169" s="17"/>
      <c r="P169" s="17"/>
      <c r="Q169" s="17"/>
      <c r="R169" s="17"/>
      <c r="S169" s="17"/>
      <c r="T169" s="17"/>
      <c r="U169" s="17"/>
      <c r="V169" s="17"/>
      <c r="W169" s="17"/>
      <c r="X169" s="17"/>
      <c r="Y169" s="17"/>
      <c r="Z169" s="17"/>
      <c r="AA169" s="17"/>
      <c r="AB169" s="17"/>
      <c r="AC169" s="17"/>
      <c r="AD169" s="17"/>
    </row>
    <row r="170" spans="1:30" x14ac:dyDescent="0.2">
      <c r="A170">
        <f t="shared" si="5"/>
        <v>2656</v>
      </c>
      <c r="F170">
        <f t="shared" si="3"/>
        <v>85</v>
      </c>
      <c r="G170">
        <v>20</v>
      </c>
      <c r="J170">
        <f t="shared" si="4"/>
        <v>43008</v>
      </c>
      <c r="K170">
        <v>4</v>
      </c>
      <c r="L170">
        <v>0</v>
      </c>
      <c r="M170" s="17">
        <v>0</v>
      </c>
      <c r="N170" s="17"/>
      <c r="O170" s="17"/>
      <c r="P170" s="17"/>
      <c r="Q170" s="17"/>
      <c r="R170" s="17"/>
      <c r="S170" s="17"/>
      <c r="T170" s="17"/>
      <c r="U170" s="17"/>
      <c r="V170" s="17"/>
      <c r="W170" s="17"/>
      <c r="X170" s="17"/>
      <c r="Y170" s="17"/>
      <c r="Z170" s="17"/>
      <c r="AA170" s="17"/>
      <c r="AB170" s="17"/>
      <c r="AC170" s="17"/>
      <c r="AD170" s="17"/>
    </row>
    <row r="171" spans="1:30" x14ac:dyDescent="0.2">
      <c r="A171">
        <f t="shared" si="5"/>
        <v>2688</v>
      </c>
      <c r="F171">
        <f t="shared" si="3"/>
        <v>86</v>
      </c>
      <c r="G171">
        <v>20</v>
      </c>
      <c r="J171">
        <f t="shared" si="4"/>
        <v>43520</v>
      </c>
      <c r="K171">
        <v>4</v>
      </c>
      <c r="L171">
        <v>0</v>
      </c>
      <c r="M171" s="17">
        <v>0</v>
      </c>
      <c r="N171" s="17"/>
      <c r="O171" s="17"/>
      <c r="P171" s="17"/>
      <c r="Q171" s="17"/>
      <c r="R171" s="17"/>
      <c r="S171" s="17"/>
      <c r="T171" s="17"/>
      <c r="U171" s="17"/>
      <c r="V171" s="17"/>
      <c r="W171" s="17"/>
      <c r="X171" s="17"/>
      <c r="Y171" s="17"/>
      <c r="Z171" s="17"/>
      <c r="AA171" s="17"/>
      <c r="AB171" s="17"/>
      <c r="AC171" s="17"/>
      <c r="AD171" s="17"/>
    </row>
    <row r="172" spans="1:30" x14ac:dyDescent="0.2">
      <c r="A172">
        <f t="shared" si="5"/>
        <v>2720</v>
      </c>
      <c r="F172">
        <f t="shared" si="3"/>
        <v>87</v>
      </c>
      <c r="G172">
        <v>20</v>
      </c>
      <c r="J172">
        <f t="shared" si="4"/>
        <v>44032</v>
      </c>
      <c r="K172">
        <v>4</v>
      </c>
      <c r="L172">
        <v>0</v>
      </c>
      <c r="M172" s="17">
        <v>0</v>
      </c>
      <c r="N172" s="17"/>
      <c r="O172" s="17"/>
      <c r="P172" s="17"/>
      <c r="Q172" s="17"/>
      <c r="R172" s="17"/>
      <c r="S172" s="17"/>
      <c r="T172" s="17"/>
      <c r="U172" s="17"/>
      <c r="V172" s="17"/>
      <c r="W172" s="17"/>
      <c r="X172" s="17"/>
      <c r="Y172" s="17"/>
      <c r="Z172" s="17"/>
      <c r="AA172" s="17"/>
      <c r="AB172" s="17"/>
      <c r="AC172" s="17"/>
      <c r="AD172" s="17"/>
    </row>
    <row r="173" spans="1:30" x14ac:dyDescent="0.2">
      <c r="A173">
        <f t="shared" si="5"/>
        <v>2752</v>
      </c>
      <c r="F173">
        <f t="shared" si="3"/>
        <v>88</v>
      </c>
      <c r="G173">
        <v>20</v>
      </c>
      <c r="J173">
        <f t="shared" si="4"/>
        <v>44544</v>
      </c>
      <c r="K173">
        <v>4</v>
      </c>
      <c r="L173">
        <v>0</v>
      </c>
      <c r="M173" s="17">
        <v>0</v>
      </c>
      <c r="N173" s="17"/>
      <c r="O173" s="17"/>
      <c r="P173" s="17"/>
      <c r="Q173" s="17"/>
      <c r="R173" s="17"/>
      <c r="S173" s="17"/>
      <c r="T173" s="17"/>
      <c r="U173" s="17"/>
      <c r="V173" s="17"/>
      <c r="W173" s="17"/>
      <c r="X173" s="17"/>
      <c r="Y173" s="17"/>
      <c r="Z173" s="17"/>
      <c r="AA173" s="17"/>
      <c r="AB173" s="17"/>
      <c r="AC173" s="17"/>
      <c r="AD173" s="17"/>
    </row>
    <row r="174" spans="1:30" x14ac:dyDescent="0.2">
      <c r="A174">
        <f t="shared" si="5"/>
        <v>2784</v>
      </c>
      <c r="F174">
        <f t="shared" si="3"/>
        <v>89</v>
      </c>
      <c r="G174">
        <v>20</v>
      </c>
      <c r="J174">
        <f t="shared" si="4"/>
        <v>45056</v>
      </c>
      <c r="K174">
        <v>4</v>
      </c>
      <c r="L174">
        <v>0</v>
      </c>
      <c r="M174" s="17">
        <v>0</v>
      </c>
      <c r="N174" s="17"/>
      <c r="O174" s="17"/>
      <c r="P174" s="17"/>
      <c r="Q174" s="17"/>
      <c r="R174" s="17"/>
      <c r="S174" s="17"/>
      <c r="T174" s="17"/>
      <c r="U174" s="17"/>
      <c r="V174" s="17"/>
      <c r="W174" s="17"/>
      <c r="X174" s="17"/>
      <c r="Y174" s="17"/>
      <c r="Z174" s="17"/>
      <c r="AA174" s="17"/>
      <c r="AB174" s="17"/>
      <c r="AC174" s="17"/>
      <c r="AD174" s="17"/>
    </row>
    <row r="175" spans="1:30" x14ac:dyDescent="0.2">
      <c r="A175">
        <f t="shared" si="5"/>
        <v>2816</v>
      </c>
      <c r="F175">
        <f t="shared" si="3"/>
        <v>90</v>
      </c>
      <c r="G175">
        <v>20</v>
      </c>
      <c r="J175">
        <f t="shared" si="4"/>
        <v>45568</v>
      </c>
      <c r="K175">
        <v>4</v>
      </c>
      <c r="L175">
        <v>0</v>
      </c>
      <c r="M175" s="17">
        <v>0</v>
      </c>
      <c r="N175" s="17"/>
      <c r="O175" s="17"/>
      <c r="P175" s="17"/>
      <c r="Q175" s="17"/>
      <c r="R175" s="17"/>
      <c r="S175" s="17"/>
      <c r="T175" s="17"/>
      <c r="U175" s="17"/>
      <c r="V175" s="17"/>
      <c r="W175" s="17"/>
      <c r="X175" s="17"/>
      <c r="Y175" s="17"/>
      <c r="Z175" s="17"/>
      <c r="AA175" s="17"/>
      <c r="AB175" s="17"/>
      <c r="AC175" s="17"/>
      <c r="AD175" s="17"/>
    </row>
    <row r="176" spans="1:30" x14ac:dyDescent="0.2">
      <c r="A176">
        <f t="shared" si="5"/>
        <v>2848</v>
      </c>
      <c r="F176">
        <f t="shared" si="3"/>
        <v>91</v>
      </c>
      <c r="G176">
        <v>20</v>
      </c>
      <c r="J176">
        <f t="shared" si="4"/>
        <v>46080</v>
      </c>
      <c r="K176">
        <v>4</v>
      </c>
      <c r="L176">
        <v>0</v>
      </c>
      <c r="M176" s="17">
        <v>0</v>
      </c>
      <c r="N176" s="17"/>
      <c r="O176" s="17"/>
      <c r="P176" s="17"/>
      <c r="Q176" s="17"/>
      <c r="R176" s="17"/>
      <c r="S176" s="17"/>
      <c r="T176" s="17"/>
      <c r="U176" s="17"/>
      <c r="V176" s="17"/>
      <c r="W176" s="17"/>
      <c r="X176" s="17"/>
      <c r="Y176" s="17"/>
      <c r="Z176" s="17"/>
      <c r="AA176" s="17"/>
      <c r="AB176" s="17"/>
      <c r="AC176" s="17"/>
      <c r="AD176" s="17"/>
    </row>
    <row r="177" spans="1:30" x14ac:dyDescent="0.2">
      <c r="A177">
        <f t="shared" si="5"/>
        <v>2880</v>
      </c>
      <c r="F177">
        <f t="shared" si="3"/>
        <v>92</v>
      </c>
      <c r="G177">
        <v>20</v>
      </c>
      <c r="J177">
        <f t="shared" si="4"/>
        <v>46592</v>
      </c>
      <c r="K177">
        <v>4</v>
      </c>
      <c r="L177">
        <v>0</v>
      </c>
      <c r="M177" s="17">
        <v>0</v>
      </c>
      <c r="N177" s="17"/>
      <c r="O177" s="17"/>
      <c r="P177" s="17"/>
      <c r="Q177" s="17"/>
      <c r="R177" s="17"/>
      <c r="S177" s="17"/>
      <c r="T177" s="17"/>
      <c r="U177" s="17"/>
      <c r="V177" s="17"/>
      <c r="W177" s="17"/>
      <c r="X177" s="17"/>
      <c r="Y177" s="17"/>
      <c r="Z177" s="17"/>
      <c r="AA177" s="17"/>
      <c r="AB177" s="17"/>
      <c r="AC177" s="17"/>
      <c r="AD177" s="17"/>
    </row>
    <row r="178" spans="1:30" x14ac:dyDescent="0.2">
      <c r="A178">
        <f t="shared" si="5"/>
        <v>2912</v>
      </c>
      <c r="F178">
        <f t="shared" si="3"/>
        <v>93</v>
      </c>
      <c r="G178">
        <v>20</v>
      </c>
      <c r="J178">
        <f t="shared" si="4"/>
        <v>47104</v>
      </c>
      <c r="K178">
        <v>4</v>
      </c>
      <c r="L178">
        <v>0</v>
      </c>
      <c r="M178" s="17">
        <v>0</v>
      </c>
      <c r="N178" s="17"/>
      <c r="O178" s="17"/>
      <c r="P178" s="17"/>
      <c r="Q178" s="17"/>
      <c r="R178" s="17"/>
      <c r="S178" s="17"/>
      <c r="T178" s="17"/>
      <c r="U178" s="17"/>
      <c r="V178" s="17"/>
      <c r="W178" s="17"/>
      <c r="X178" s="17"/>
      <c r="Y178" s="17"/>
      <c r="Z178" s="17"/>
      <c r="AA178" s="17"/>
      <c r="AB178" s="17"/>
      <c r="AC178" s="17"/>
      <c r="AD178" s="17"/>
    </row>
    <row r="179" spans="1:30" x14ac:dyDescent="0.2">
      <c r="A179">
        <f t="shared" si="5"/>
        <v>2944</v>
      </c>
      <c r="F179">
        <f t="shared" si="3"/>
        <v>94</v>
      </c>
      <c r="G179">
        <v>20</v>
      </c>
      <c r="J179">
        <f t="shared" si="4"/>
        <v>47616</v>
      </c>
      <c r="K179">
        <v>4</v>
      </c>
      <c r="L179">
        <v>0</v>
      </c>
      <c r="M179" s="17">
        <v>0</v>
      </c>
      <c r="N179" s="17"/>
      <c r="O179" s="17"/>
      <c r="P179" s="17"/>
      <c r="Q179" s="17"/>
      <c r="R179" s="17"/>
      <c r="S179" s="17"/>
      <c r="T179" s="17"/>
      <c r="U179" s="17"/>
      <c r="V179" s="17"/>
      <c r="W179" s="17"/>
      <c r="X179" s="17"/>
      <c r="Y179" s="17"/>
      <c r="Z179" s="17"/>
      <c r="AA179" s="17"/>
      <c r="AB179" s="17"/>
      <c r="AC179" s="17"/>
      <c r="AD179" s="17"/>
    </row>
    <row r="180" spans="1:30" x14ac:dyDescent="0.2">
      <c r="A180">
        <f t="shared" si="5"/>
        <v>2976</v>
      </c>
      <c r="F180">
        <f t="shared" si="3"/>
        <v>95</v>
      </c>
      <c r="G180">
        <v>20</v>
      </c>
      <c r="J180">
        <f t="shared" si="4"/>
        <v>48128</v>
      </c>
      <c r="K180">
        <v>4</v>
      </c>
      <c r="L180">
        <v>0</v>
      </c>
      <c r="M180" s="17">
        <v>0</v>
      </c>
      <c r="N180" s="17"/>
      <c r="O180" s="17"/>
      <c r="P180" s="17"/>
      <c r="Q180" s="17"/>
      <c r="R180" s="17"/>
      <c r="S180" s="17"/>
      <c r="T180" s="17"/>
      <c r="U180" s="17"/>
      <c r="V180" s="17"/>
      <c r="W180" s="17"/>
      <c r="X180" s="17"/>
      <c r="Y180" s="17"/>
      <c r="Z180" s="17"/>
      <c r="AA180" s="17"/>
      <c r="AB180" s="17"/>
      <c r="AC180" s="17"/>
      <c r="AD180" s="17"/>
    </row>
    <row r="181" spans="1:30" x14ac:dyDescent="0.2">
      <c r="A181">
        <f t="shared" si="5"/>
        <v>3008</v>
      </c>
      <c r="F181">
        <f t="shared" si="3"/>
        <v>96</v>
      </c>
      <c r="G181">
        <v>20</v>
      </c>
      <c r="J181">
        <f t="shared" si="4"/>
        <v>48640</v>
      </c>
      <c r="K181">
        <v>4</v>
      </c>
      <c r="L181">
        <v>0</v>
      </c>
      <c r="M181" s="17">
        <v>0</v>
      </c>
      <c r="N181" s="17"/>
      <c r="O181" s="17"/>
      <c r="P181" s="17"/>
      <c r="Q181" s="17"/>
      <c r="R181" s="17"/>
      <c r="S181" s="17"/>
      <c r="T181" s="17"/>
      <c r="U181" s="17"/>
      <c r="V181" s="17"/>
      <c r="W181" s="17"/>
      <c r="X181" s="17"/>
      <c r="Y181" s="17"/>
      <c r="Z181" s="17"/>
      <c r="AA181" s="17"/>
      <c r="AB181" s="17"/>
      <c r="AC181" s="17"/>
      <c r="AD181" s="17"/>
    </row>
    <row r="182" spans="1:30" x14ac:dyDescent="0.2">
      <c r="A182">
        <f t="shared" si="5"/>
        <v>3040</v>
      </c>
      <c r="F182">
        <f t="shared" si="3"/>
        <v>97</v>
      </c>
      <c r="G182">
        <v>16</v>
      </c>
      <c r="J182">
        <f t="shared" si="4"/>
        <v>49152</v>
      </c>
      <c r="K182">
        <v>4</v>
      </c>
      <c r="L182">
        <v>0</v>
      </c>
      <c r="M182" s="17">
        <v>0</v>
      </c>
      <c r="N182" s="17"/>
      <c r="O182" s="17"/>
      <c r="P182" s="17"/>
      <c r="Q182" s="17"/>
      <c r="R182" s="17"/>
      <c r="S182" s="17"/>
      <c r="T182" s="17"/>
      <c r="U182" s="17"/>
      <c r="V182" s="17"/>
      <c r="W182" s="17"/>
      <c r="X182" s="17"/>
      <c r="Y182" s="17"/>
      <c r="Z182" s="17"/>
      <c r="AA182" s="17"/>
      <c r="AB182" s="17"/>
      <c r="AC182" s="17"/>
      <c r="AD182" s="17"/>
    </row>
    <row r="183" spans="1:30" x14ac:dyDescent="0.2">
      <c r="A183">
        <f t="shared" si="5"/>
        <v>3072</v>
      </c>
      <c r="F183">
        <f t="shared" si="3"/>
        <v>98</v>
      </c>
      <c r="G183">
        <v>16</v>
      </c>
      <c r="M183" s="17"/>
      <c r="N183" s="17"/>
      <c r="O183" s="17"/>
      <c r="P183" s="17"/>
      <c r="Q183" s="17"/>
      <c r="R183" s="17"/>
      <c r="S183" s="17"/>
      <c r="T183" s="17"/>
      <c r="U183" s="17"/>
      <c r="V183" s="17"/>
      <c r="W183" s="17"/>
      <c r="X183" s="17"/>
      <c r="Y183" s="17"/>
      <c r="Z183" s="17"/>
      <c r="AA183" s="17"/>
      <c r="AB183" s="17"/>
      <c r="AC183" s="17"/>
      <c r="AD183" s="17"/>
    </row>
    <row r="184" spans="1:30" x14ac:dyDescent="0.2">
      <c r="F184">
        <f t="shared" si="3"/>
        <v>99</v>
      </c>
      <c r="G184">
        <v>16</v>
      </c>
      <c r="M184" s="17"/>
      <c r="N184" s="17"/>
      <c r="O184" s="17"/>
      <c r="P184" s="17"/>
      <c r="Q184" s="17"/>
      <c r="R184" s="17"/>
      <c r="S184" s="17"/>
      <c r="T184" s="17"/>
      <c r="U184" s="17"/>
      <c r="V184" s="17"/>
      <c r="W184" s="17"/>
      <c r="X184" s="17"/>
      <c r="Y184" s="17"/>
      <c r="Z184" s="17"/>
      <c r="AA184" s="17"/>
      <c r="AB184" s="17"/>
      <c r="AC184" s="17"/>
      <c r="AD184" s="17"/>
    </row>
    <row r="185" spans="1:30" x14ac:dyDescent="0.2">
      <c r="F185">
        <f t="shared" si="3"/>
        <v>100</v>
      </c>
      <c r="G185">
        <v>16</v>
      </c>
      <c r="M185" s="17"/>
      <c r="N185" s="17"/>
      <c r="O185" s="17"/>
      <c r="P185" s="17"/>
      <c r="Q185" s="17"/>
      <c r="R185" s="17"/>
      <c r="S185" s="17"/>
      <c r="T185" s="17"/>
      <c r="U185" s="17"/>
      <c r="V185" s="17"/>
      <c r="W185" s="17"/>
      <c r="X185" s="17"/>
      <c r="Y185" s="17"/>
      <c r="Z185" s="17"/>
      <c r="AA185" s="17"/>
      <c r="AB185" s="17"/>
      <c r="AC185" s="17"/>
      <c r="AD185" s="17"/>
    </row>
    <row r="186" spans="1:30" x14ac:dyDescent="0.2">
      <c r="F186">
        <f t="shared" si="3"/>
        <v>101</v>
      </c>
      <c r="G186">
        <v>16</v>
      </c>
      <c r="M186" s="17"/>
      <c r="N186" s="17"/>
      <c r="O186" s="17"/>
      <c r="P186" s="17"/>
      <c r="Q186" s="17"/>
      <c r="R186" s="17"/>
      <c r="S186" s="17"/>
      <c r="T186" s="17"/>
      <c r="U186" s="17"/>
      <c r="V186" s="17"/>
      <c r="W186" s="17"/>
      <c r="X186" s="17"/>
      <c r="Y186" s="17"/>
      <c r="Z186" s="17"/>
      <c r="AA186" s="17"/>
      <c r="AB186" s="17"/>
      <c r="AC186" s="17"/>
      <c r="AD186" s="17"/>
    </row>
    <row r="187" spans="1:30" x14ac:dyDescent="0.2">
      <c r="F187">
        <f t="shared" si="3"/>
        <v>102</v>
      </c>
      <c r="G187">
        <v>16</v>
      </c>
      <c r="M187" s="17"/>
      <c r="N187" s="17"/>
      <c r="O187" s="17"/>
      <c r="P187" s="17"/>
      <c r="Q187" s="17"/>
      <c r="R187" s="17"/>
      <c r="S187" s="17"/>
      <c r="T187" s="17"/>
      <c r="U187" s="17"/>
      <c r="V187" s="17"/>
      <c r="W187" s="17"/>
      <c r="X187" s="17"/>
      <c r="Y187" s="17"/>
      <c r="Z187" s="17"/>
      <c r="AA187" s="17"/>
      <c r="AB187" s="17"/>
      <c r="AC187" s="17"/>
      <c r="AD187" s="17"/>
    </row>
    <row r="188" spans="1:30" x14ac:dyDescent="0.2">
      <c r="F188">
        <f t="shared" si="3"/>
        <v>103</v>
      </c>
      <c r="G188">
        <v>16</v>
      </c>
      <c r="M188" s="17"/>
      <c r="N188" s="17"/>
      <c r="O188" s="17"/>
      <c r="P188" s="17"/>
      <c r="Q188" s="17"/>
      <c r="R188" s="17"/>
      <c r="S188" s="17"/>
      <c r="T188" s="17"/>
      <c r="U188" s="17"/>
      <c r="V188" s="17"/>
      <c r="W188" s="17"/>
      <c r="X188" s="17"/>
      <c r="Y188" s="17"/>
      <c r="Z188" s="17"/>
      <c r="AA188" s="17"/>
      <c r="AB188" s="17"/>
      <c r="AC188" s="17"/>
      <c r="AD188" s="17"/>
    </row>
    <row r="189" spans="1:30" x14ac:dyDescent="0.2">
      <c r="F189">
        <f t="shared" si="3"/>
        <v>104</v>
      </c>
      <c r="G189">
        <v>16</v>
      </c>
      <c r="M189" s="17"/>
      <c r="N189" s="17"/>
      <c r="O189" s="17"/>
      <c r="P189" s="17"/>
      <c r="Q189" s="17"/>
      <c r="R189" s="17"/>
      <c r="S189" s="17"/>
      <c r="T189" s="17"/>
      <c r="U189" s="17"/>
      <c r="V189" s="17"/>
      <c r="W189" s="17"/>
      <c r="X189" s="17"/>
      <c r="Y189" s="17"/>
      <c r="Z189" s="17"/>
      <c r="AA189" s="17"/>
      <c r="AB189" s="17"/>
      <c r="AC189" s="17"/>
      <c r="AD189" s="17"/>
    </row>
    <row r="190" spans="1:30" x14ac:dyDescent="0.2">
      <c r="F190">
        <f t="shared" si="3"/>
        <v>105</v>
      </c>
      <c r="G190">
        <v>16</v>
      </c>
      <c r="M190" s="17"/>
      <c r="N190" s="17"/>
      <c r="O190" s="17"/>
      <c r="P190" s="17"/>
      <c r="Q190" s="17"/>
      <c r="R190" s="17"/>
      <c r="S190" s="17"/>
      <c r="T190" s="17"/>
      <c r="U190" s="17"/>
      <c r="V190" s="17"/>
      <c r="W190" s="17"/>
      <c r="X190" s="17"/>
      <c r="Y190" s="17"/>
      <c r="Z190" s="17"/>
      <c r="AA190" s="17"/>
      <c r="AB190" s="17"/>
      <c r="AC190" s="17"/>
      <c r="AD190" s="17"/>
    </row>
    <row r="191" spans="1:30" x14ac:dyDescent="0.2">
      <c r="F191">
        <f t="shared" si="3"/>
        <v>106</v>
      </c>
      <c r="G191">
        <v>16</v>
      </c>
      <c r="M191" s="17"/>
      <c r="N191" s="17"/>
      <c r="O191" s="17"/>
      <c r="P191" s="17"/>
      <c r="Q191" s="17"/>
      <c r="R191" s="17"/>
      <c r="S191" s="17"/>
      <c r="T191" s="17"/>
      <c r="U191" s="17"/>
      <c r="V191" s="17"/>
      <c r="W191" s="17"/>
      <c r="X191" s="17"/>
      <c r="Y191" s="17"/>
      <c r="Z191" s="17"/>
      <c r="AA191" s="17"/>
      <c r="AB191" s="17"/>
      <c r="AC191" s="17"/>
      <c r="AD191" s="17"/>
    </row>
    <row r="192" spans="1:30" x14ac:dyDescent="0.2">
      <c r="F192">
        <f t="shared" si="3"/>
        <v>107</v>
      </c>
      <c r="G192">
        <v>16</v>
      </c>
      <c r="M192" s="17"/>
      <c r="N192" s="17"/>
      <c r="O192" s="17"/>
      <c r="P192" s="17"/>
      <c r="Q192" s="17"/>
      <c r="R192" s="17"/>
      <c r="S192" s="17"/>
      <c r="T192" s="17"/>
      <c r="U192" s="17"/>
      <c r="V192" s="17"/>
      <c r="W192" s="17"/>
      <c r="X192" s="17"/>
      <c r="Y192" s="17"/>
      <c r="Z192" s="17"/>
      <c r="AA192" s="17"/>
      <c r="AB192" s="17"/>
      <c r="AC192" s="17"/>
      <c r="AD192" s="17"/>
    </row>
    <row r="193" spans="6:30" x14ac:dyDescent="0.2">
      <c r="F193">
        <f t="shared" si="3"/>
        <v>108</v>
      </c>
      <c r="G193">
        <v>16</v>
      </c>
      <c r="M193" s="17"/>
      <c r="N193" s="17"/>
      <c r="O193" s="17"/>
      <c r="P193" s="17"/>
      <c r="Q193" s="17"/>
      <c r="R193" s="17"/>
      <c r="S193" s="17"/>
      <c r="T193" s="17"/>
      <c r="U193" s="17"/>
      <c r="V193" s="17"/>
      <c r="W193" s="17"/>
      <c r="X193" s="17"/>
      <c r="Y193" s="17"/>
      <c r="Z193" s="17"/>
      <c r="AA193" s="17"/>
      <c r="AB193" s="17"/>
      <c r="AC193" s="17"/>
      <c r="AD193" s="17"/>
    </row>
    <row r="194" spans="6:30" x14ac:dyDescent="0.2">
      <c r="F194">
        <f t="shared" si="3"/>
        <v>109</v>
      </c>
      <c r="G194">
        <v>16</v>
      </c>
      <c r="M194" s="17"/>
      <c r="N194" s="17"/>
      <c r="O194" s="17"/>
      <c r="P194" s="17"/>
      <c r="Q194" s="17"/>
      <c r="R194" s="17"/>
      <c r="S194" s="17"/>
      <c r="T194" s="17"/>
      <c r="U194" s="17"/>
      <c r="V194" s="17"/>
      <c r="W194" s="17"/>
      <c r="X194" s="17"/>
      <c r="Y194" s="17"/>
      <c r="Z194" s="17"/>
      <c r="AA194" s="17"/>
      <c r="AB194" s="17"/>
      <c r="AC194" s="17"/>
      <c r="AD194" s="17"/>
    </row>
    <row r="195" spans="6:30" x14ac:dyDescent="0.2">
      <c r="F195">
        <f t="shared" si="3"/>
        <v>110</v>
      </c>
      <c r="G195">
        <v>16</v>
      </c>
      <c r="M195" s="17"/>
      <c r="N195" s="17"/>
      <c r="O195" s="17"/>
      <c r="P195" s="17"/>
      <c r="Q195" s="17"/>
      <c r="R195" s="17"/>
      <c r="S195" s="17"/>
      <c r="T195" s="17"/>
      <c r="U195" s="17"/>
      <c r="V195" s="17"/>
      <c r="W195" s="17"/>
      <c r="X195" s="17"/>
      <c r="Y195" s="17"/>
      <c r="Z195" s="17"/>
      <c r="AA195" s="17"/>
      <c r="AB195" s="17"/>
      <c r="AC195" s="17"/>
      <c r="AD195" s="17"/>
    </row>
    <row r="196" spans="6:30" x14ac:dyDescent="0.2">
      <c r="F196">
        <f t="shared" si="3"/>
        <v>111</v>
      </c>
      <c r="G196">
        <v>16</v>
      </c>
      <c r="M196" s="17"/>
      <c r="N196" s="17"/>
      <c r="O196" s="17"/>
      <c r="P196" s="17"/>
      <c r="Q196" s="17"/>
      <c r="R196" s="17"/>
      <c r="S196" s="17"/>
      <c r="T196" s="17"/>
      <c r="U196" s="17"/>
      <c r="V196" s="17"/>
      <c r="W196" s="17"/>
      <c r="X196" s="17"/>
      <c r="Y196" s="17"/>
      <c r="Z196" s="17"/>
      <c r="AA196" s="17"/>
      <c r="AB196" s="17"/>
      <c r="AC196" s="17"/>
      <c r="AD196" s="17"/>
    </row>
    <row r="197" spans="6:30" x14ac:dyDescent="0.2">
      <c r="F197">
        <f t="shared" si="3"/>
        <v>112</v>
      </c>
      <c r="G197">
        <v>16</v>
      </c>
      <c r="M197" s="17"/>
      <c r="N197" s="17"/>
      <c r="O197" s="17"/>
      <c r="P197" s="17"/>
      <c r="Q197" s="17"/>
      <c r="R197" s="17"/>
      <c r="S197" s="17"/>
      <c r="T197" s="17"/>
      <c r="U197" s="17"/>
      <c r="V197" s="17"/>
      <c r="W197" s="17"/>
      <c r="X197" s="17"/>
      <c r="Y197" s="17"/>
      <c r="Z197" s="17"/>
      <c r="AA197" s="17"/>
      <c r="AB197" s="17"/>
      <c r="AC197" s="17"/>
      <c r="AD197" s="17"/>
    </row>
    <row r="198" spans="6:30" x14ac:dyDescent="0.2">
      <c r="F198">
        <f t="shared" si="3"/>
        <v>113</v>
      </c>
      <c r="G198">
        <v>16</v>
      </c>
      <c r="M198" s="17"/>
      <c r="N198" s="17"/>
      <c r="O198" s="17"/>
      <c r="P198" s="17"/>
      <c r="Q198" s="17"/>
      <c r="R198" s="17"/>
      <c r="S198" s="17"/>
      <c r="T198" s="17"/>
      <c r="U198" s="17"/>
      <c r="V198" s="17"/>
      <c r="W198" s="17"/>
      <c r="X198" s="17"/>
      <c r="Y198" s="17"/>
      <c r="Z198" s="17"/>
      <c r="AA198" s="17"/>
      <c r="AB198" s="17"/>
      <c r="AC198" s="17"/>
      <c r="AD198" s="17"/>
    </row>
    <row r="199" spans="6:30" x14ac:dyDescent="0.2">
      <c r="F199">
        <f t="shared" si="3"/>
        <v>114</v>
      </c>
      <c r="G199">
        <v>16</v>
      </c>
      <c r="M199" s="17"/>
      <c r="N199" s="17"/>
      <c r="O199" s="17"/>
      <c r="P199" s="17"/>
      <c r="Q199" s="17"/>
      <c r="R199" s="17"/>
      <c r="S199" s="17"/>
      <c r="T199" s="17"/>
      <c r="U199" s="17"/>
      <c r="V199" s="17"/>
      <c r="W199" s="17"/>
      <c r="X199" s="17"/>
      <c r="Y199" s="17"/>
      <c r="Z199" s="17"/>
      <c r="AA199" s="17"/>
      <c r="AB199" s="17"/>
      <c r="AC199" s="17"/>
      <c r="AD199" s="17"/>
    </row>
    <row r="200" spans="6:30" x14ac:dyDescent="0.2">
      <c r="F200">
        <f t="shared" si="3"/>
        <v>115</v>
      </c>
      <c r="G200">
        <v>16</v>
      </c>
      <c r="M200" s="17"/>
      <c r="N200" s="17"/>
      <c r="O200" s="17"/>
      <c r="P200" s="17"/>
      <c r="Q200" s="17"/>
      <c r="R200" s="17"/>
      <c r="S200" s="17"/>
      <c r="T200" s="17"/>
      <c r="U200" s="17"/>
      <c r="V200" s="17"/>
      <c r="W200" s="17"/>
      <c r="X200" s="17"/>
      <c r="Y200" s="17"/>
      <c r="Z200" s="17"/>
      <c r="AA200" s="17"/>
      <c r="AB200" s="17"/>
      <c r="AC200" s="17"/>
      <c r="AD200" s="17"/>
    </row>
    <row r="201" spans="6:30" x14ac:dyDescent="0.2">
      <c r="F201">
        <f t="shared" si="3"/>
        <v>116</v>
      </c>
      <c r="G201">
        <v>16</v>
      </c>
      <c r="M201" s="17"/>
      <c r="N201" s="17"/>
      <c r="O201" s="17"/>
      <c r="P201" s="17"/>
      <c r="Q201" s="17"/>
      <c r="R201" s="17"/>
      <c r="S201" s="17"/>
      <c r="T201" s="17"/>
      <c r="U201" s="17"/>
      <c r="V201" s="17"/>
      <c r="W201" s="17"/>
      <c r="X201" s="17"/>
      <c r="Y201" s="17"/>
      <c r="Z201" s="17"/>
      <c r="AA201" s="17"/>
      <c r="AB201" s="17"/>
      <c r="AC201" s="17"/>
      <c r="AD201" s="17"/>
    </row>
    <row r="202" spans="6:30" x14ac:dyDescent="0.2">
      <c r="F202">
        <f t="shared" si="3"/>
        <v>117</v>
      </c>
      <c r="G202">
        <v>16</v>
      </c>
      <c r="M202" s="17"/>
      <c r="N202" s="17"/>
      <c r="O202" s="17"/>
      <c r="P202" s="17"/>
      <c r="Q202" s="17"/>
      <c r="R202" s="17"/>
      <c r="S202" s="17"/>
      <c r="T202" s="17"/>
      <c r="U202" s="17"/>
      <c r="V202" s="17"/>
      <c r="W202" s="17"/>
      <c r="X202" s="17"/>
      <c r="Y202" s="17"/>
      <c r="Z202" s="17"/>
      <c r="AA202" s="17"/>
      <c r="AB202" s="17"/>
      <c r="AC202" s="17"/>
      <c r="AD202" s="17"/>
    </row>
    <row r="203" spans="6:30" x14ac:dyDescent="0.2">
      <c r="F203">
        <f t="shared" si="3"/>
        <v>118</v>
      </c>
      <c r="G203">
        <v>16</v>
      </c>
      <c r="M203" s="17"/>
      <c r="N203" s="17"/>
      <c r="O203" s="17"/>
      <c r="P203" s="17"/>
      <c r="Q203" s="17"/>
      <c r="R203" s="17"/>
      <c r="S203" s="17"/>
      <c r="T203" s="17"/>
      <c r="U203" s="17"/>
      <c r="V203" s="17"/>
      <c r="W203" s="17"/>
      <c r="X203" s="17"/>
      <c r="Y203" s="17"/>
      <c r="Z203" s="17"/>
      <c r="AA203" s="17"/>
      <c r="AB203" s="17"/>
      <c r="AC203" s="17"/>
      <c r="AD203" s="17"/>
    </row>
    <row r="204" spans="6:30" x14ac:dyDescent="0.2">
      <c r="F204">
        <f t="shared" si="3"/>
        <v>119</v>
      </c>
      <c r="G204">
        <v>16</v>
      </c>
      <c r="M204" s="17"/>
      <c r="N204" s="17"/>
      <c r="O204" s="17"/>
      <c r="P204" s="17"/>
      <c r="Q204" s="17"/>
      <c r="R204" s="17"/>
      <c r="S204" s="17"/>
      <c r="T204" s="17"/>
      <c r="U204" s="17"/>
      <c r="V204" s="17"/>
      <c r="W204" s="17"/>
      <c r="X204" s="17"/>
      <c r="Y204" s="17"/>
      <c r="Z204" s="17"/>
      <c r="AA204" s="17"/>
      <c r="AB204" s="17"/>
      <c r="AC204" s="17"/>
      <c r="AD204" s="17"/>
    </row>
    <row r="205" spans="6:30" x14ac:dyDescent="0.2">
      <c r="F205">
        <f t="shared" si="3"/>
        <v>120</v>
      </c>
      <c r="G205">
        <v>16</v>
      </c>
      <c r="M205" s="17"/>
      <c r="N205" s="17"/>
      <c r="O205" s="17"/>
      <c r="P205" s="17"/>
      <c r="Q205" s="17"/>
      <c r="R205" s="17"/>
      <c r="S205" s="17"/>
      <c r="T205" s="17"/>
      <c r="U205" s="17"/>
      <c r="V205" s="17"/>
      <c r="W205" s="17"/>
      <c r="X205" s="17"/>
      <c r="Y205" s="17"/>
      <c r="Z205" s="17"/>
      <c r="AA205" s="17"/>
      <c r="AB205" s="17"/>
      <c r="AC205" s="17"/>
      <c r="AD205" s="17"/>
    </row>
    <row r="206" spans="6:30" x14ac:dyDescent="0.2">
      <c r="F206">
        <f t="shared" si="3"/>
        <v>121</v>
      </c>
      <c r="G206">
        <v>16</v>
      </c>
      <c r="M206" s="17"/>
      <c r="N206" s="17"/>
      <c r="O206" s="17"/>
      <c r="P206" s="17"/>
      <c r="Q206" s="17"/>
      <c r="R206" s="17"/>
      <c r="S206" s="17"/>
      <c r="T206" s="17"/>
      <c r="U206" s="17"/>
      <c r="V206" s="17"/>
      <c r="W206" s="17"/>
      <c r="X206" s="17"/>
      <c r="Y206" s="17"/>
      <c r="Z206" s="17"/>
      <c r="AA206" s="17"/>
      <c r="AB206" s="17"/>
      <c r="AC206" s="17"/>
      <c r="AD206" s="17"/>
    </row>
    <row r="207" spans="6:30" x14ac:dyDescent="0.2">
      <c r="F207">
        <f t="shared" si="3"/>
        <v>122</v>
      </c>
      <c r="G207">
        <v>16</v>
      </c>
      <c r="M207" s="17"/>
      <c r="N207" s="17"/>
      <c r="O207" s="17"/>
      <c r="P207" s="17"/>
      <c r="Q207" s="17"/>
      <c r="R207" s="17"/>
      <c r="S207" s="17"/>
      <c r="T207" s="17"/>
      <c r="U207" s="17"/>
      <c r="V207" s="17"/>
      <c r="W207" s="17"/>
      <c r="X207" s="17"/>
      <c r="Y207" s="17"/>
      <c r="Z207" s="17"/>
      <c r="AA207" s="17"/>
      <c r="AB207" s="17"/>
      <c r="AC207" s="17"/>
      <c r="AD207" s="17"/>
    </row>
    <row r="208" spans="6:30" x14ac:dyDescent="0.2">
      <c r="F208">
        <f t="shared" si="3"/>
        <v>123</v>
      </c>
      <c r="G208">
        <v>16</v>
      </c>
      <c r="M208" s="17"/>
      <c r="N208" s="17"/>
      <c r="O208" s="17"/>
      <c r="P208" s="17"/>
      <c r="Q208" s="17"/>
      <c r="R208" s="17"/>
      <c r="S208" s="17"/>
      <c r="T208" s="17"/>
      <c r="U208" s="17"/>
      <c r="V208" s="17"/>
      <c r="W208" s="17"/>
      <c r="X208" s="17"/>
      <c r="Y208" s="17"/>
      <c r="Z208" s="17"/>
      <c r="AA208" s="17"/>
      <c r="AB208" s="17"/>
      <c r="AC208" s="17"/>
      <c r="AD208" s="17"/>
    </row>
    <row r="209" spans="6:30" x14ac:dyDescent="0.2">
      <c r="F209">
        <f t="shared" si="3"/>
        <v>124</v>
      </c>
      <c r="G209">
        <v>16</v>
      </c>
      <c r="M209" s="17"/>
      <c r="N209" s="17"/>
      <c r="O209" s="17"/>
      <c r="P209" s="17"/>
      <c r="Q209" s="17"/>
      <c r="R209" s="17"/>
      <c r="S209" s="17"/>
      <c r="T209" s="17"/>
      <c r="U209" s="17"/>
      <c r="V209" s="17"/>
      <c r="W209" s="17"/>
      <c r="X209" s="17"/>
      <c r="Y209" s="17"/>
      <c r="Z209" s="17"/>
      <c r="AA209" s="17"/>
      <c r="AB209" s="17"/>
      <c r="AC209" s="17"/>
      <c r="AD209" s="17"/>
    </row>
    <row r="210" spans="6:30" x14ac:dyDescent="0.2">
      <c r="F210">
        <f t="shared" si="3"/>
        <v>125</v>
      </c>
      <c r="G210">
        <v>16</v>
      </c>
      <c r="M210" s="17"/>
      <c r="N210" s="17"/>
      <c r="O210" s="17"/>
      <c r="P210" s="17"/>
      <c r="Q210" s="17"/>
      <c r="R210" s="17"/>
      <c r="S210" s="17"/>
      <c r="T210" s="17"/>
      <c r="U210" s="17"/>
      <c r="V210" s="17"/>
      <c r="W210" s="17"/>
      <c r="X210" s="17"/>
      <c r="Y210" s="17"/>
      <c r="Z210" s="17"/>
      <c r="AA210" s="17"/>
      <c r="AB210" s="17"/>
      <c r="AC210" s="17"/>
      <c r="AD210" s="17"/>
    </row>
    <row r="211" spans="6:30" x14ac:dyDescent="0.2">
      <c r="F211">
        <f t="shared" si="3"/>
        <v>126</v>
      </c>
      <c r="G211">
        <v>16</v>
      </c>
      <c r="M211" s="17"/>
      <c r="N211" s="17"/>
      <c r="O211" s="17"/>
      <c r="P211" s="17"/>
      <c r="Q211" s="17"/>
      <c r="R211" s="17"/>
      <c r="S211" s="17"/>
      <c r="T211" s="17"/>
      <c r="U211" s="17"/>
      <c r="V211" s="17"/>
      <c r="W211" s="17"/>
      <c r="X211" s="17"/>
      <c r="Y211" s="17"/>
      <c r="Z211" s="17"/>
      <c r="AA211" s="17"/>
      <c r="AB211" s="17"/>
      <c r="AC211" s="17"/>
      <c r="AD211" s="17"/>
    </row>
    <row r="212" spans="6:30" x14ac:dyDescent="0.2">
      <c r="F212">
        <f t="shared" si="3"/>
        <v>127</v>
      </c>
      <c r="G212">
        <v>16</v>
      </c>
      <c r="M212" s="17"/>
      <c r="N212" s="17"/>
      <c r="O212" s="17"/>
      <c r="P212" s="17"/>
      <c r="Q212" s="17"/>
      <c r="R212" s="17"/>
      <c r="S212" s="17"/>
      <c r="T212" s="17"/>
      <c r="U212" s="17"/>
      <c r="V212" s="17"/>
      <c r="W212" s="17"/>
      <c r="X212" s="17"/>
      <c r="Y212" s="17"/>
      <c r="Z212" s="17"/>
      <c r="AA212" s="17"/>
      <c r="AB212" s="17"/>
      <c r="AC212" s="17"/>
      <c r="AD212" s="17"/>
    </row>
    <row r="213" spans="6:30" x14ac:dyDescent="0.2">
      <c r="F213">
        <f t="shared" si="3"/>
        <v>128</v>
      </c>
      <c r="G213">
        <v>16</v>
      </c>
      <c r="M213" s="17"/>
      <c r="N213" s="17"/>
      <c r="O213" s="17"/>
      <c r="P213" s="17"/>
      <c r="Q213" s="17"/>
      <c r="R213" s="17"/>
      <c r="S213" s="17"/>
      <c r="T213" s="17"/>
      <c r="U213" s="17"/>
      <c r="V213" s="17"/>
      <c r="W213" s="17"/>
      <c r="X213" s="17"/>
      <c r="Y213" s="17"/>
      <c r="Z213" s="17"/>
      <c r="AA213" s="17"/>
      <c r="AB213" s="17"/>
      <c r="AC213" s="17"/>
      <c r="AD213" s="17"/>
    </row>
    <row r="214" spans="6:30" x14ac:dyDescent="0.2">
      <c r="F214">
        <f t="shared" si="3"/>
        <v>129</v>
      </c>
      <c r="G214">
        <v>12</v>
      </c>
      <c r="M214" s="17"/>
      <c r="N214" s="17"/>
      <c r="O214" s="17"/>
      <c r="P214" s="17"/>
      <c r="Q214" s="17"/>
      <c r="R214" s="17"/>
      <c r="S214" s="17"/>
      <c r="T214" s="17"/>
      <c r="U214" s="17"/>
      <c r="V214" s="17"/>
      <c r="W214" s="17"/>
      <c r="X214" s="17"/>
      <c r="Y214" s="17"/>
      <c r="Z214" s="17"/>
      <c r="AA214" s="17"/>
      <c r="AB214" s="17"/>
      <c r="AC214" s="17"/>
      <c r="AD214" s="17"/>
    </row>
    <row r="215" spans="6:30" x14ac:dyDescent="0.2">
      <c r="F215">
        <f t="shared" si="3"/>
        <v>130</v>
      </c>
      <c r="G215">
        <v>12</v>
      </c>
      <c r="M215" s="17"/>
      <c r="N215" s="17"/>
      <c r="O215" s="17"/>
      <c r="P215" s="17"/>
      <c r="Q215" s="17"/>
      <c r="R215" s="17"/>
      <c r="S215" s="17"/>
      <c r="T215" s="17"/>
      <c r="U215" s="17"/>
      <c r="V215" s="17"/>
      <c r="W215" s="17"/>
      <c r="X215" s="17"/>
      <c r="Y215" s="17"/>
      <c r="Z215" s="17"/>
      <c r="AA215" s="17"/>
      <c r="AB215" s="17"/>
      <c r="AC215" s="17"/>
      <c r="AD215" s="17"/>
    </row>
    <row r="216" spans="6:30" x14ac:dyDescent="0.2">
      <c r="F216">
        <f t="shared" ref="F216:F259" si="6">F215+1</f>
        <v>131</v>
      </c>
      <c r="G216">
        <v>12</v>
      </c>
      <c r="M216" s="17"/>
      <c r="N216" s="17"/>
      <c r="O216" s="17"/>
      <c r="P216" s="17"/>
      <c r="Q216" s="17"/>
      <c r="R216" s="17"/>
      <c r="S216" s="17"/>
      <c r="T216" s="17"/>
      <c r="U216" s="17"/>
      <c r="V216" s="17"/>
      <c r="W216" s="17"/>
      <c r="X216" s="17"/>
      <c r="Y216" s="17"/>
      <c r="Z216" s="17"/>
      <c r="AA216" s="17"/>
      <c r="AB216" s="17"/>
      <c r="AC216" s="17"/>
      <c r="AD216" s="17"/>
    </row>
    <row r="217" spans="6:30" x14ac:dyDescent="0.2">
      <c r="F217">
        <f t="shared" si="6"/>
        <v>132</v>
      </c>
      <c r="G217">
        <v>12</v>
      </c>
      <c r="M217" s="17"/>
      <c r="N217" s="17"/>
      <c r="O217" s="17"/>
      <c r="P217" s="17"/>
      <c r="Q217" s="17"/>
      <c r="R217" s="17"/>
      <c r="S217" s="17"/>
      <c r="T217" s="17"/>
      <c r="U217" s="17"/>
      <c r="V217" s="17"/>
      <c r="W217" s="17"/>
      <c r="X217" s="17"/>
      <c r="Y217" s="17"/>
      <c r="Z217" s="17"/>
      <c r="AA217" s="17"/>
      <c r="AB217" s="17"/>
      <c r="AC217" s="17"/>
      <c r="AD217" s="17"/>
    </row>
    <row r="218" spans="6:30" x14ac:dyDescent="0.2">
      <c r="F218">
        <f t="shared" si="6"/>
        <v>133</v>
      </c>
      <c r="G218">
        <v>12</v>
      </c>
      <c r="M218" s="17"/>
      <c r="N218" s="17"/>
      <c r="O218" s="17"/>
      <c r="P218" s="17"/>
      <c r="Q218" s="17"/>
      <c r="R218" s="17"/>
      <c r="S218" s="17"/>
      <c r="T218" s="17"/>
      <c r="U218" s="17"/>
      <c r="V218" s="17"/>
      <c r="W218" s="17"/>
      <c r="X218" s="17"/>
      <c r="Y218" s="17"/>
      <c r="Z218" s="17"/>
      <c r="AA218" s="17"/>
      <c r="AB218" s="17"/>
      <c r="AC218" s="17"/>
      <c r="AD218" s="17"/>
    </row>
    <row r="219" spans="6:30" x14ac:dyDescent="0.2">
      <c r="F219">
        <f t="shared" si="6"/>
        <v>134</v>
      </c>
      <c r="G219">
        <v>12</v>
      </c>
      <c r="M219" s="17"/>
      <c r="N219" s="17"/>
      <c r="O219" s="17"/>
      <c r="P219" s="17"/>
      <c r="Q219" s="17"/>
      <c r="R219" s="17"/>
      <c r="S219" s="17"/>
      <c r="T219" s="17"/>
      <c r="U219" s="17"/>
      <c r="V219" s="17"/>
      <c r="W219" s="17"/>
      <c r="X219" s="17"/>
      <c r="Y219" s="17"/>
      <c r="Z219" s="17"/>
      <c r="AA219" s="17"/>
      <c r="AB219" s="17"/>
      <c r="AC219" s="17"/>
      <c r="AD219" s="17"/>
    </row>
    <row r="220" spans="6:30" x14ac:dyDescent="0.2">
      <c r="F220">
        <f t="shared" si="6"/>
        <v>135</v>
      </c>
      <c r="G220">
        <v>12</v>
      </c>
      <c r="M220" s="17"/>
      <c r="N220" s="17"/>
      <c r="O220" s="17"/>
      <c r="P220" s="17"/>
      <c r="Q220" s="17"/>
      <c r="R220" s="17"/>
      <c r="S220" s="17"/>
      <c r="T220" s="17"/>
      <c r="U220" s="17"/>
      <c r="V220" s="17"/>
      <c r="W220" s="17"/>
      <c r="X220" s="17"/>
      <c r="Y220" s="17"/>
      <c r="Z220" s="17"/>
      <c r="AA220" s="17"/>
      <c r="AB220" s="17"/>
      <c r="AC220" s="17"/>
      <c r="AD220" s="17"/>
    </row>
    <row r="221" spans="6:30" x14ac:dyDescent="0.2">
      <c r="F221">
        <f t="shared" si="6"/>
        <v>136</v>
      </c>
      <c r="G221">
        <v>12</v>
      </c>
      <c r="M221" s="17"/>
      <c r="N221" s="17"/>
      <c r="O221" s="17"/>
      <c r="P221" s="17"/>
      <c r="Q221" s="17"/>
      <c r="R221" s="17"/>
      <c r="S221" s="17"/>
      <c r="T221" s="17"/>
      <c r="U221" s="17"/>
      <c r="V221" s="17"/>
      <c r="W221" s="17"/>
      <c r="X221" s="17"/>
      <c r="Y221" s="17"/>
      <c r="Z221" s="17"/>
      <c r="AA221" s="17"/>
      <c r="AB221" s="17"/>
      <c r="AC221" s="17"/>
      <c r="AD221" s="17"/>
    </row>
    <row r="222" spans="6:30" x14ac:dyDescent="0.2">
      <c r="F222">
        <f t="shared" si="6"/>
        <v>137</v>
      </c>
      <c r="G222">
        <v>12</v>
      </c>
      <c r="M222" s="17"/>
      <c r="N222" s="17"/>
      <c r="O222" s="17"/>
      <c r="P222" s="17"/>
      <c r="Q222" s="17"/>
      <c r="R222" s="17"/>
      <c r="S222" s="17"/>
      <c r="T222" s="17"/>
      <c r="U222" s="17"/>
      <c r="V222" s="17"/>
      <c r="W222" s="17"/>
      <c r="X222" s="17"/>
      <c r="Y222" s="17"/>
      <c r="Z222" s="17"/>
      <c r="AA222" s="17"/>
      <c r="AB222" s="17"/>
      <c r="AC222" s="17"/>
      <c r="AD222" s="17"/>
    </row>
    <row r="223" spans="6:30" x14ac:dyDescent="0.2">
      <c r="F223">
        <f t="shared" si="6"/>
        <v>138</v>
      </c>
      <c r="G223">
        <v>12</v>
      </c>
      <c r="M223" s="17"/>
      <c r="N223" s="17"/>
      <c r="O223" s="17"/>
      <c r="P223" s="17"/>
      <c r="Q223" s="17"/>
      <c r="R223" s="17"/>
      <c r="S223" s="17"/>
      <c r="T223" s="17"/>
      <c r="U223" s="17"/>
      <c r="V223" s="17"/>
      <c r="W223" s="17"/>
      <c r="X223" s="17"/>
      <c r="Y223" s="17"/>
      <c r="Z223" s="17"/>
      <c r="AA223" s="17"/>
      <c r="AB223" s="17"/>
      <c r="AC223" s="17"/>
      <c r="AD223" s="17"/>
    </row>
    <row r="224" spans="6:30" x14ac:dyDescent="0.2">
      <c r="F224">
        <f t="shared" si="6"/>
        <v>139</v>
      </c>
      <c r="G224">
        <v>12</v>
      </c>
      <c r="M224" s="17"/>
      <c r="N224" s="17"/>
      <c r="O224" s="17"/>
      <c r="P224" s="17"/>
      <c r="Q224" s="17"/>
      <c r="R224" s="17"/>
      <c r="S224" s="17"/>
      <c r="T224" s="17"/>
      <c r="U224" s="17"/>
      <c r="V224" s="17"/>
      <c r="W224" s="17"/>
      <c r="X224" s="17"/>
      <c r="Y224" s="17"/>
      <c r="Z224" s="17"/>
      <c r="AA224" s="17"/>
      <c r="AB224" s="17"/>
      <c r="AC224" s="17"/>
      <c r="AD224" s="17"/>
    </row>
    <row r="225" spans="6:30" x14ac:dyDescent="0.2">
      <c r="F225">
        <f t="shared" si="6"/>
        <v>140</v>
      </c>
      <c r="G225">
        <v>12</v>
      </c>
      <c r="M225" s="17"/>
      <c r="N225" s="17"/>
      <c r="O225" s="17"/>
      <c r="P225" s="17"/>
      <c r="Q225" s="17"/>
      <c r="R225" s="17"/>
      <c r="S225" s="17"/>
      <c r="T225" s="17"/>
      <c r="U225" s="17"/>
      <c r="V225" s="17"/>
      <c r="W225" s="17"/>
      <c r="X225" s="17"/>
      <c r="Y225" s="17"/>
      <c r="Z225" s="17"/>
      <c r="AA225" s="17"/>
      <c r="AB225" s="17"/>
      <c r="AC225" s="17"/>
      <c r="AD225" s="17"/>
    </row>
    <row r="226" spans="6:30" x14ac:dyDescent="0.2">
      <c r="F226">
        <f t="shared" si="6"/>
        <v>141</v>
      </c>
      <c r="G226">
        <v>12</v>
      </c>
      <c r="M226" s="17"/>
      <c r="N226" s="17"/>
      <c r="O226" s="17"/>
      <c r="P226" s="17"/>
      <c r="Q226" s="17"/>
      <c r="R226" s="17"/>
      <c r="S226" s="17"/>
      <c r="T226" s="17"/>
      <c r="U226" s="17"/>
      <c r="V226" s="17"/>
      <c r="W226" s="17"/>
      <c r="X226" s="17"/>
      <c r="Y226" s="17"/>
      <c r="Z226" s="17"/>
      <c r="AA226" s="17"/>
      <c r="AB226" s="17"/>
      <c r="AC226" s="17"/>
      <c r="AD226" s="17"/>
    </row>
    <row r="227" spans="6:30" x14ac:dyDescent="0.2">
      <c r="F227">
        <f t="shared" si="6"/>
        <v>142</v>
      </c>
      <c r="G227">
        <v>12</v>
      </c>
      <c r="M227" s="17"/>
      <c r="N227" s="17"/>
      <c r="O227" s="17"/>
      <c r="P227" s="17"/>
      <c r="Q227" s="17"/>
      <c r="R227" s="17"/>
      <c r="S227" s="17"/>
      <c r="T227" s="17"/>
      <c r="U227" s="17"/>
      <c r="V227" s="17"/>
      <c r="W227" s="17"/>
      <c r="X227" s="17"/>
      <c r="Y227" s="17"/>
      <c r="Z227" s="17"/>
      <c r="AA227" s="17"/>
      <c r="AB227" s="17"/>
      <c r="AC227" s="17"/>
      <c r="AD227" s="17"/>
    </row>
    <row r="228" spans="6:30" x14ac:dyDescent="0.2">
      <c r="F228">
        <f t="shared" si="6"/>
        <v>143</v>
      </c>
      <c r="G228">
        <v>12</v>
      </c>
      <c r="M228" s="17"/>
      <c r="N228" s="17"/>
      <c r="O228" s="17"/>
      <c r="P228" s="17"/>
      <c r="Q228" s="17"/>
      <c r="R228" s="17"/>
      <c r="S228" s="17"/>
      <c r="T228" s="17"/>
      <c r="U228" s="17"/>
      <c r="V228" s="17"/>
      <c r="W228" s="17"/>
      <c r="X228" s="17"/>
      <c r="Y228" s="17"/>
      <c r="Z228" s="17"/>
      <c r="AA228" s="17"/>
      <c r="AB228" s="17"/>
      <c r="AC228" s="17"/>
      <c r="AD228" s="17"/>
    </row>
    <row r="229" spans="6:30" x14ac:dyDescent="0.2">
      <c r="F229">
        <f t="shared" si="6"/>
        <v>144</v>
      </c>
      <c r="G229">
        <v>12</v>
      </c>
      <c r="M229" s="17"/>
      <c r="N229" s="17"/>
      <c r="O229" s="17"/>
      <c r="P229" s="17"/>
      <c r="Q229" s="17"/>
      <c r="R229" s="17"/>
      <c r="S229" s="17"/>
      <c r="T229" s="17"/>
      <c r="U229" s="17"/>
      <c r="V229" s="17"/>
      <c r="W229" s="17"/>
      <c r="X229" s="17"/>
      <c r="Y229" s="17"/>
      <c r="Z229" s="17"/>
      <c r="AA229" s="17"/>
      <c r="AB229" s="17"/>
      <c r="AC229" s="17"/>
      <c r="AD229" s="17"/>
    </row>
    <row r="230" spans="6:30" x14ac:dyDescent="0.2">
      <c r="F230">
        <f t="shared" si="6"/>
        <v>145</v>
      </c>
      <c r="G230">
        <v>12</v>
      </c>
      <c r="M230" s="17"/>
      <c r="N230" s="17"/>
      <c r="O230" s="17"/>
      <c r="P230" s="17"/>
      <c r="Q230" s="17"/>
      <c r="R230" s="17"/>
      <c r="S230" s="17"/>
      <c r="T230" s="17"/>
      <c r="U230" s="17"/>
      <c r="V230" s="17"/>
      <c r="W230" s="17"/>
      <c r="X230" s="17"/>
      <c r="Y230" s="17"/>
      <c r="Z230" s="17"/>
      <c r="AA230" s="17"/>
      <c r="AB230" s="17"/>
      <c r="AC230" s="17"/>
      <c r="AD230" s="17"/>
    </row>
    <row r="231" spans="6:30" x14ac:dyDescent="0.2">
      <c r="F231">
        <f t="shared" si="6"/>
        <v>146</v>
      </c>
      <c r="G231">
        <v>12</v>
      </c>
      <c r="M231" s="17"/>
      <c r="N231" s="17"/>
      <c r="O231" s="17"/>
      <c r="P231" s="17"/>
      <c r="Q231" s="17"/>
      <c r="R231" s="17"/>
      <c r="S231" s="17"/>
      <c r="T231" s="17"/>
      <c r="U231" s="17"/>
      <c r="V231" s="17"/>
      <c r="W231" s="17"/>
      <c r="X231" s="17"/>
      <c r="Y231" s="17"/>
      <c r="Z231" s="17"/>
      <c r="AA231" s="17"/>
      <c r="AB231" s="17"/>
      <c r="AC231" s="17"/>
      <c r="AD231" s="17"/>
    </row>
    <row r="232" spans="6:30" x14ac:dyDescent="0.2">
      <c r="F232">
        <f t="shared" si="6"/>
        <v>147</v>
      </c>
      <c r="G232">
        <v>12</v>
      </c>
      <c r="M232" s="17"/>
      <c r="N232" s="17"/>
      <c r="O232" s="17"/>
      <c r="P232" s="17"/>
      <c r="Q232" s="17"/>
      <c r="R232" s="17"/>
      <c r="S232" s="17"/>
      <c r="T232" s="17"/>
      <c r="U232" s="17"/>
      <c r="V232" s="17"/>
      <c r="W232" s="17"/>
      <c r="X232" s="17"/>
      <c r="Y232" s="17"/>
      <c r="Z232" s="17"/>
      <c r="AA232" s="17"/>
      <c r="AB232" s="17"/>
      <c r="AC232" s="17"/>
      <c r="AD232" s="17"/>
    </row>
    <row r="233" spans="6:30" x14ac:dyDescent="0.2">
      <c r="F233">
        <f t="shared" si="6"/>
        <v>148</v>
      </c>
      <c r="G233">
        <v>12</v>
      </c>
      <c r="M233" s="17"/>
      <c r="N233" s="17"/>
      <c r="O233" s="17"/>
      <c r="P233" s="17"/>
      <c r="Q233" s="17"/>
      <c r="R233" s="17"/>
      <c r="S233" s="17"/>
      <c r="T233" s="17"/>
      <c r="U233" s="17"/>
      <c r="V233" s="17"/>
      <c r="W233" s="17"/>
      <c r="X233" s="17"/>
      <c r="Y233" s="17"/>
      <c r="Z233" s="17"/>
      <c r="AA233" s="17"/>
      <c r="AB233" s="17"/>
      <c r="AC233" s="17"/>
      <c r="AD233" s="17"/>
    </row>
    <row r="234" spans="6:30" x14ac:dyDescent="0.2">
      <c r="F234">
        <f t="shared" si="6"/>
        <v>149</v>
      </c>
      <c r="G234">
        <v>12</v>
      </c>
      <c r="M234" s="17"/>
      <c r="N234" s="17"/>
      <c r="O234" s="17"/>
      <c r="P234" s="17"/>
      <c r="Q234" s="17"/>
      <c r="R234" s="17"/>
      <c r="S234" s="17"/>
      <c r="T234" s="17"/>
      <c r="U234" s="17"/>
      <c r="V234" s="17"/>
      <c r="W234" s="17"/>
      <c r="X234" s="17"/>
      <c r="Y234" s="17"/>
      <c r="Z234" s="17"/>
      <c r="AA234" s="17"/>
      <c r="AB234" s="17"/>
      <c r="AC234" s="17"/>
      <c r="AD234" s="17"/>
    </row>
    <row r="235" spans="6:30" x14ac:dyDescent="0.2">
      <c r="F235">
        <f t="shared" si="6"/>
        <v>150</v>
      </c>
      <c r="G235">
        <v>12</v>
      </c>
      <c r="M235" s="17"/>
      <c r="N235" s="17"/>
      <c r="O235" s="17"/>
      <c r="P235" s="17"/>
      <c r="Q235" s="17"/>
      <c r="R235" s="17"/>
      <c r="S235" s="17"/>
      <c r="T235" s="17"/>
      <c r="U235" s="17"/>
      <c r="V235" s="17"/>
      <c r="W235" s="17"/>
      <c r="X235" s="17"/>
      <c r="Y235" s="17"/>
      <c r="Z235" s="17"/>
      <c r="AA235" s="17"/>
      <c r="AB235" s="17"/>
      <c r="AC235" s="17"/>
      <c r="AD235" s="17"/>
    </row>
    <row r="236" spans="6:30" x14ac:dyDescent="0.2">
      <c r="F236">
        <f t="shared" si="6"/>
        <v>151</v>
      </c>
      <c r="G236">
        <v>12</v>
      </c>
      <c r="M236" s="17"/>
      <c r="N236" s="17"/>
      <c r="O236" s="17"/>
      <c r="P236" s="17"/>
      <c r="Q236" s="17"/>
      <c r="R236" s="17"/>
      <c r="S236" s="17"/>
      <c r="T236" s="17"/>
      <c r="U236" s="17"/>
      <c r="V236" s="17"/>
      <c r="W236" s="17"/>
      <c r="X236" s="17"/>
      <c r="Y236" s="17"/>
      <c r="Z236" s="17"/>
      <c r="AA236" s="17"/>
      <c r="AB236" s="17"/>
      <c r="AC236" s="17"/>
      <c r="AD236" s="17"/>
    </row>
    <row r="237" spans="6:30" x14ac:dyDescent="0.2">
      <c r="F237">
        <f t="shared" si="6"/>
        <v>152</v>
      </c>
      <c r="G237">
        <v>12</v>
      </c>
      <c r="M237" s="17"/>
      <c r="N237" s="17"/>
      <c r="O237" s="17"/>
      <c r="P237" s="17"/>
      <c r="Q237" s="17"/>
      <c r="R237" s="17"/>
      <c r="S237" s="17"/>
      <c r="T237" s="17"/>
      <c r="U237" s="17"/>
      <c r="V237" s="17"/>
      <c r="W237" s="17"/>
      <c r="X237" s="17"/>
      <c r="Y237" s="17"/>
      <c r="Z237" s="17"/>
      <c r="AA237" s="17"/>
      <c r="AB237" s="17"/>
      <c r="AC237" s="17"/>
      <c r="AD237" s="17"/>
    </row>
    <row r="238" spans="6:30" x14ac:dyDescent="0.2">
      <c r="F238">
        <f t="shared" si="6"/>
        <v>153</v>
      </c>
      <c r="G238">
        <v>12</v>
      </c>
      <c r="M238" s="17"/>
      <c r="N238" s="17"/>
      <c r="O238" s="17"/>
      <c r="P238" s="17"/>
      <c r="Q238" s="17"/>
      <c r="R238" s="17"/>
      <c r="S238" s="17"/>
      <c r="T238" s="17"/>
      <c r="U238" s="17"/>
      <c r="V238" s="17"/>
      <c r="W238" s="17"/>
      <c r="X238" s="17"/>
      <c r="Y238" s="17"/>
      <c r="Z238" s="17"/>
      <c r="AA238" s="17"/>
      <c r="AB238" s="17"/>
      <c r="AC238" s="17"/>
      <c r="AD238" s="17"/>
    </row>
    <row r="239" spans="6:30" x14ac:dyDescent="0.2">
      <c r="F239">
        <f t="shared" si="6"/>
        <v>154</v>
      </c>
      <c r="G239">
        <v>12</v>
      </c>
      <c r="M239" s="17"/>
      <c r="N239" s="17"/>
      <c r="O239" s="17"/>
      <c r="P239" s="17"/>
      <c r="Q239" s="17"/>
      <c r="R239" s="17"/>
      <c r="S239" s="17"/>
      <c r="T239" s="17"/>
      <c r="U239" s="17"/>
      <c r="V239" s="17"/>
      <c r="W239" s="17"/>
      <c r="X239" s="17"/>
      <c r="Y239" s="17"/>
      <c r="Z239" s="17"/>
      <c r="AA239" s="17"/>
      <c r="AB239" s="17"/>
      <c r="AC239" s="17"/>
      <c r="AD239" s="17"/>
    </row>
    <row r="240" spans="6:30" x14ac:dyDescent="0.2">
      <c r="F240">
        <f t="shared" si="6"/>
        <v>155</v>
      </c>
      <c r="G240">
        <v>12</v>
      </c>
      <c r="M240" s="17"/>
      <c r="N240" s="17"/>
      <c r="O240" s="17"/>
      <c r="P240" s="17"/>
      <c r="Q240" s="17"/>
      <c r="R240" s="17"/>
      <c r="S240" s="17"/>
      <c r="T240" s="17"/>
      <c r="U240" s="17"/>
      <c r="V240" s="17"/>
      <c r="W240" s="17"/>
      <c r="X240" s="17"/>
      <c r="Y240" s="17"/>
      <c r="Z240" s="17"/>
      <c r="AA240" s="17"/>
      <c r="AB240" s="17"/>
      <c r="AC240" s="17"/>
      <c r="AD240" s="17"/>
    </row>
    <row r="241" spans="6:30" x14ac:dyDescent="0.2">
      <c r="F241">
        <f t="shared" si="6"/>
        <v>156</v>
      </c>
      <c r="G241">
        <v>12</v>
      </c>
      <c r="M241" s="17"/>
      <c r="N241" s="17"/>
      <c r="O241" s="17"/>
      <c r="P241" s="17"/>
      <c r="Q241" s="17"/>
      <c r="R241" s="17"/>
      <c r="S241" s="17"/>
      <c r="T241" s="17"/>
      <c r="U241" s="17"/>
      <c r="V241" s="17"/>
      <c r="W241" s="17"/>
      <c r="X241" s="17"/>
      <c r="Y241" s="17"/>
      <c r="Z241" s="17"/>
      <c r="AA241" s="17"/>
      <c r="AB241" s="17"/>
      <c r="AC241" s="17"/>
      <c r="AD241" s="17"/>
    </row>
    <row r="242" spans="6:30" x14ac:dyDescent="0.2">
      <c r="F242">
        <f t="shared" si="6"/>
        <v>157</v>
      </c>
      <c r="G242">
        <v>12</v>
      </c>
      <c r="M242" s="17"/>
      <c r="N242" s="17"/>
      <c r="O242" s="17"/>
      <c r="P242" s="17"/>
      <c r="Q242" s="17"/>
      <c r="R242" s="17"/>
      <c r="S242" s="17"/>
      <c r="T242" s="17"/>
      <c r="U242" s="17"/>
      <c r="V242" s="17"/>
      <c r="W242" s="17"/>
      <c r="X242" s="17"/>
      <c r="Y242" s="17"/>
      <c r="Z242" s="17"/>
      <c r="AA242" s="17"/>
      <c r="AB242" s="17"/>
      <c r="AC242" s="17"/>
      <c r="AD242" s="17"/>
    </row>
    <row r="243" spans="6:30" x14ac:dyDescent="0.2">
      <c r="F243">
        <f t="shared" si="6"/>
        <v>158</v>
      </c>
      <c r="G243">
        <v>12</v>
      </c>
      <c r="M243" s="17"/>
      <c r="N243" s="17"/>
      <c r="O243" s="17"/>
      <c r="P243" s="17"/>
      <c r="Q243" s="17"/>
      <c r="R243" s="17"/>
      <c r="S243" s="17"/>
      <c r="T243" s="17"/>
      <c r="U243" s="17"/>
      <c r="V243" s="17"/>
      <c r="W243" s="17"/>
      <c r="X243" s="17"/>
      <c r="Y243" s="17"/>
      <c r="Z243" s="17"/>
      <c r="AA243" s="17"/>
      <c r="AB243" s="17"/>
      <c r="AC243" s="17"/>
      <c r="AD243" s="17"/>
    </row>
    <row r="244" spans="6:30" x14ac:dyDescent="0.2">
      <c r="F244">
        <f t="shared" si="6"/>
        <v>159</v>
      </c>
      <c r="G244">
        <v>12</v>
      </c>
      <c r="M244" s="17"/>
      <c r="N244" s="17"/>
      <c r="O244" s="17"/>
      <c r="P244" s="17"/>
      <c r="Q244" s="17"/>
      <c r="R244" s="17"/>
      <c r="S244" s="17"/>
      <c r="T244" s="17"/>
      <c r="U244" s="17"/>
      <c r="V244" s="17"/>
      <c r="W244" s="17"/>
      <c r="X244" s="17"/>
      <c r="Y244" s="17"/>
      <c r="Z244" s="17"/>
      <c r="AA244" s="17"/>
      <c r="AB244" s="17"/>
      <c r="AC244" s="17"/>
      <c r="AD244" s="17"/>
    </row>
    <row r="245" spans="6:30" x14ac:dyDescent="0.2">
      <c r="F245">
        <f t="shared" si="6"/>
        <v>160</v>
      </c>
      <c r="G245">
        <v>12</v>
      </c>
      <c r="M245" s="17"/>
      <c r="N245" s="17"/>
      <c r="O245" s="17"/>
      <c r="P245" s="17"/>
      <c r="Q245" s="17"/>
      <c r="R245" s="17"/>
      <c r="S245" s="17"/>
      <c r="T245" s="17"/>
      <c r="U245" s="17"/>
      <c r="V245" s="17"/>
      <c r="W245" s="17"/>
      <c r="X245" s="17"/>
      <c r="Y245" s="17"/>
      <c r="Z245" s="17"/>
      <c r="AA245" s="17"/>
      <c r="AB245" s="17"/>
      <c r="AC245" s="17"/>
      <c r="AD245" s="17"/>
    </row>
    <row r="246" spans="6:30" x14ac:dyDescent="0.2">
      <c r="F246">
        <f t="shared" si="6"/>
        <v>161</v>
      </c>
      <c r="G246">
        <v>12</v>
      </c>
      <c r="M246" s="17"/>
      <c r="N246" s="17"/>
      <c r="O246" s="17"/>
      <c r="P246" s="17"/>
      <c r="Q246" s="17"/>
      <c r="R246" s="17"/>
      <c r="S246" s="17"/>
      <c r="T246" s="17"/>
      <c r="U246" s="17"/>
      <c r="V246" s="17"/>
      <c r="W246" s="17"/>
      <c r="X246" s="17"/>
      <c r="Y246" s="17"/>
      <c r="Z246" s="17"/>
      <c r="AA246" s="17"/>
      <c r="AB246" s="17"/>
      <c r="AC246" s="17"/>
      <c r="AD246" s="17"/>
    </row>
    <row r="247" spans="6:30" x14ac:dyDescent="0.2">
      <c r="F247">
        <f t="shared" si="6"/>
        <v>162</v>
      </c>
      <c r="G247">
        <v>12</v>
      </c>
      <c r="M247" s="17"/>
      <c r="N247" s="17"/>
      <c r="O247" s="17"/>
      <c r="P247" s="17"/>
      <c r="Q247" s="17"/>
      <c r="R247" s="17"/>
      <c r="S247" s="17"/>
      <c r="T247" s="17"/>
      <c r="U247" s="17"/>
      <c r="V247" s="17"/>
      <c r="W247" s="17"/>
      <c r="X247" s="17"/>
      <c r="Y247" s="17"/>
      <c r="Z247" s="17"/>
      <c r="AA247" s="17"/>
      <c r="AB247" s="17"/>
      <c r="AC247" s="17"/>
      <c r="AD247" s="17"/>
    </row>
    <row r="248" spans="6:30" x14ac:dyDescent="0.2">
      <c r="F248">
        <f t="shared" si="6"/>
        <v>163</v>
      </c>
      <c r="G248">
        <v>12</v>
      </c>
      <c r="M248" s="17"/>
      <c r="N248" s="17"/>
      <c r="O248" s="17"/>
      <c r="P248" s="17"/>
      <c r="Q248" s="17"/>
      <c r="R248" s="17"/>
      <c r="S248" s="17"/>
      <c r="T248" s="17"/>
      <c r="U248" s="17"/>
      <c r="V248" s="17"/>
      <c r="W248" s="17"/>
      <c r="X248" s="17"/>
      <c r="Y248" s="17"/>
      <c r="Z248" s="17"/>
      <c r="AA248" s="17"/>
      <c r="AB248" s="17"/>
      <c r="AC248" s="17"/>
      <c r="AD248" s="17"/>
    </row>
    <row r="249" spans="6:30" x14ac:dyDescent="0.2">
      <c r="F249">
        <f t="shared" si="6"/>
        <v>164</v>
      </c>
      <c r="G249">
        <v>12</v>
      </c>
      <c r="M249" s="17"/>
      <c r="N249" s="17"/>
      <c r="O249" s="17"/>
      <c r="P249" s="17"/>
      <c r="Q249" s="17"/>
      <c r="R249" s="17"/>
      <c r="S249" s="17"/>
      <c r="T249" s="17"/>
      <c r="U249" s="17"/>
      <c r="V249" s="17"/>
      <c r="W249" s="17"/>
      <c r="X249" s="17"/>
      <c r="Y249" s="17"/>
      <c r="Z249" s="17"/>
      <c r="AA249" s="17"/>
      <c r="AB249" s="17"/>
      <c r="AC249" s="17"/>
      <c r="AD249" s="17"/>
    </row>
    <row r="250" spans="6:30" x14ac:dyDescent="0.2">
      <c r="F250">
        <f t="shared" si="6"/>
        <v>165</v>
      </c>
      <c r="G250">
        <v>12</v>
      </c>
    </row>
    <row r="251" spans="6:30" x14ac:dyDescent="0.2">
      <c r="F251">
        <f t="shared" si="6"/>
        <v>166</v>
      </c>
      <c r="G251">
        <v>12</v>
      </c>
    </row>
    <row r="252" spans="6:30" x14ac:dyDescent="0.2">
      <c r="F252">
        <f t="shared" si="6"/>
        <v>167</v>
      </c>
      <c r="G252">
        <v>12</v>
      </c>
    </row>
    <row r="253" spans="6:30" x14ac:dyDescent="0.2">
      <c r="F253">
        <f t="shared" si="6"/>
        <v>168</v>
      </c>
      <c r="G253">
        <v>12</v>
      </c>
    </row>
    <row r="254" spans="6:30" x14ac:dyDescent="0.2">
      <c r="F254">
        <f t="shared" si="6"/>
        <v>169</v>
      </c>
      <c r="G254">
        <v>8</v>
      </c>
    </row>
    <row r="255" spans="6:30" x14ac:dyDescent="0.2">
      <c r="F255">
        <f t="shared" si="6"/>
        <v>170</v>
      </c>
      <c r="G255">
        <v>8</v>
      </c>
    </row>
    <row r="256" spans="6:30" x14ac:dyDescent="0.2">
      <c r="F256">
        <f t="shared" si="6"/>
        <v>171</v>
      </c>
      <c r="G256">
        <v>8</v>
      </c>
    </row>
    <row r="257" spans="6:7" x14ac:dyDescent="0.2">
      <c r="F257">
        <f t="shared" si="6"/>
        <v>172</v>
      </c>
      <c r="G257">
        <v>8</v>
      </c>
    </row>
    <row r="258" spans="6:7" x14ac:dyDescent="0.2">
      <c r="F258">
        <f t="shared" si="6"/>
        <v>173</v>
      </c>
      <c r="G258">
        <v>8</v>
      </c>
    </row>
    <row r="259" spans="6:7" x14ac:dyDescent="0.2">
      <c r="F259">
        <f t="shared" si="6"/>
        <v>174</v>
      </c>
      <c r="G259">
        <v>8</v>
      </c>
    </row>
    <row r="260" spans="6:7" x14ac:dyDescent="0.2">
      <c r="F260">
        <f>F259+1</f>
        <v>175</v>
      </c>
      <c r="G260">
        <v>8</v>
      </c>
    </row>
    <row r="261" spans="6:7" x14ac:dyDescent="0.2">
      <c r="F261">
        <f t="shared" ref="F261:F324" si="7">F260+1</f>
        <v>176</v>
      </c>
      <c r="G261">
        <v>8</v>
      </c>
    </row>
    <row r="262" spans="6:7" x14ac:dyDescent="0.2">
      <c r="F262">
        <f t="shared" si="7"/>
        <v>177</v>
      </c>
      <c r="G262">
        <v>8</v>
      </c>
    </row>
    <row r="263" spans="6:7" x14ac:dyDescent="0.2">
      <c r="F263">
        <f t="shared" si="7"/>
        <v>178</v>
      </c>
      <c r="G263">
        <v>8</v>
      </c>
    </row>
    <row r="264" spans="6:7" x14ac:dyDescent="0.2">
      <c r="F264">
        <f t="shared" si="7"/>
        <v>179</v>
      </c>
      <c r="G264">
        <v>8</v>
      </c>
    </row>
    <row r="265" spans="6:7" x14ac:dyDescent="0.2">
      <c r="F265">
        <f t="shared" si="7"/>
        <v>180</v>
      </c>
      <c r="G265">
        <v>8</v>
      </c>
    </row>
    <row r="266" spans="6:7" x14ac:dyDescent="0.2">
      <c r="F266">
        <f t="shared" si="7"/>
        <v>181</v>
      </c>
      <c r="G266">
        <v>8</v>
      </c>
    </row>
    <row r="267" spans="6:7" x14ac:dyDescent="0.2">
      <c r="F267">
        <f t="shared" si="7"/>
        <v>182</v>
      </c>
      <c r="G267">
        <v>8</v>
      </c>
    </row>
    <row r="268" spans="6:7" x14ac:dyDescent="0.2">
      <c r="F268">
        <f t="shared" si="7"/>
        <v>183</v>
      </c>
      <c r="G268">
        <v>8</v>
      </c>
    </row>
    <row r="269" spans="6:7" x14ac:dyDescent="0.2">
      <c r="F269">
        <f t="shared" si="7"/>
        <v>184</v>
      </c>
      <c r="G269">
        <v>8</v>
      </c>
    </row>
    <row r="270" spans="6:7" x14ac:dyDescent="0.2">
      <c r="F270">
        <f t="shared" si="7"/>
        <v>185</v>
      </c>
      <c r="G270">
        <v>8</v>
      </c>
    </row>
    <row r="271" spans="6:7" x14ac:dyDescent="0.2">
      <c r="F271">
        <f t="shared" si="7"/>
        <v>186</v>
      </c>
      <c r="G271">
        <v>8</v>
      </c>
    </row>
    <row r="272" spans="6:7" x14ac:dyDescent="0.2">
      <c r="F272">
        <f t="shared" si="7"/>
        <v>187</v>
      </c>
      <c r="G272">
        <v>8</v>
      </c>
    </row>
    <row r="273" spans="6:7" x14ac:dyDescent="0.2">
      <c r="F273">
        <f t="shared" si="7"/>
        <v>188</v>
      </c>
      <c r="G273">
        <v>8</v>
      </c>
    </row>
    <row r="274" spans="6:7" x14ac:dyDescent="0.2">
      <c r="F274">
        <f t="shared" si="7"/>
        <v>189</v>
      </c>
      <c r="G274">
        <v>8</v>
      </c>
    </row>
    <row r="275" spans="6:7" x14ac:dyDescent="0.2">
      <c r="F275">
        <f t="shared" si="7"/>
        <v>190</v>
      </c>
      <c r="G275">
        <v>8</v>
      </c>
    </row>
    <row r="276" spans="6:7" x14ac:dyDescent="0.2">
      <c r="F276">
        <f t="shared" si="7"/>
        <v>191</v>
      </c>
      <c r="G276">
        <v>8</v>
      </c>
    </row>
    <row r="277" spans="6:7" x14ac:dyDescent="0.2">
      <c r="F277">
        <f t="shared" si="7"/>
        <v>192</v>
      </c>
      <c r="G277">
        <v>8</v>
      </c>
    </row>
    <row r="278" spans="6:7" x14ac:dyDescent="0.2">
      <c r="F278">
        <f t="shared" si="7"/>
        <v>193</v>
      </c>
      <c r="G278">
        <v>8</v>
      </c>
    </row>
    <row r="279" spans="6:7" x14ac:dyDescent="0.2">
      <c r="F279">
        <f t="shared" si="7"/>
        <v>194</v>
      </c>
      <c r="G279">
        <v>8</v>
      </c>
    </row>
    <row r="280" spans="6:7" x14ac:dyDescent="0.2">
      <c r="F280">
        <f t="shared" si="7"/>
        <v>195</v>
      </c>
      <c r="G280">
        <v>8</v>
      </c>
    </row>
    <row r="281" spans="6:7" x14ac:dyDescent="0.2">
      <c r="F281">
        <f t="shared" si="7"/>
        <v>196</v>
      </c>
      <c r="G281">
        <v>8</v>
      </c>
    </row>
    <row r="282" spans="6:7" x14ac:dyDescent="0.2">
      <c r="F282">
        <f t="shared" si="7"/>
        <v>197</v>
      </c>
      <c r="G282">
        <v>8</v>
      </c>
    </row>
    <row r="283" spans="6:7" x14ac:dyDescent="0.2">
      <c r="F283">
        <f t="shared" si="7"/>
        <v>198</v>
      </c>
      <c r="G283">
        <v>8</v>
      </c>
    </row>
    <row r="284" spans="6:7" x14ac:dyDescent="0.2">
      <c r="F284">
        <f t="shared" si="7"/>
        <v>199</v>
      </c>
      <c r="G284">
        <v>8</v>
      </c>
    </row>
    <row r="285" spans="6:7" x14ac:dyDescent="0.2">
      <c r="F285">
        <f t="shared" si="7"/>
        <v>200</v>
      </c>
      <c r="G285">
        <v>8</v>
      </c>
    </row>
    <row r="286" spans="6:7" x14ac:dyDescent="0.2">
      <c r="F286">
        <f t="shared" si="7"/>
        <v>201</v>
      </c>
      <c r="G286">
        <v>8</v>
      </c>
    </row>
    <row r="287" spans="6:7" x14ac:dyDescent="0.2">
      <c r="F287">
        <f t="shared" si="7"/>
        <v>202</v>
      </c>
      <c r="G287">
        <v>8</v>
      </c>
    </row>
    <row r="288" spans="6:7" x14ac:dyDescent="0.2">
      <c r="F288">
        <f t="shared" si="7"/>
        <v>203</v>
      </c>
      <c r="G288">
        <v>8</v>
      </c>
    </row>
    <row r="289" spans="6:7" x14ac:dyDescent="0.2">
      <c r="F289">
        <f t="shared" si="7"/>
        <v>204</v>
      </c>
      <c r="G289">
        <v>8</v>
      </c>
    </row>
    <row r="290" spans="6:7" x14ac:dyDescent="0.2">
      <c r="F290">
        <f t="shared" si="7"/>
        <v>205</v>
      </c>
      <c r="G290">
        <v>8</v>
      </c>
    </row>
    <row r="291" spans="6:7" x14ac:dyDescent="0.2">
      <c r="F291">
        <f t="shared" si="7"/>
        <v>206</v>
      </c>
      <c r="G291">
        <v>8</v>
      </c>
    </row>
    <row r="292" spans="6:7" x14ac:dyDescent="0.2">
      <c r="F292">
        <f t="shared" si="7"/>
        <v>207</v>
      </c>
      <c r="G292">
        <v>8</v>
      </c>
    </row>
    <row r="293" spans="6:7" x14ac:dyDescent="0.2">
      <c r="F293">
        <f t="shared" si="7"/>
        <v>208</v>
      </c>
      <c r="G293">
        <v>8</v>
      </c>
    </row>
    <row r="294" spans="6:7" x14ac:dyDescent="0.2">
      <c r="F294">
        <f t="shared" si="7"/>
        <v>209</v>
      </c>
      <c r="G294">
        <v>8</v>
      </c>
    </row>
    <row r="295" spans="6:7" x14ac:dyDescent="0.2">
      <c r="F295">
        <f t="shared" si="7"/>
        <v>210</v>
      </c>
      <c r="G295">
        <v>8</v>
      </c>
    </row>
    <row r="296" spans="6:7" x14ac:dyDescent="0.2">
      <c r="F296">
        <f t="shared" si="7"/>
        <v>211</v>
      </c>
      <c r="G296">
        <v>8</v>
      </c>
    </row>
    <row r="297" spans="6:7" x14ac:dyDescent="0.2">
      <c r="F297">
        <f t="shared" si="7"/>
        <v>212</v>
      </c>
      <c r="G297">
        <v>8</v>
      </c>
    </row>
    <row r="298" spans="6:7" x14ac:dyDescent="0.2">
      <c r="F298">
        <f t="shared" si="7"/>
        <v>213</v>
      </c>
      <c r="G298">
        <v>8</v>
      </c>
    </row>
    <row r="299" spans="6:7" x14ac:dyDescent="0.2">
      <c r="F299">
        <f t="shared" si="7"/>
        <v>214</v>
      </c>
      <c r="G299">
        <v>8</v>
      </c>
    </row>
    <row r="300" spans="6:7" x14ac:dyDescent="0.2">
      <c r="F300">
        <f t="shared" si="7"/>
        <v>215</v>
      </c>
      <c r="G300">
        <v>8</v>
      </c>
    </row>
    <row r="301" spans="6:7" x14ac:dyDescent="0.2">
      <c r="F301">
        <f t="shared" si="7"/>
        <v>216</v>
      </c>
      <c r="G301">
        <v>8</v>
      </c>
    </row>
    <row r="302" spans="6:7" x14ac:dyDescent="0.2">
      <c r="F302">
        <f t="shared" si="7"/>
        <v>217</v>
      </c>
      <c r="G302">
        <v>8</v>
      </c>
    </row>
    <row r="303" spans="6:7" x14ac:dyDescent="0.2">
      <c r="F303">
        <f t="shared" si="7"/>
        <v>218</v>
      </c>
      <c r="G303">
        <v>8</v>
      </c>
    </row>
    <row r="304" spans="6:7" x14ac:dyDescent="0.2">
      <c r="F304">
        <f t="shared" si="7"/>
        <v>219</v>
      </c>
      <c r="G304">
        <v>8</v>
      </c>
    </row>
    <row r="305" spans="6:7" x14ac:dyDescent="0.2">
      <c r="F305">
        <f t="shared" si="7"/>
        <v>220</v>
      </c>
      <c r="G305">
        <v>8</v>
      </c>
    </row>
    <row r="306" spans="6:7" x14ac:dyDescent="0.2">
      <c r="F306">
        <f t="shared" si="7"/>
        <v>221</v>
      </c>
      <c r="G306">
        <v>8</v>
      </c>
    </row>
    <row r="307" spans="6:7" x14ac:dyDescent="0.2">
      <c r="F307">
        <f t="shared" si="7"/>
        <v>222</v>
      </c>
      <c r="G307">
        <v>8</v>
      </c>
    </row>
    <row r="308" spans="6:7" x14ac:dyDescent="0.2">
      <c r="F308">
        <f t="shared" si="7"/>
        <v>223</v>
      </c>
      <c r="G308">
        <v>8</v>
      </c>
    </row>
    <row r="309" spans="6:7" x14ac:dyDescent="0.2">
      <c r="F309">
        <f t="shared" si="7"/>
        <v>224</v>
      </c>
      <c r="G309">
        <v>8</v>
      </c>
    </row>
    <row r="310" spans="6:7" x14ac:dyDescent="0.2">
      <c r="F310">
        <f t="shared" si="7"/>
        <v>225</v>
      </c>
      <c r="G310">
        <v>8</v>
      </c>
    </row>
    <row r="311" spans="6:7" x14ac:dyDescent="0.2">
      <c r="F311">
        <f t="shared" si="7"/>
        <v>226</v>
      </c>
      <c r="G311">
        <v>8</v>
      </c>
    </row>
    <row r="312" spans="6:7" x14ac:dyDescent="0.2">
      <c r="F312">
        <f t="shared" si="7"/>
        <v>227</v>
      </c>
      <c r="G312">
        <v>8</v>
      </c>
    </row>
    <row r="313" spans="6:7" x14ac:dyDescent="0.2">
      <c r="F313">
        <f t="shared" si="7"/>
        <v>228</v>
      </c>
      <c r="G313">
        <v>8</v>
      </c>
    </row>
    <row r="314" spans="6:7" x14ac:dyDescent="0.2">
      <c r="F314">
        <f t="shared" si="7"/>
        <v>229</v>
      </c>
      <c r="G314">
        <v>8</v>
      </c>
    </row>
    <row r="315" spans="6:7" x14ac:dyDescent="0.2">
      <c r="F315">
        <f t="shared" si="7"/>
        <v>230</v>
      </c>
      <c r="G315">
        <v>8</v>
      </c>
    </row>
    <row r="316" spans="6:7" x14ac:dyDescent="0.2">
      <c r="F316">
        <f t="shared" si="7"/>
        <v>231</v>
      </c>
      <c r="G316">
        <v>8</v>
      </c>
    </row>
    <row r="317" spans="6:7" x14ac:dyDescent="0.2">
      <c r="F317">
        <f t="shared" si="7"/>
        <v>232</v>
      </c>
      <c r="G317">
        <v>8</v>
      </c>
    </row>
    <row r="318" spans="6:7" x14ac:dyDescent="0.2">
      <c r="F318">
        <f t="shared" si="7"/>
        <v>233</v>
      </c>
      <c r="G318">
        <v>8</v>
      </c>
    </row>
    <row r="319" spans="6:7" x14ac:dyDescent="0.2">
      <c r="F319">
        <f t="shared" si="7"/>
        <v>234</v>
      </c>
      <c r="G319">
        <v>8</v>
      </c>
    </row>
    <row r="320" spans="6:7" x14ac:dyDescent="0.2">
      <c r="F320">
        <f t="shared" si="7"/>
        <v>235</v>
      </c>
      <c r="G320">
        <v>8</v>
      </c>
    </row>
    <row r="321" spans="6:7" x14ac:dyDescent="0.2">
      <c r="F321">
        <f t="shared" si="7"/>
        <v>236</v>
      </c>
      <c r="G321">
        <v>8</v>
      </c>
    </row>
    <row r="322" spans="6:7" x14ac:dyDescent="0.2">
      <c r="F322">
        <f t="shared" si="7"/>
        <v>237</v>
      </c>
      <c r="G322">
        <v>8</v>
      </c>
    </row>
    <row r="323" spans="6:7" x14ac:dyDescent="0.2">
      <c r="F323">
        <f t="shared" si="7"/>
        <v>238</v>
      </c>
      <c r="G323">
        <v>8</v>
      </c>
    </row>
    <row r="324" spans="6:7" x14ac:dyDescent="0.2">
      <c r="F324">
        <f t="shared" si="7"/>
        <v>239</v>
      </c>
      <c r="G324">
        <v>8</v>
      </c>
    </row>
    <row r="325" spans="6:7" x14ac:dyDescent="0.2">
      <c r="F325">
        <f t="shared" ref="F325:F340" si="8">F324+1</f>
        <v>240</v>
      </c>
      <c r="G325">
        <v>8</v>
      </c>
    </row>
    <row r="326" spans="6:7" x14ac:dyDescent="0.2">
      <c r="F326">
        <f t="shared" si="8"/>
        <v>241</v>
      </c>
      <c r="G326">
        <v>8</v>
      </c>
    </row>
    <row r="327" spans="6:7" x14ac:dyDescent="0.2">
      <c r="F327">
        <f t="shared" si="8"/>
        <v>242</v>
      </c>
      <c r="G327">
        <v>8</v>
      </c>
    </row>
    <row r="328" spans="6:7" x14ac:dyDescent="0.2">
      <c r="F328">
        <f t="shared" si="8"/>
        <v>243</v>
      </c>
      <c r="G328">
        <v>8</v>
      </c>
    </row>
    <row r="329" spans="6:7" x14ac:dyDescent="0.2">
      <c r="F329">
        <f t="shared" si="8"/>
        <v>244</v>
      </c>
      <c r="G329">
        <v>8</v>
      </c>
    </row>
    <row r="330" spans="6:7" x14ac:dyDescent="0.2">
      <c r="F330">
        <f t="shared" si="8"/>
        <v>245</v>
      </c>
      <c r="G330">
        <v>8</v>
      </c>
    </row>
    <row r="331" spans="6:7" x14ac:dyDescent="0.2">
      <c r="F331">
        <f t="shared" si="8"/>
        <v>246</v>
      </c>
      <c r="G331">
        <v>8</v>
      </c>
    </row>
    <row r="332" spans="6:7" x14ac:dyDescent="0.2">
      <c r="F332">
        <f t="shared" si="8"/>
        <v>247</v>
      </c>
      <c r="G332">
        <v>8</v>
      </c>
    </row>
    <row r="333" spans="6:7" x14ac:dyDescent="0.2">
      <c r="F333">
        <f t="shared" si="8"/>
        <v>248</v>
      </c>
      <c r="G333">
        <v>8</v>
      </c>
    </row>
    <row r="334" spans="6:7" x14ac:dyDescent="0.2">
      <c r="F334">
        <f t="shared" si="8"/>
        <v>249</v>
      </c>
      <c r="G334">
        <v>8</v>
      </c>
    </row>
    <row r="335" spans="6:7" x14ac:dyDescent="0.2">
      <c r="F335">
        <f t="shared" si="8"/>
        <v>250</v>
      </c>
      <c r="G335">
        <v>8</v>
      </c>
    </row>
    <row r="336" spans="6:7" x14ac:dyDescent="0.2">
      <c r="F336">
        <f t="shared" si="8"/>
        <v>251</v>
      </c>
      <c r="G336">
        <v>8</v>
      </c>
    </row>
    <row r="337" spans="6:7" x14ac:dyDescent="0.2">
      <c r="F337">
        <f t="shared" si="8"/>
        <v>252</v>
      </c>
      <c r="G337">
        <v>8</v>
      </c>
    </row>
    <row r="338" spans="6:7" x14ac:dyDescent="0.2">
      <c r="F338">
        <f t="shared" si="8"/>
        <v>253</v>
      </c>
      <c r="G338">
        <v>8</v>
      </c>
    </row>
    <row r="339" spans="6:7" x14ac:dyDescent="0.2">
      <c r="F339">
        <f t="shared" si="8"/>
        <v>254</v>
      </c>
      <c r="G339">
        <v>8</v>
      </c>
    </row>
    <row r="340" spans="6:7" x14ac:dyDescent="0.2">
      <c r="F340">
        <f t="shared" si="8"/>
        <v>255</v>
      </c>
      <c r="G340">
        <v>8</v>
      </c>
    </row>
  </sheetData>
  <dataConsolidate/>
  <mergeCells count="10">
    <mergeCell ref="E1:L1"/>
    <mergeCell ref="E2:L2"/>
    <mergeCell ref="A55:B55"/>
    <mergeCell ref="E49:K49"/>
    <mergeCell ref="A4:B4"/>
    <mergeCell ref="E46:K46"/>
    <mergeCell ref="B50:D50"/>
    <mergeCell ref="B51:D51"/>
    <mergeCell ref="E4:L6"/>
    <mergeCell ref="A1:B1"/>
  </mergeCells>
  <phoneticPr fontId="3" type="noConversion"/>
  <conditionalFormatting sqref="A47:D47">
    <cfRule type="expression" dxfId="4" priority="3" stopIfTrue="1">
      <formula>IF($B$47=MIN($B$47:$B$49),1,0)</formula>
    </cfRule>
  </conditionalFormatting>
  <conditionalFormatting sqref="A48:D48">
    <cfRule type="expression" dxfId="3" priority="7" stopIfTrue="1">
      <formula>IF($B$48=MIN($B$47:$B$49),1,0)</formula>
    </cfRule>
  </conditionalFormatting>
  <conditionalFormatting sqref="A49:D49">
    <cfRule type="expression" dxfId="2" priority="8" stopIfTrue="1">
      <formula>IF($B$49=MIN($B$47:$B$49),1,0)</formula>
    </cfRule>
  </conditionalFormatting>
  <conditionalFormatting sqref="A8:B8">
    <cfRule type="expression" dxfId="1" priority="2" stopIfTrue="1">
      <formula>IF(computeCapability&lt;5.2,1,0)</formula>
    </cfRule>
  </conditionalFormatting>
  <conditionalFormatting sqref="B7">
    <cfRule type="expression" dxfId="0" priority="1" stopIfTrue="1">
      <formula>IF(ISERROR(MATCH($B$7,INDIRECT(HLOOKUP(computeCapability,GPUData,MATCH("SM Version",GPUData_labels,0))&amp;"_SharedMem_Configs"),0)),1,0)</formula>
    </cfRule>
  </conditionalFormatting>
  <dataValidations count="4">
    <dataValidation type="whole" allowBlank="1" showInputMessage="1" showErrorMessage="1" sqref="B11">
      <formula1>0</formula1>
      <formula2>maxThreadsPerBlock</formula2>
    </dataValidation>
    <dataValidation type="list" allowBlank="1" showInputMessage="1" showErrorMessage="1" sqref="B6">
      <formula1>computeCapabilities</formula1>
    </dataValidation>
    <dataValidation type="list" allowBlank="1" showInputMessage="1" showErrorMessage="1" sqref="B7">
      <formula1>INDIRECT(HLOOKUP(computeCapability,GPUData,MATCH("SM Version",GPUData_labels,0))&amp;"_SharedMem_Configs")</formula1>
    </dataValidation>
    <dataValidation type="list" allowBlank="1" showInputMessage="1" showErrorMessage="1" sqref="B8">
      <formula1>"L2 only (cg),L1+L2 (ca)"</formula1>
    </dataValidation>
  </dataValidations>
  <hyperlinks>
    <hyperlink ref="A55:B55" location="Copyright" display="Copyright and License"/>
    <hyperlink ref="C6" location="HelpSelectGPU" display="(Help)"/>
    <hyperlink ref="C11" location="HelpEnterStats" display="(Help)"/>
    <hyperlink ref="C18" location="HelpOccupancyData" display="(Help)"/>
    <hyperlink ref="A4:B4" location="Overview" display="Just follow steps 1, 2, and 3 below! (or click here for help)"/>
    <hyperlink ref="E1" location="Overview" display="Click Here for detailed instructions on how to use this occupancy calculator."/>
    <hyperlink ref="E2" r:id="rId1" display="Click Here for the NVIDIA CUDA Homepage"/>
  </hyperlinks>
  <pageMargins left="0.75" right="0.75" top="1" bottom="1" header="0.5" footer="0.5"/>
  <pageSetup orientation="portrait"/>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2:U89"/>
  <sheetViews>
    <sheetView tabSelected="1" workbookViewId="0">
      <selection activeCell="K18" sqref="K18"/>
    </sheetView>
  </sheetViews>
  <sheetFormatPr defaultColWidth="8.85546875" defaultRowHeight="12.75" x14ac:dyDescent="0.2"/>
  <cols>
    <col min="2" max="2" width="105.28515625" customWidth="1"/>
  </cols>
  <sheetData>
    <row r="2" spans="1:21" ht="15.75" x14ac:dyDescent="0.25">
      <c r="A2" s="26"/>
      <c r="B2" s="19" t="s">
        <v>65</v>
      </c>
      <c r="C2" s="26"/>
      <c r="D2" s="17"/>
      <c r="E2" s="17"/>
      <c r="F2" s="17"/>
      <c r="G2" s="17"/>
      <c r="H2" s="17"/>
      <c r="I2" s="17"/>
      <c r="J2" s="17"/>
      <c r="K2" s="17"/>
      <c r="L2" s="17"/>
      <c r="M2" s="17"/>
      <c r="N2" s="17"/>
      <c r="O2" s="17"/>
      <c r="P2" s="17"/>
      <c r="Q2" s="17"/>
      <c r="R2" s="17"/>
      <c r="S2" s="17"/>
      <c r="T2" s="17"/>
      <c r="U2" s="17"/>
    </row>
    <row r="3" spans="1:21" x14ac:dyDescent="0.2">
      <c r="A3" s="26"/>
      <c r="B3" s="17" t="s">
        <v>66</v>
      </c>
      <c r="C3" s="26"/>
      <c r="D3" s="17"/>
      <c r="E3" s="17"/>
      <c r="F3" s="17"/>
      <c r="G3" s="17"/>
      <c r="H3" s="17"/>
      <c r="I3" s="17"/>
      <c r="J3" s="17"/>
      <c r="K3" s="17"/>
      <c r="L3" s="17"/>
      <c r="M3" s="17"/>
      <c r="N3" s="17"/>
      <c r="O3" s="17"/>
      <c r="P3" s="17"/>
      <c r="Q3" s="17"/>
      <c r="R3" s="17"/>
      <c r="S3" s="17"/>
      <c r="T3" s="17"/>
      <c r="U3" s="17"/>
    </row>
    <row r="4" spans="1:21" x14ac:dyDescent="0.2">
      <c r="A4" s="26"/>
      <c r="B4" s="17" t="s">
        <v>67</v>
      </c>
      <c r="C4" s="26"/>
      <c r="D4" s="17"/>
      <c r="E4" s="17"/>
      <c r="F4" s="17"/>
      <c r="G4" s="17"/>
      <c r="H4" s="17"/>
      <c r="I4" s="17"/>
      <c r="J4" s="17"/>
      <c r="K4" s="17"/>
      <c r="L4" s="17"/>
      <c r="M4" s="17"/>
      <c r="N4" s="17"/>
      <c r="O4" s="17"/>
      <c r="P4" s="17"/>
      <c r="Q4" s="17"/>
      <c r="R4" s="17"/>
      <c r="S4" s="17"/>
      <c r="T4" s="17"/>
      <c r="U4" s="17"/>
    </row>
    <row r="5" spans="1:21" x14ac:dyDescent="0.2">
      <c r="A5" s="26"/>
      <c r="B5" s="17"/>
      <c r="C5" s="26"/>
      <c r="D5" s="17"/>
      <c r="E5" s="17"/>
      <c r="F5" s="17"/>
      <c r="G5" s="17"/>
      <c r="H5" s="17"/>
      <c r="I5" s="17"/>
      <c r="J5" s="17"/>
      <c r="K5" s="17"/>
      <c r="L5" s="17"/>
      <c r="M5" s="17"/>
      <c r="N5" s="17"/>
      <c r="O5" s="17"/>
      <c r="P5" s="17"/>
      <c r="Q5" s="17"/>
      <c r="R5" s="17"/>
      <c r="S5" s="17"/>
      <c r="T5" s="17"/>
      <c r="U5" s="17"/>
    </row>
    <row r="6" spans="1:21" ht="15.75" x14ac:dyDescent="0.25">
      <c r="A6" s="26"/>
      <c r="B6" s="19" t="s">
        <v>28</v>
      </c>
      <c r="C6" s="26"/>
      <c r="D6" s="17"/>
      <c r="E6" s="17"/>
      <c r="F6" s="17"/>
      <c r="G6" s="17"/>
      <c r="H6" s="17"/>
      <c r="I6" s="17"/>
      <c r="J6" s="17"/>
      <c r="K6" s="17"/>
      <c r="L6" s="17"/>
      <c r="M6" s="17"/>
      <c r="N6" s="17"/>
      <c r="O6" s="17"/>
      <c r="P6" s="17"/>
      <c r="Q6" s="17"/>
      <c r="R6" s="17"/>
      <c r="S6" s="17"/>
      <c r="T6" s="17"/>
      <c r="U6" s="17"/>
    </row>
    <row r="7" spans="1:21" ht="90.75" customHeight="1" x14ac:dyDescent="0.2">
      <c r="A7" s="26"/>
      <c r="B7" s="25" t="s">
        <v>51</v>
      </c>
      <c r="C7" s="26"/>
      <c r="D7" s="17"/>
      <c r="E7" s="17"/>
      <c r="F7" s="17"/>
      <c r="G7" s="17"/>
      <c r="H7" s="17"/>
      <c r="I7" s="17"/>
      <c r="J7" s="17"/>
      <c r="K7" s="17"/>
      <c r="L7" s="17"/>
      <c r="M7" s="17"/>
      <c r="N7" s="17"/>
      <c r="O7" s="17"/>
      <c r="P7" s="17"/>
      <c r="Q7" s="17"/>
      <c r="R7" s="17"/>
      <c r="S7" s="17"/>
      <c r="T7" s="17"/>
      <c r="U7" s="17"/>
    </row>
    <row r="8" spans="1:21" x14ac:dyDescent="0.2">
      <c r="A8" s="26"/>
      <c r="B8" s="21"/>
      <c r="C8" s="26"/>
      <c r="D8" s="17"/>
      <c r="E8" s="17"/>
      <c r="F8" s="17"/>
      <c r="G8" s="17"/>
      <c r="H8" s="17"/>
      <c r="I8" s="17"/>
      <c r="J8" s="17"/>
      <c r="K8" s="17"/>
      <c r="L8" s="17"/>
      <c r="M8" s="17"/>
      <c r="N8" s="17"/>
      <c r="O8" s="17"/>
      <c r="P8" s="17"/>
      <c r="Q8" s="17"/>
      <c r="R8" s="17"/>
      <c r="S8" s="17"/>
      <c r="T8" s="17"/>
      <c r="U8" s="17"/>
    </row>
    <row r="9" spans="1:21" x14ac:dyDescent="0.2">
      <c r="A9" s="26"/>
      <c r="B9" s="21" t="s">
        <v>38</v>
      </c>
      <c r="C9" s="26"/>
      <c r="D9" s="17"/>
      <c r="E9" s="17"/>
      <c r="F9" s="17"/>
      <c r="G9" s="17"/>
      <c r="H9" s="17"/>
      <c r="I9" s="17"/>
      <c r="J9" s="17"/>
      <c r="K9" s="17"/>
      <c r="L9" s="17"/>
      <c r="M9" s="17"/>
      <c r="N9" s="17"/>
      <c r="O9" s="17"/>
      <c r="P9" s="17"/>
      <c r="Q9" s="17"/>
      <c r="R9" s="17"/>
      <c r="S9" s="17"/>
      <c r="T9" s="17"/>
      <c r="U9" s="17"/>
    </row>
    <row r="10" spans="1:21" x14ac:dyDescent="0.2">
      <c r="A10" s="26"/>
      <c r="B10" s="56" t="s">
        <v>83</v>
      </c>
      <c r="C10" s="26"/>
      <c r="D10" s="17"/>
      <c r="E10" s="17"/>
      <c r="F10" s="17"/>
      <c r="G10" s="17"/>
      <c r="H10" s="17"/>
      <c r="I10" s="17"/>
      <c r="J10" s="17"/>
      <c r="K10" s="17"/>
      <c r="L10" s="17"/>
      <c r="M10" s="17"/>
      <c r="N10" s="17"/>
      <c r="O10" s="17"/>
      <c r="P10" s="17"/>
      <c r="Q10" s="17"/>
      <c r="R10" s="17"/>
      <c r="S10" s="17"/>
      <c r="T10" s="17"/>
      <c r="U10" s="17"/>
    </row>
    <row r="11" spans="1:21" x14ac:dyDescent="0.2">
      <c r="A11" s="26"/>
      <c r="B11" s="56" t="s">
        <v>84</v>
      </c>
      <c r="C11" s="26"/>
      <c r="D11" s="17"/>
      <c r="E11" s="17"/>
      <c r="F11" s="17"/>
      <c r="G11" s="17"/>
      <c r="H11" s="17"/>
      <c r="I11" s="17"/>
      <c r="J11" s="17"/>
      <c r="K11" s="17"/>
      <c r="L11" s="17"/>
      <c r="M11" s="17"/>
      <c r="N11" s="17"/>
      <c r="O11" s="17"/>
      <c r="P11" s="17"/>
      <c r="Q11" s="17"/>
      <c r="R11" s="17"/>
      <c r="S11" s="17"/>
      <c r="T11" s="17"/>
      <c r="U11" s="17"/>
    </row>
    <row r="12" spans="1:21" ht="51" x14ac:dyDescent="0.2">
      <c r="A12" s="26"/>
      <c r="B12" s="22" t="s">
        <v>27</v>
      </c>
      <c r="C12" s="26"/>
      <c r="D12" s="17"/>
      <c r="E12" s="17"/>
      <c r="F12" s="17"/>
      <c r="G12" s="17"/>
      <c r="H12" s="17"/>
      <c r="I12" s="17"/>
      <c r="J12" s="17"/>
      <c r="K12" s="17"/>
      <c r="L12" s="17"/>
      <c r="M12" s="17"/>
      <c r="N12" s="17"/>
      <c r="O12" s="17"/>
      <c r="P12" s="17"/>
      <c r="Q12" s="17"/>
      <c r="R12" s="17"/>
      <c r="S12" s="17"/>
      <c r="T12" s="17"/>
      <c r="U12" s="17"/>
    </row>
    <row r="13" spans="1:21" x14ac:dyDescent="0.2">
      <c r="A13" s="26"/>
      <c r="B13" s="21"/>
      <c r="C13" s="26"/>
      <c r="D13" s="17"/>
      <c r="E13" s="17"/>
      <c r="F13" s="17"/>
      <c r="G13" s="17"/>
      <c r="H13" s="17"/>
      <c r="I13" s="17"/>
      <c r="J13" s="17"/>
      <c r="K13" s="17"/>
      <c r="L13" s="17"/>
      <c r="M13" s="17"/>
      <c r="N13" s="17"/>
      <c r="O13" s="17"/>
      <c r="P13" s="17"/>
      <c r="Q13" s="17"/>
      <c r="R13" s="17"/>
      <c r="S13" s="17"/>
      <c r="T13" s="17"/>
      <c r="U13" s="17"/>
    </row>
    <row r="14" spans="1:21" ht="15.75" x14ac:dyDescent="0.25">
      <c r="A14" s="26"/>
      <c r="B14" s="23" t="s">
        <v>26</v>
      </c>
      <c r="C14" s="26"/>
      <c r="D14" s="17"/>
      <c r="E14" s="17"/>
      <c r="F14" s="17"/>
      <c r="G14" s="17"/>
      <c r="H14" s="17"/>
      <c r="I14" s="17"/>
      <c r="J14" s="17"/>
      <c r="K14" s="17"/>
      <c r="L14" s="17"/>
      <c r="M14" s="17"/>
      <c r="N14" s="17"/>
      <c r="O14" s="17"/>
      <c r="P14" s="17"/>
      <c r="Q14" s="17"/>
      <c r="R14" s="17"/>
      <c r="S14" s="17"/>
      <c r="T14" s="17"/>
      <c r="U14" s="17"/>
    </row>
    <row r="15" spans="1:21" x14ac:dyDescent="0.2">
      <c r="A15" s="26"/>
      <c r="B15" s="21" t="s">
        <v>29</v>
      </c>
      <c r="C15" s="26"/>
      <c r="D15" s="17"/>
      <c r="E15" s="17"/>
      <c r="F15" s="17"/>
      <c r="G15" s="17"/>
      <c r="H15" s="17"/>
      <c r="I15" s="17"/>
      <c r="J15" s="17"/>
      <c r="K15" s="17"/>
      <c r="L15" s="17"/>
      <c r="M15" s="17"/>
      <c r="N15" s="17"/>
      <c r="O15" s="17"/>
      <c r="P15" s="17"/>
      <c r="Q15" s="17"/>
      <c r="R15" s="17"/>
      <c r="S15" s="17"/>
      <c r="T15" s="17"/>
      <c r="U15" s="17"/>
    </row>
    <row r="16" spans="1:21" x14ac:dyDescent="0.2">
      <c r="A16" s="26"/>
      <c r="B16" s="18" t="s">
        <v>41</v>
      </c>
      <c r="C16" s="26"/>
      <c r="D16" s="17"/>
      <c r="E16" s="17"/>
      <c r="F16" s="17"/>
      <c r="G16" s="17"/>
      <c r="H16" s="17"/>
      <c r="I16" s="17"/>
      <c r="J16" s="17"/>
      <c r="K16" s="17"/>
      <c r="L16" s="17"/>
      <c r="M16" s="17"/>
      <c r="N16" s="17"/>
      <c r="O16" s="17"/>
      <c r="P16" s="17"/>
      <c r="Q16" s="17"/>
      <c r="R16" s="17"/>
      <c r="S16" s="17"/>
      <c r="T16" s="17"/>
      <c r="U16" s="17"/>
    </row>
    <row r="17" spans="1:21" ht="18" customHeight="1" x14ac:dyDescent="0.2">
      <c r="A17" s="26"/>
      <c r="B17" s="29" t="s">
        <v>1</v>
      </c>
      <c r="C17" s="26"/>
      <c r="D17" s="17"/>
      <c r="E17" s="17"/>
      <c r="F17" s="17"/>
      <c r="G17" s="17"/>
      <c r="H17" s="17"/>
      <c r="I17" s="17"/>
      <c r="J17" s="17"/>
      <c r="K17" s="17"/>
      <c r="L17" s="17"/>
      <c r="M17" s="17"/>
      <c r="N17" s="17"/>
      <c r="O17" s="17"/>
      <c r="P17" s="17"/>
      <c r="Q17" s="17"/>
      <c r="R17" s="17"/>
      <c r="S17" s="17"/>
      <c r="T17" s="17"/>
      <c r="U17" s="17"/>
    </row>
    <row r="18" spans="1:21" ht="31.5" customHeight="1" x14ac:dyDescent="0.2">
      <c r="A18" s="26"/>
      <c r="B18" s="24" t="s">
        <v>62</v>
      </c>
      <c r="C18" s="26"/>
      <c r="D18" s="17"/>
      <c r="E18" s="17"/>
      <c r="F18" s="17"/>
      <c r="G18" s="17"/>
      <c r="H18" s="17"/>
      <c r="I18" s="17"/>
      <c r="J18" s="17"/>
      <c r="K18" s="17"/>
      <c r="L18" s="17"/>
      <c r="M18" s="17"/>
      <c r="N18" s="17"/>
      <c r="O18" s="17"/>
      <c r="P18" s="17"/>
      <c r="Q18" s="17"/>
      <c r="R18" s="17"/>
      <c r="S18" s="17"/>
      <c r="T18" s="17"/>
      <c r="U18" s="17"/>
    </row>
    <row r="19" spans="1:21" x14ac:dyDescent="0.2">
      <c r="A19" s="26"/>
      <c r="B19" s="29" t="s">
        <v>1</v>
      </c>
      <c r="C19" s="26"/>
      <c r="D19" s="17"/>
      <c r="E19" s="17"/>
      <c r="F19" s="17"/>
      <c r="G19" s="17"/>
      <c r="H19" s="17"/>
      <c r="I19" s="17"/>
      <c r="J19" s="17"/>
      <c r="K19" s="17"/>
      <c r="L19" s="17"/>
      <c r="M19" s="17"/>
      <c r="N19" s="17"/>
      <c r="O19" s="17"/>
      <c r="P19" s="17"/>
      <c r="Q19" s="17"/>
      <c r="R19" s="17"/>
      <c r="S19" s="17"/>
      <c r="T19" s="17"/>
      <c r="U19" s="17"/>
    </row>
    <row r="20" spans="1:21" ht="34.5" customHeight="1" x14ac:dyDescent="0.2">
      <c r="A20" s="26"/>
      <c r="B20" s="24" t="s">
        <v>80</v>
      </c>
      <c r="C20" s="26"/>
      <c r="D20" s="17"/>
      <c r="E20" s="17"/>
      <c r="F20" s="17"/>
      <c r="G20" s="17"/>
      <c r="H20" s="17"/>
      <c r="I20" s="17"/>
      <c r="J20" s="17"/>
      <c r="K20" s="17"/>
      <c r="L20" s="17"/>
      <c r="M20" s="17"/>
      <c r="N20" s="17"/>
      <c r="O20" s="17"/>
      <c r="P20" s="17"/>
      <c r="Q20" s="17"/>
      <c r="R20" s="17"/>
      <c r="S20" s="17"/>
      <c r="T20" s="17"/>
      <c r="U20" s="17"/>
    </row>
    <row r="21" spans="1:21" ht="15" customHeight="1" x14ac:dyDescent="0.2">
      <c r="A21" s="26"/>
      <c r="B21" s="30" t="s">
        <v>1</v>
      </c>
      <c r="C21" s="26"/>
      <c r="D21" s="17"/>
      <c r="E21" s="17"/>
      <c r="F21" s="17"/>
      <c r="G21" s="17"/>
      <c r="H21" s="17"/>
      <c r="I21" s="17"/>
      <c r="J21" s="17"/>
      <c r="K21" s="17"/>
      <c r="L21" s="17"/>
      <c r="M21" s="17"/>
      <c r="N21" s="17"/>
      <c r="O21" s="17"/>
      <c r="P21" s="17"/>
      <c r="Q21" s="17"/>
      <c r="R21" s="17"/>
      <c r="S21" s="17"/>
      <c r="T21" s="17"/>
      <c r="U21" s="17"/>
    </row>
    <row r="22" spans="1:21" ht="51" x14ac:dyDescent="0.2">
      <c r="A22" s="26"/>
      <c r="B22" s="24" t="s">
        <v>52</v>
      </c>
      <c r="C22" s="26"/>
      <c r="D22" s="17"/>
      <c r="E22" s="17"/>
      <c r="F22" s="17"/>
      <c r="G22" s="17"/>
      <c r="H22" s="17"/>
      <c r="I22" s="17"/>
      <c r="J22" s="17"/>
      <c r="K22" s="17"/>
      <c r="L22" s="17"/>
      <c r="M22" s="17"/>
      <c r="N22" s="17"/>
      <c r="O22" s="17"/>
      <c r="P22" s="17"/>
      <c r="Q22" s="17"/>
      <c r="R22" s="17"/>
      <c r="S22" s="17"/>
      <c r="T22" s="17"/>
      <c r="U22" s="17"/>
    </row>
    <row r="23" spans="1:21" x14ac:dyDescent="0.2">
      <c r="A23" s="26"/>
      <c r="B23" s="30" t="s">
        <v>1</v>
      </c>
      <c r="C23" s="26"/>
      <c r="D23" s="17"/>
      <c r="E23" s="17"/>
      <c r="F23" s="17"/>
      <c r="G23" s="17"/>
      <c r="H23" s="17"/>
      <c r="I23" s="17"/>
      <c r="J23" s="17"/>
      <c r="K23" s="17"/>
      <c r="L23" s="17"/>
      <c r="M23" s="17"/>
      <c r="N23" s="17"/>
      <c r="O23" s="17"/>
      <c r="P23" s="17"/>
      <c r="Q23" s="17"/>
      <c r="R23" s="17"/>
      <c r="S23" s="17"/>
      <c r="T23" s="17"/>
      <c r="U23" s="17"/>
    </row>
    <row r="24" spans="1:21" ht="25.5" x14ac:dyDescent="0.2">
      <c r="A24" s="26"/>
      <c r="B24" s="20" t="s">
        <v>30</v>
      </c>
      <c r="C24" s="26"/>
      <c r="D24" s="17"/>
      <c r="E24" s="17"/>
      <c r="F24" s="17"/>
      <c r="G24" s="17"/>
      <c r="H24" s="17"/>
      <c r="I24" s="17"/>
      <c r="J24" s="17"/>
      <c r="K24" s="17"/>
      <c r="L24" s="17"/>
      <c r="M24" s="17"/>
      <c r="N24" s="17"/>
      <c r="O24" s="17"/>
      <c r="P24" s="17"/>
      <c r="Q24" s="17"/>
      <c r="R24" s="17"/>
      <c r="S24" s="17"/>
      <c r="T24" s="17"/>
      <c r="U24" s="17"/>
    </row>
    <row r="25" spans="1:21" x14ac:dyDescent="0.2">
      <c r="A25" s="26"/>
      <c r="B25" s="20"/>
      <c r="C25" s="26"/>
      <c r="D25" s="17"/>
      <c r="E25" s="17"/>
      <c r="F25" s="17"/>
      <c r="G25" s="17"/>
      <c r="H25" s="17"/>
      <c r="I25" s="17"/>
      <c r="J25" s="17"/>
      <c r="K25" s="17"/>
      <c r="L25" s="17"/>
      <c r="M25" s="17"/>
      <c r="N25" s="17"/>
      <c r="O25" s="17"/>
      <c r="P25" s="17"/>
      <c r="Q25" s="17"/>
      <c r="R25" s="17"/>
      <c r="S25" s="17"/>
      <c r="T25" s="17"/>
      <c r="U25" s="17"/>
    </row>
    <row r="26" spans="1:21" x14ac:dyDescent="0.2">
      <c r="A26" s="26"/>
      <c r="B26" s="24" t="s">
        <v>31</v>
      </c>
      <c r="C26" s="26"/>
      <c r="D26" s="17"/>
      <c r="E26" s="17"/>
      <c r="F26" s="17"/>
      <c r="G26" s="17"/>
      <c r="H26" s="17"/>
      <c r="I26" s="17"/>
      <c r="J26" s="17"/>
      <c r="K26" s="17"/>
      <c r="L26" s="17"/>
      <c r="M26" s="17"/>
      <c r="N26" s="17"/>
      <c r="O26" s="17"/>
      <c r="P26" s="17"/>
      <c r="Q26" s="17"/>
      <c r="R26" s="17"/>
      <c r="S26" s="17"/>
      <c r="T26" s="17"/>
      <c r="U26" s="17"/>
    </row>
    <row r="27" spans="1:21" ht="76.5" x14ac:dyDescent="0.2">
      <c r="A27" s="26"/>
      <c r="B27" s="25" t="s">
        <v>53</v>
      </c>
      <c r="C27" s="26"/>
      <c r="D27" s="17"/>
      <c r="E27" s="17"/>
      <c r="F27" s="17"/>
      <c r="G27" s="17"/>
      <c r="H27" s="17"/>
      <c r="I27" s="17"/>
      <c r="J27" s="17"/>
      <c r="K27" s="17"/>
      <c r="L27" s="17"/>
      <c r="M27" s="17"/>
      <c r="N27" s="17"/>
      <c r="O27" s="17"/>
      <c r="P27" s="17"/>
      <c r="Q27" s="17"/>
      <c r="R27" s="17"/>
      <c r="S27" s="17"/>
      <c r="T27" s="17"/>
      <c r="U27" s="17"/>
    </row>
    <row r="28" spans="1:21" x14ac:dyDescent="0.2">
      <c r="A28" s="26"/>
      <c r="B28" s="20"/>
      <c r="C28" s="26"/>
      <c r="D28" s="17"/>
      <c r="E28" s="17"/>
      <c r="F28" s="17"/>
      <c r="G28" s="17"/>
      <c r="H28" s="17"/>
      <c r="I28" s="17"/>
      <c r="J28" s="17"/>
      <c r="K28" s="17"/>
      <c r="L28" s="17"/>
      <c r="M28" s="17"/>
      <c r="N28" s="17"/>
      <c r="O28" s="17"/>
      <c r="P28" s="17"/>
      <c r="Q28" s="17"/>
      <c r="R28" s="17"/>
      <c r="S28" s="17"/>
      <c r="T28" s="17"/>
      <c r="U28" s="17"/>
    </row>
    <row r="29" spans="1:21" x14ac:dyDescent="0.2">
      <c r="A29" s="26"/>
      <c r="B29" s="25" t="s">
        <v>54</v>
      </c>
      <c r="C29" s="26"/>
      <c r="D29" s="17"/>
      <c r="E29" s="17"/>
      <c r="F29" s="17"/>
      <c r="G29" s="17"/>
      <c r="H29" s="17"/>
      <c r="I29" s="17"/>
      <c r="J29" s="17"/>
      <c r="K29" s="17"/>
      <c r="L29" s="17"/>
      <c r="M29" s="17"/>
      <c r="N29" s="17"/>
      <c r="O29" s="17"/>
      <c r="P29" s="17"/>
      <c r="Q29" s="17"/>
      <c r="R29" s="17"/>
      <c r="S29" s="17"/>
      <c r="T29" s="17"/>
      <c r="U29" s="17"/>
    </row>
    <row r="30" spans="1:21" x14ac:dyDescent="0.2">
      <c r="A30" s="26"/>
      <c r="B30" s="25" t="s">
        <v>55</v>
      </c>
      <c r="C30" s="26"/>
      <c r="D30" s="17"/>
      <c r="E30" s="17"/>
      <c r="F30" s="17"/>
      <c r="G30" s="17"/>
      <c r="H30" s="17"/>
      <c r="I30" s="17"/>
      <c r="J30" s="17"/>
      <c r="K30" s="17"/>
      <c r="L30" s="17"/>
      <c r="M30" s="17"/>
      <c r="N30" s="17"/>
      <c r="O30" s="17"/>
      <c r="P30" s="17"/>
      <c r="Q30" s="17"/>
      <c r="R30" s="17"/>
      <c r="S30" s="17"/>
      <c r="T30" s="17"/>
      <c r="U30" s="17"/>
    </row>
    <row r="31" spans="1:21" x14ac:dyDescent="0.2">
      <c r="A31" s="26"/>
      <c r="B31" s="21"/>
      <c r="C31" s="26"/>
      <c r="D31" s="17"/>
      <c r="E31" s="17"/>
      <c r="F31" s="17"/>
      <c r="G31" s="17"/>
      <c r="H31" s="17"/>
      <c r="I31" s="17"/>
      <c r="J31" s="17"/>
      <c r="K31" s="17"/>
      <c r="L31" s="17"/>
      <c r="M31" s="17"/>
      <c r="N31" s="17"/>
      <c r="O31" s="17"/>
      <c r="P31" s="17"/>
      <c r="Q31" s="17"/>
      <c r="R31" s="17"/>
      <c r="S31" s="17"/>
      <c r="T31" s="17"/>
      <c r="U31" s="17"/>
    </row>
    <row r="32" spans="1:21" ht="51" x14ac:dyDescent="0.2">
      <c r="A32" s="26"/>
      <c r="B32" s="25" t="s">
        <v>56</v>
      </c>
      <c r="C32" s="26"/>
      <c r="D32" s="17"/>
      <c r="E32" s="17"/>
      <c r="F32" s="17"/>
      <c r="G32" s="17"/>
      <c r="H32" s="17"/>
      <c r="I32" s="17"/>
      <c r="J32" s="17"/>
      <c r="K32" s="17"/>
      <c r="L32" s="17"/>
      <c r="M32" s="17"/>
      <c r="N32" s="17"/>
      <c r="O32" s="17"/>
      <c r="P32" s="17"/>
      <c r="Q32" s="17"/>
      <c r="R32" s="17"/>
      <c r="S32" s="17"/>
      <c r="T32" s="17"/>
      <c r="U32" s="17"/>
    </row>
    <row r="33" spans="1:21" ht="18.75" customHeight="1" x14ac:dyDescent="0.2">
      <c r="A33" s="26"/>
      <c r="B33" s="17"/>
      <c r="C33" s="26"/>
      <c r="D33" s="17"/>
      <c r="E33" s="17"/>
      <c r="F33" s="17"/>
      <c r="G33" s="17"/>
      <c r="H33" s="17"/>
      <c r="I33" s="17"/>
      <c r="J33" s="17"/>
      <c r="K33" s="17"/>
      <c r="L33" s="17"/>
      <c r="M33" s="17"/>
      <c r="N33" s="17"/>
      <c r="O33" s="17"/>
      <c r="P33" s="17"/>
      <c r="Q33" s="17"/>
      <c r="R33" s="17"/>
      <c r="S33" s="17"/>
      <c r="T33" s="17"/>
      <c r="U33" s="17"/>
    </row>
    <row r="34" spans="1:21" x14ac:dyDescent="0.2">
      <c r="A34" s="26"/>
      <c r="B34" s="36" t="s">
        <v>34</v>
      </c>
      <c r="C34" s="26"/>
      <c r="D34" s="17"/>
      <c r="E34" s="17"/>
      <c r="F34" s="17"/>
      <c r="G34" s="17"/>
      <c r="H34" s="17"/>
      <c r="I34" s="17"/>
      <c r="J34" s="17"/>
      <c r="K34" s="17"/>
      <c r="L34" s="17"/>
      <c r="M34" s="17"/>
      <c r="N34" s="17"/>
      <c r="O34" s="17"/>
      <c r="P34" s="17"/>
      <c r="Q34" s="17"/>
      <c r="R34" s="17"/>
      <c r="S34" s="17"/>
      <c r="T34" s="17"/>
      <c r="U34" s="17"/>
    </row>
    <row r="35" spans="1:21" ht="102" x14ac:dyDescent="0.2">
      <c r="A35" s="26"/>
      <c r="B35" s="51" t="s">
        <v>85</v>
      </c>
      <c r="C35" s="26"/>
      <c r="D35" s="32"/>
      <c r="E35" s="32"/>
      <c r="F35" s="32"/>
      <c r="G35" s="32"/>
      <c r="H35" s="32"/>
      <c r="I35" s="17"/>
      <c r="J35" s="17"/>
      <c r="K35" s="17"/>
      <c r="L35" s="17"/>
      <c r="M35" s="17"/>
      <c r="N35" s="17"/>
      <c r="O35" s="17"/>
      <c r="P35" s="17"/>
      <c r="Q35" s="17"/>
      <c r="R35" s="17"/>
      <c r="S35" s="17"/>
      <c r="T35" s="17"/>
      <c r="U35" s="17"/>
    </row>
    <row r="36" spans="1:21" x14ac:dyDescent="0.2">
      <c r="A36" s="17"/>
      <c r="B36" s="42"/>
      <c r="C36" s="17"/>
      <c r="D36" s="17"/>
      <c r="E36" s="17"/>
      <c r="F36" s="17"/>
      <c r="G36" s="17"/>
      <c r="H36" s="17"/>
      <c r="I36" s="17"/>
      <c r="J36" s="17"/>
      <c r="K36" s="17"/>
      <c r="L36" s="17"/>
      <c r="M36" s="17"/>
      <c r="N36" s="17"/>
      <c r="O36" s="17"/>
      <c r="P36" s="17"/>
      <c r="Q36" s="17"/>
      <c r="R36" s="17"/>
      <c r="S36" s="17"/>
      <c r="T36" s="17"/>
      <c r="U36" s="17"/>
    </row>
    <row r="37" spans="1:21" x14ac:dyDescent="0.2">
      <c r="A37" s="17"/>
      <c r="B37" s="33" t="s">
        <v>3</v>
      </c>
      <c r="C37" s="17"/>
      <c r="D37" s="17"/>
      <c r="E37" s="17"/>
      <c r="F37" s="17"/>
      <c r="G37" s="17"/>
      <c r="H37" s="17"/>
      <c r="I37" s="17"/>
      <c r="J37" s="17"/>
      <c r="K37" s="17"/>
      <c r="L37" s="17"/>
      <c r="M37" s="17"/>
      <c r="N37" s="17"/>
      <c r="O37" s="17"/>
      <c r="P37" s="17"/>
      <c r="Q37" s="17"/>
      <c r="R37" s="17"/>
      <c r="S37" s="17"/>
      <c r="T37" s="17"/>
      <c r="U37" s="17"/>
    </row>
    <row r="38" spans="1:21" x14ac:dyDescent="0.2">
      <c r="A38" s="17"/>
      <c r="B38" s="17"/>
      <c r="C38" s="17"/>
      <c r="D38" s="17"/>
      <c r="E38" s="17"/>
      <c r="F38" s="17"/>
      <c r="G38" s="17"/>
      <c r="H38" s="17"/>
      <c r="I38" s="17"/>
      <c r="J38" s="17"/>
      <c r="K38" s="17"/>
      <c r="L38" s="17"/>
      <c r="M38" s="17"/>
      <c r="N38" s="17"/>
      <c r="O38" s="17"/>
      <c r="P38" s="17"/>
      <c r="Q38" s="17"/>
      <c r="R38" s="17"/>
      <c r="S38" s="17"/>
      <c r="T38" s="17"/>
      <c r="U38" s="17"/>
    </row>
    <row r="39" spans="1:21" x14ac:dyDescent="0.2">
      <c r="A39" s="17"/>
      <c r="B39" s="17"/>
      <c r="C39" s="17"/>
      <c r="D39" s="17"/>
      <c r="E39" s="17"/>
      <c r="F39" s="17"/>
      <c r="G39" s="17"/>
      <c r="H39" s="17"/>
      <c r="I39" s="17"/>
      <c r="J39" s="17"/>
      <c r="K39" s="17"/>
      <c r="L39" s="17"/>
      <c r="M39" s="17"/>
      <c r="N39" s="17"/>
      <c r="O39" s="17"/>
      <c r="P39" s="17"/>
      <c r="Q39" s="17"/>
      <c r="R39" s="17"/>
      <c r="S39" s="17"/>
      <c r="T39" s="17"/>
      <c r="U39" s="17"/>
    </row>
    <row r="40" spans="1:21" x14ac:dyDescent="0.2">
      <c r="A40" s="17"/>
      <c r="B40" s="17"/>
      <c r="C40" s="17"/>
      <c r="D40" s="17"/>
      <c r="E40" s="17"/>
      <c r="F40" s="17"/>
      <c r="G40" s="17"/>
      <c r="H40" s="17"/>
      <c r="I40" s="17"/>
      <c r="J40" s="17"/>
      <c r="K40" s="17"/>
      <c r="L40" s="17"/>
      <c r="M40" s="17"/>
      <c r="N40" s="17"/>
      <c r="O40" s="17"/>
      <c r="P40" s="17"/>
      <c r="Q40" s="17"/>
      <c r="R40" s="17"/>
      <c r="S40" s="17"/>
      <c r="T40" s="17"/>
      <c r="U40" s="17"/>
    </row>
    <row r="41" spans="1:21" x14ac:dyDescent="0.2">
      <c r="A41" s="17"/>
      <c r="B41" s="17"/>
      <c r="C41" s="17"/>
      <c r="D41" s="17"/>
      <c r="E41" s="17"/>
      <c r="F41" s="17"/>
      <c r="G41" s="17"/>
      <c r="H41" s="17"/>
      <c r="I41" s="17"/>
      <c r="J41" s="17"/>
      <c r="K41" s="17"/>
      <c r="L41" s="17"/>
      <c r="M41" s="17"/>
      <c r="N41" s="17"/>
      <c r="O41" s="17"/>
      <c r="P41" s="17"/>
      <c r="Q41" s="17"/>
      <c r="R41" s="17"/>
      <c r="S41" s="17"/>
      <c r="T41" s="17"/>
      <c r="U41" s="17"/>
    </row>
    <row r="42" spans="1:21" x14ac:dyDescent="0.2">
      <c r="A42" s="17"/>
      <c r="B42" s="17"/>
      <c r="C42" s="17"/>
      <c r="D42" s="17"/>
      <c r="E42" s="17"/>
      <c r="F42" s="17"/>
      <c r="G42" s="17"/>
      <c r="H42" s="17"/>
      <c r="I42" s="17"/>
      <c r="J42" s="17"/>
      <c r="K42" s="17"/>
      <c r="L42" s="17"/>
      <c r="M42" s="17"/>
      <c r="N42" s="17"/>
      <c r="O42" s="17"/>
      <c r="P42" s="17"/>
      <c r="Q42" s="17"/>
      <c r="R42" s="17"/>
      <c r="S42" s="17"/>
      <c r="T42" s="17"/>
      <c r="U42" s="17"/>
    </row>
    <row r="43" spans="1:21" x14ac:dyDescent="0.2">
      <c r="A43" s="17"/>
      <c r="B43" s="17"/>
      <c r="C43" s="17"/>
      <c r="D43" s="17"/>
      <c r="E43" s="17"/>
      <c r="F43" s="17"/>
      <c r="G43" s="17"/>
      <c r="H43" s="17"/>
      <c r="I43" s="17"/>
      <c r="J43" s="17"/>
      <c r="K43" s="17"/>
      <c r="L43" s="17"/>
      <c r="M43" s="17"/>
      <c r="N43" s="17"/>
      <c r="O43" s="17"/>
      <c r="P43" s="17"/>
      <c r="Q43" s="17"/>
      <c r="R43" s="17"/>
      <c r="S43" s="17"/>
      <c r="T43" s="17"/>
      <c r="U43" s="17"/>
    </row>
    <row r="44" spans="1:21" x14ac:dyDescent="0.2">
      <c r="A44" s="17"/>
      <c r="B44" s="17"/>
      <c r="C44" s="17"/>
      <c r="D44" s="17"/>
      <c r="E44" s="17"/>
      <c r="F44" s="17"/>
      <c r="G44" s="17"/>
      <c r="H44" s="17"/>
      <c r="I44" s="17"/>
      <c r="J44" s="17"/>
      <c r="K44" s="17"/>
      <c r="L44" s="17"/>
      <c r="M44" s="17"/>
      <c r="N44" s="17"/>
      <c r="O44" s="17"/>
      <c r="P44" s="17"/>
      <c r="Q44" s="17"/>
      <c r="R44" s="17"/>
      <c r="S44" s="17"/>
      <c r="T44" s="17"/>
      <c r="U44" s="17"/>
    </row>
    <row r="45" spans="1:21" x14ac:dyDescent="0.2">
      <c r="A45" s="17"/>
      <c r="B45" s="17"/>
      <c r="C45" s="17"/>
      <c r="D45" s="17"/>
      <c r="E45" s="17"/>
      <c r="F45" s="17"/>
      <c r="G45" s="17"/>
      <c r="H45" s="17"/>
      <c r="I45" s="17"/>
      <c r="J45" s="17"/>
      <c r="K45" s="17"/>
      <c r="L45" s="17"/>
      <c r="M45" s="17"/>
      <c r="N45" s="17"/>
      <c r="O45" s="17"/>
      <c r="P45" s="17"/>
      <c r="Q45" s="17"/>
      <c r="R45" s="17"/>
      <c r="S45" s="17"/>
      <c r="T45" s="17"/>
      <c r="U45" s="17"/>
    </row>
    <row r="46" spans="1:21" x14ac:dyDescent="0.2">
      <c r="A46" s="17"/>
      <c r="B46" s="17"/>
      <c r="C46" s="17"/>
      <c r="D46" s="17"/>
      <c r="E46" s="17"/>
      <c r="F46" s="17"/>
      <c r="G46" s="17"/>
      <c r="H46" s="17"/>
      <c r="I46" s="17"/>
      <c r="J46" s="17"/>
      <c r="K46" s="17"/>
      <c r="L46" s="17"/>
      <c r="M46" s="17"/>
      <c r="N46" s="17"/>
      <c r="O46" s="17"/>
      <c r="P46" s="17"/>
      <c r="Q46" s="17"/>
      <c r="R46" s="17"/>
      <c r="S46" s="17"/>
      <c r="T46" s="17"/>
      <c r="U46" s="17"/>
    </row>
    <row r="47" spans="1:21" x14ac:dyDescent="0.2">
      <c r="A47" s="17"/>
      <c r="B47" s="17"/>
      <c r="C47" s="17"/>
      <c r="D47" s="17"/>
      <c r="E47" s="17"/>
      <c r="F47" s="17"/>
      <c r="G47" s="17"/>
      <c r="H47" s="17"/>
      <c r="I47" s="17"/>
      <c r="J47" s="17"/>
      <c r="K47" s="17"/>
      <c r="L47" s="17"/>
      <c r="M47" s="17"/>
      <c r="N47" s="17"/>
      <c r="O47" s="17"/>
      <c r="P47" s="17"/>
      <c r="Q47" s="17"/>
      <c r="R47" s="17"/>
      <c r="S47" s="17"/>
      <c r="T47" s="17"/>
      <c r="U47" s="17"/>
    </row>
    <row r="48" spans="1:21" x14ac:dyDescent="0.2">
      <c r="A48" s="17"/>
      <c r="B48" s="17"/>
      <c r="C48" s="17"/>
      <c r="D48" s="17"/>
      <c r="E48" s="17"/>
      <c r="F48" s="17"/>
      <c r="G48" s="17"/>
      <c r="H48" s="17"/>
      <c r="I48" s="17"/>
      <c r="J48" s="17"/>
      <c r="K48" s="17"/>
      <c r="L48" s="17"/>
      <c r="M48" s="17"/>
      <c r="N48" s="17"/>
      <c r="O48" s="17"/>
      <c r="P48" s="17"/>
      <c r="Q48" s="17"/>
      <c r="R48" s="17"/>
      <c r="S48" s="17"/>
      <c r="T48" s="17"/>
      <c r="U48" s="17"/>
    </row>
    <row r="49" spans="1:21" x14ac:dyDescent="0.2">
      <c r="A49" s="17"/>
      <c r="B49" s="17"/>
      <c r="C49" s="17"/>
      <c r="D49" s="17"/>
      <c r="E49" s="17"/>
      <c r="F49" s="17"/>
      <c r="G49" s="17"/>
      <c r="H49" s="17"/>
      <c r="I49" s="17"/>
      <c r="J49" s="17"/>
      <c r="K49" s="17"/>
      <c r="L49" s="17"/>
      <c r="M49" s="17"/>
      <c r="N49" s="17"/>
      <c r="O49" s="17"/>
      <c r="P49" s="17"/>
      <c r="Q49" s="17"/>
      <c r="R49" s="17"/>
      <c r="S49" s="17"/>
      <c r="T49" s="17"/>
      <c r="U49" s="17"/>
    </row>
    <row r="50" spans="1:21" x14ac:dyDescent="0.2">
      <c r="A50" s="17"/>
      <c r="B50" s="17"/>
      <c r="C50" s="17"/>
      <c r="D50" s="17"/>
      <c r="E50" s="17"/>
      <c r="F50" s="17"/>
      <c r="G50" s="17"/>
      <c r="H50" s="17"/>
      <c r="I50" s="17"/>
      <c r="J50" s="17"/>
      <c r="K50" s="17"/>
      <c r="L50" s="17"/>
      <c r="M50" s="17"/>
      <c r="N50" s="17"/>
      <c r="O50" s="17"/>
      <c r="P50" s="17"/>
      <c r="Q50" s="17"/>
      <c r="R50" s="17"/>
      <c r="S50" s="17"/>
      <c r="T50" s="17"/>
      <c r="U50" s="17"/>
    </row>
    <row r="51" spans="1:21" x14ac:dyDescent="0.2">
      <c r="A51" s="17"/>
      <c r="B51" s="17"/>
      <c r="C51" s="17"/>
      <c r="D51" s="17"/>
      <c r="E51" s="17"/>
      <c r="F51" s="17"/>
      <c r="G51" s="17"/>
      <c r="H51" s="17"/>
      <c r="I51" s="17"/>
      <c r="J51" s="17"/>
      <c r="K51" s="17"/>
      <c r="L51" s="17"/>
      <c r="M51" s="17"/>
      <c r="N51" s="17"/>
      <c r="O51" s="17"/>
      <c r="P51" s="17"/>
      <c r="Q51" s="17"/>
      <c r="R51" s="17"/>
      <c r="S51" s="17"/>
      <c r="T51" s="17"/>
      <c r="U51" s="17"/>
    </row>
    <row r="52" spans="1:21" x14ac:dyDescent="0.2">
      <c r="A52" s="17"/>
      <c r="B52" s="17"/>
      <c r="C52" s="17"/>
      <c r="D52" s="17"/>
      <c r="E52" s="17"/>
      <c r="F52" s="17"/>
      <c r="G52" s="17"/>
      <c r="H52" s="17"/>
      <c r="I52" s="17"/>
      <c r="J52" s="17"/>
      <c r="K52" s="17"/>
      <c r="L52" s="17"/>
      <c r="M52" s="17"/>
      <c r="N52" s="17"/>
      <c r="O52" s="17"/>
      <c r="P52" s="17"/>
      <c r="Q52" s="17"/>
      <c r="R52" s="17"/>
      <c r="S52" s="17"/>
      <c r="T52" s="17"/>
      <c r="U52" s="17"/>
    </row>
    <row r="53" spans="1:21" x14ac:dyDescent="0.2">
      <c r="A53" s="17"/>
      <c r="B53" s="17"/>
      <c r="C53" s="17"/>
      <c r="D53" s="17"/>
      <c r="E53" s="17"/>
      <c r="F53" s="17"/>
      <c r="G53" s="17"/>
      <c r="H53" s="17"/>
      <c r="I53" s="17"/>
      <c r="J53" s="17"/>
      <c r="K53" s="17"/>
      <c r="L53" s="17"/>
      <c r="M53" s="17"/>
      <c r="N53" s="17"/>
      <c r="O53" s="17"/>
      <c r="P53" s="17"/>
      <c r="Q53" s="17"/>
      <c r="R53" s="17"/>
      <c r="S53" s="17"/>
      <c r="T53" s="17"/>
      <c r="U53" s="17"/>
    </row>
    <row r="54" spans="1:21" x14ac:dyDescent="0.2">
      <c r="A54" s="17"/>
      <c r="B54" s="17"/>
      <c r="C54" s="17"/>
      <c r="D54" s="17"/>
      <c r="E54" s="17"/>
      <c r="F54" s="17"/>
      <c r="G54" s="17"/>
      <c r="H54" s="17"/>
      <c r="I54" s="17"/>
      <c r="J54" s="17"/>
      <c r="K54" s="17"/>
      <c r="L54" s="17"/>
      <c r="M54" s="17"/>
      <c r="N54" s="17"/>
      <c r="O54" s="17"/>
      <c r="P54" s="17"/>
      <c r="Q54" s="17"/>
      <c r="R54" s="17"/>
      <c r="S54" s="17"/>
      <c r="T54" s="17"/>
      <c r="U54" s="17"/>
    </row>
    <row r="55" spans="1:21" x14ac:dyDescent="0.2">
      <c r="A55" s="17"/>
      <c r="B55" s="17"/>
      <c r="C55" s="17"/>
      <c r="D55" s="17"/>
      <c r="E55" s="17"/>
      <c r="F55" s="17"/>
      <c r="G55" s="17"/>
      <c r="H55" s="17"/>
      <c r="I55" s="17"/>
      <c r="J55" s="17"/>
      <c r="K55" s="17"/>
      <c r="L55" s="17"/>
      <c r="M55" s="17"/>
      <c r="N55" s="17"/>
      <c r="O55" s="17"/>
      <c r="P55" s="17"/>
      <c r="Q55" s="17"/>
      <c r="R55" s="17"/>
      <c r="S55" s="17"/>
      <c r="T55" s="17"/>
      <c r="U55" s="17"/>
    </row>
    <row r="56" spans="1:21" x14ac:dyDescent="0.2">
      <c r="A56" s="17"/>
      <c r="B56" s="17"/>
      <c r="C56" s="17"/>
      <c r="D56" s="17"/>
      <c r="E56" s="17"/>
      <c r="F56" s="17"/>
      <c r="G56" s="17"/>
      <c r="H56" s="17"/>
      <c r="I56" s="17"/>
      <c r="J56" s="17"/>
      <c r="K56" s="17"/>
      <c r="L56" s="17"/>
      <c r="M56" s="17"/>
      <c r="N56" s="17"/>
      <c r="O56" s="17"/>
      <c r="P56" s="17"/>
      <c r="Q56" s="17"/>
      <c r="R56" s="17"/>
      <c r="S56" s="17"/>
      <c r="T56" s="17"/>
      <c r="U56" s="17"/>
    </row>
    <row r="57" spans="1:21" x14ac:dyDescent="0.2">
      <c r="A57" s="17"/>
      <c r="B57" s="17"/>
      <c r="C57" s="17"/>
      <c r="D57" s="17"/>
      <c r="E57" s="17"/>
      <c r="F57" s="17"/>
      <c r="G57" s="17"/>
      <c r="H57" s="17"/>
      <c r="I57" s="17"/>
      <c r="J57" s="17"/>
      <c r="K57" s="17"/>
      <c r="L57" s="17"/>
      <c r="M57" s="17"/>
      <c r="N57" s="17"/>
      <c r="O57" s="17"/>
      <c r="P57" s="17"/>
      <c r="Q57" s="17"/>
      <c r="R57" s="17"/>
      <c r="S57" s="17"/>
      <c r="T57" s="17"/>
      <c r="U57" s="17"/>
    </row>
    <row r="58" spans="1:21" x14ac:dyDescent="0.2">
      <c r="A58" s="17"/>
      <c r="B58" s="17"/>
      <c r="C58" s="17"/>
      <c r="D58" s="17"/>
      <c r="E58" s="17"/>
      <c r="F58" s="17"/>
      <c r="G58" s="17"/>
      <c r="H58" s="17"/>
      <c r="I58" s="17"/>
      <c r="J58" s="17"/>
      <c r="K58" s="17"/>
      <c r="L58" s="17"/>
      <c r="M58" s="17"/>
      <c r="N58" s="17"/>
      <c r="O58" s="17"/>
      <c r="P58" s="17"/>
      <c r="Q58" s="17"/>
      <c r="R58" s="17"/>
      <c r="S58" s="17"/>
      <c r="T58" s="17"/>
      <c r="U58" s="17"/>
    </row>
    <row r="59" spans="1:21" x14ac:dyDescent="0.2">
      <c r="A59" s="17"/>
      <c r="B59" s="17"/>
      <c r="C59" s="17"/>
      <c r="D59" s="17"/>
      <c r="E59" s="17"/>
      <c r="F59" s="17"/>
      <c r="G59" s="17"/>
      <c r="H59" s="17"/>
      <c r="I59" s="17"/>
      <c r="J59" s="17"/>
      <c r="K59" s="17"/>
      <c r="L59" s="17"/>
      <c r="M59" s="17"/>
      <c r="N59" s="17"/>
      <c r="O59" s="17"/>
      <c r="P59" s="17"/>
      <c r="Q59" s="17"/>
      <c r="R59" s="17"/>
      <c r="S59" s="17"/>
      <c r="T59" s="17"/>
      <c r="U59" s="17"/>
    </row>
    <row r="60" spans="1:21" x14ac:dyDescent="0.2">
      <c r="A60" s="17"/>
      <c r="B60" s="17"/>
      <c r="C60" s="17"/>
      <c r="D60" s="17"/>
      <c r="E60" s="17"/>
      <c r="F60" s="17"/>
      <c r="G60" s="17"/>
      <c r="H60" s="17"/>
      <c r="I60" s="17"/>
      <c r="J60" s="17"/>
      <c r="K60" s="17"/>
      <c r="L60" s="17"/>
      <c r="M60" s="17"/>
      <c r="N60" s="17"/>
      <c r="O60" s="17"/>
      <c r="P60" s="17"/>
      <c r="Q60" s="17"/>
      <c r="R60" s="17"/>
      <c r="S60" s="17"/>
      <c r="T60" s="17"/>
      <c r="U60" s="17"/>
    </row>
    <row r="61" spans="1:21" x14ac:dyDescent="0.2">
      <c r="A61" s="17"/>
      <c r="B61" s="17"/>
      <c r="C61" s="17"/>
      <c r="D61" s="17"/>
      <c r="E61" s="17"/>
      <c r="F61" s="17"/>
      <c r="G61" s="17"/>
      <c r="H61" s="17"/>
      <c r="I61" s="17"/>
      <c r="J61" s="17"/>
      <c r="K61" s="17"/>
      <c r="L61" s="17"/>
      <c r="M61" s="17"/>
      <c r="N61" s="17"/>
      <c r="O61" s="17"/>
      <c r="P61" s="17"/>
      <c r="Q61" s="17"/>
      <c r="R61" s="17"/>
      <c r="S61" s="17"/>
      <c r="T61" s="17"/>
      <c r="U61" s="17"/>
    </row>
    <row r="62" spans="1:21" x14ac:dyDescent="0.2">
      <c r="A62" s="17"/>
      <c r="B62" s="17"/>
      <c r="C62" s="17"/>
      <c r="D62" s="17"/>
      <c r="E62" s="17"/>
      <c r="F62" s="17"/>
      <c r="G62" s="17"/>
      <c r="H62" s="17"/>
      <c r="I62" s="17"/>
      <c r="J62" s="17"/>
      <c r="K62" s="17"/>
      <c r="L62" s="17"/>
      <c r="M62" s="17"/>
      <c r="N62" s="17"/>
      <c r="O62" s="17"/>
      <c r="P62" s="17"/>
      <c r="Q62" s="17"/>
      <c r="R62" s="17"/>
      <c r="S62" s="17"/>
      <c r="T62" s="17"/>
      <c r="U62" s="17"/>
    </row>
    <row r="63" spans="1:21" x14ac:dyDescent="0.2">
      <c r="A63" s="17"/>
      <c r="B63" s="17"/>
      <c r="C63" s="17"/>
      <c r="D63" s="17"/>
      <c r="E63" s="17"/>
      <c r="F63" s="17"/>
      <c r="G63" s="17"/>
      <c r="H63" s="17"/>
      <c r="I63" s="17"/>
      <c r="J63" s="17"/>
      <c r="K63" s="17"/>
      <c r="L63" s="17"/>
      <c r="M63" s="17"/>
      <c r="N63" s="17"/>
      <c r="O63" s="17"/>
      <c r="P63" s="17"/>
      <c r="Q63" s="17"/>
      <c r="R63" s="17"/>
      <c r="S63" s="17"/>
      <c r="T63" s="17"/>
      <c r="U63" s="17"/>
    </row>
    <row r="64" spans="1:21" x14ac:dyDescent="0.2">
      <c r="A64" s="17"/>
      <c r="B64" s="17"/>
      <c r="C64" s="17"/>
      <c r="D64" s="17"/>
      <c r="E64" s="17"/>
      <c r="F64" s="17"/>
      <c r="G64" s="17"/>
      <c r="H64" s="17"/>
      <c r="I64" s="17"/>
      <c r="J64" s="17"/>
      <c r="K64" s="17"/>
      <c r="L64" s="17"/>
      <c r="M64" s="17"/>
      <c r="N64" s="17"/>
      <c r="O64" s="17"/>
      <c r="P64" s="17"/>
      <c r="Q64" s="17"/>
      <c r="R64" s="17"/>
      <c r="S64" s="17"/>
      <c r="T64" s="17"/>
      <c r="U64" s="17"/>
    </row>
    <row r="65" spans="1:21" x14ac:dyDescent="0.2">
      <c r="A65" s="17"/>
      <c r="B65" s="17"/>
      <c r="C65" s="17"/>
      <c r="D65" s="17"/>
      <c r="E65" s="17"/>
      <c r="F65" s="17"/>
      <c r="G65" s="17"/>
      <c r="H65" s="17"/>
      <c r="I65" s="17"/>
      <c r="J65" s="17"/>
      <c r="K65" s="17"/>
      <c r="L65" s="17"/>
      <c r="M65" s="17"/>
      <c r="N65" s="17"/>
      <c r="O65" s="17"/>
      <c r="P65" s="17"/>
      <c r="Q65" s="17"/>
      <c r="R65" s="17"/>
      <c r="S65" s="17"/>
      <c r="T65" s="17"/>
      <c r="U65" s="17"/>
    </row>
    <row r="66" spans="1:21" x14ac:dyDescent="0.2">
      <c r="A66" s="17"/>
      <c r="B66" s="17"/>
      <c r="C66" s="17"/>
      <c r="D66" s="17"/>
      <c r="E66" s="17"/>
      <c r="F66" s="17"/>
      <c r="G66" s="17"/>
      <c r="H66" s="17"/>
      <c r="I66" s="17"/>
      <c r="J66" s="17"/>
      <c r="K66" s="17"/>
      <c r="L66" s="17"/>
      <c r="M66" s="17"/>
      <c r="N66" s="17"/>
      <c r="O66" s="17"/>
      <c r="P66" s="17"/>
      <c r="Q66" s="17"/>
      <c r="R66" s="17"/>
      <c r="S66" s="17"/>
      <c r="T66" s="17"/>
      <c r="U66" s="17"/>
    </row>
    <row r="67" spans="1:21" x14ac:dyDescent="0.2">
      <c r="A67" s="17"/>
      <c r="B67" s="17"/>
      <c r="C67" s="17"/>
      <c r="D67" s="17"/>
      <c r="E67" s="17"/>
      <c r="F67" s="17"/>
      <c r="G67" s="17"/>
      <c r="H67" s="17"/>
      <c r="I67" s="17"/>
      <c r="J67" s="17"/>
      <c r="K67" s="17"/>
      <c r="L67" s="17"/>
      <c r="M67" s="17"/>
      <c r="N67" s="17"/>
      <c r="O67" s="17"/>
      <c r="P67" s="17"/>
      <c r="Q67" s="17"/>
      <c r="R67" s="17"/>
      <c r="S67" s="17"/>
      <c r="T67" s="17"/>
      <c r="U67" s="17"/>
    </row>
    <row r="68" spans="1:21" x14ac:dyDescent="0.2">
      <c r="A68" s="17"/>
      <c r="B68" s="17"/>
      <c r="C68" s="17"/>
      <c r="D68" s="17"/>
      <c r="E68" s="17"/>
      <c r="F68" s="17"/>
      <c r="G68" s="17"/>
      <c r="H68" s="17"/>
      <c r="I68" s="17"/>
      <c r="J68" s="17"/>
      <c r="K68" s="17"/>
      <c r="L68" s="17"/>
      <c r="M68" s="17"/>
      <c r="N68" s="17"/>
      <c r="O68" s="17"/>
      <c r="P68" s="17"/>
      <c r="Q68" s="17"/>
      <c r="R68" s="17"/>
      <c r="S68" s="17"/>
      <c r="T68" s="17"/>
      <c r="U68" s="17"/>
    </row>
    <row r="69" spans="1:21" x14ac:dyDescent="0.2">
      <c r="A69" s="17"/>
      <c r="B69" s="17"/>
      <c r="C69" s="17"/>
      <c r="D69" s="17"/>
      <c r="E69" s="17"/>
      <c r="F69" s="17"/>
      <c r="G69" s="17"/>
      <c r="H69" s="17"/>
      <c r="I69" s="17"/>
      <c r="J69" s="17"/>
      <c r="K69" s="17"/>
      <c r="L69" s="17"/>
      <c r="M69" s="17"/>
      <c r="N69" s="17"/>
      <c r="O69" s="17"/>
      <c r="P69" s="17"/>
      <c r="Q69" s="17"/>
      <c r="R69" s="17"/>
      <c r="S69" s="17"/>
      <c r="T69" s="17"/>
      <c r="U69" s="17"/>
    </row>
    <row r="70" spans="1:21" x14ac:dyDescent="0.2">
      <c r="A70" s="17"/>
      <c r="B70" s="17"/>
      <c r="C70" s="17"/>
      <c r="D70" s="17"/>
      <c r="E70" s="17"/>
      <c r="F70" s="17"/>
      <c r="G70" s="17"/>
      <c r="H70" s="17"/>
      <c r="I70" s="17"/>
      <c r="J70" s="17"/>
      <c r="K70" s="17"/>
      <c r="L70" s="17"/>
      <c r="M70" s="17"/>
      <c r="N70" s="17"/>
      <c r="O70" s="17"/>
      <c r="P70" s="17"/>
      <c r="Q70" s="17"/>
      <c r="R70" s="17"/>
      <c r="S70" s="17"/>
      <c r="T70" s="17"/>
      <c r="U70" s="17"/>
    </row>
    <row r="71" spans="1:21" x14ac:dyDescent="0.2">
      <c r="B71" s="17"/>
      <c r="D71" s="17"/>
      <c r="E71" s="17"/>
      <c r="F71" s="17"/>
      <c r="G71" s="17"/>
      <c r="H71" s="17"/>
      <c r="I71" s="17"/>
      <c r="J71" s="17"/>
      <c r="K71" s="17"/>
      <c r="L71" s="17"/>
      <c r="M71" s="17"/>
      <c r="N71" s="17"/>
      <c r="O71" s="17"/>
      <c r="P71" s="17"/>
      <c r="Q71" s="17"/>
      <c r="R71" s="17"/>
      <c r="S71" s="17"/>
      <c r="T71" s="17"/>
      <c r="U71" s="17"/>
    </row>
    <row r="72" spans="1:21" x14ac:dyDescent="0.2">
      <c r="B72" s="17"/>
      <c r="D72" s="17"/>
      <c r="E72" s="17"/>
      <c r="F72" s="17"/>
      <c r="G72" s="17"/>
      <c r="H72" s="17"/>
      <c r="I72" s="17"/>
      <c r="J72" s="17"/>
      <c r="K72" s="17"/>
      <c r="L72" s="17"/>
      <c r="M72" s="17"/>
      <c r="N72" s="17"/>
      <c r="O72" s="17"/>
      <c r="P72" s="17"/>
      <c r="Q72" s="17"/>
      <c r="R72" s="17"/>
      <c r="S72" s="17"/>
      <c r="T72" s="17"/>
      <c r="U72" s="17"/>
    </row>
    <row r="73" spans="1:21" x14ac:dyDescent="0.2">
      <c r="D73" s="17"/>
      <c r="E73" s="17"/>
      <c r="F73" s="17"/>
      <c r="G73" s="17"/>
      <c r="H73" s="17"/>
      <c r="I73" s="17"/>
      <c r="J73" s="17"/>
      <c r="K73" s="17"/>
      <c r="L73" s="17"/>
      <c r="M73" s="17"/>
      <c r="N73" s="17"/>
      <c r="O73" s="17"/>
      <c r="P73" s="17"/>
      <c r="Q73" s="17"/>
      <c r="R73" s="17"/>
      <c r="S73" s="17"/>
      <c r="T73" s="17"/>
      <c r="U73" s="17"/>
    </row>
    <row r="74" spans="1:21" x14ac:dyDescent="0.2">
      <c r="D74" s="17"/>
      <c r="E74" s="17"/>
      <c r="F74" s="17"/>
      <c r="G74" s="17"/>
      <c r="H74" s="17"/>
      <c r="I74" s="17"/>
      <c r="J74" s="17"/>
      <c r="K74" s="17"/>
      <c r="L74" s="17"/>
      <c r="M74" s="17"/>
      <c r="N74" s="17"/>
      <c r="O74" s="17"/>
      <c r="P74" s="17"/>
      <c r="Q74" s="17"/>
      <c r="R74" s="17"/>
      <c r="S74" s="17"/>
      <c r="T74" s="17"/>
      <c r="U74" s="17"/>
    </row>
    <row r="75" spans="1:21" x14ac:dyDescent="0.2">
      <c r="D75" s="17"/>
      <c r="E75" s="17"/>
      <c r="F75" s="17"/>
      <c r="G75" s="17"/>
      <c r="H75" s="17"/>
      <c r="I75" s="17"/>
      <c r="J75" s="17"/>
      <c r="K75" s="17"/>
      <c r="L75" s="17"/>
      <c r="M75" s="17"/>
      <c r="N75" s="17"/>
      <c r="O75" s="17"/>
      <c r="P75" s="17"/>
      <c r="Q75" s="17"/>
      <c r="R75" s="17"/>
      <c r="S75" s="17"/>
      <c r="T75" s="17"/>
      <c r="U75" s="17"/>
    </row>
    <row r="76" spans="1:21" x14ac:dyDescent="0.2">
      <c r="D76" s="17"/>
      <c r="E76" s="17"/>
      <c r="F76" s="17"/>
      <c r="G76" s="17"/>
      <c r="H76" s="17"/>
      <c r="I76" s="17"/>
      <c r="J76" s="17"/>
      <c r="K76" s="17"/>
      <c r="L76" s="17"/>
      <c r="M76" s="17"/>
      <c r="N76" s="17"/>
      <c r="O76" s="17"/>
      <c r="P76" s="17"/>
      <c r="Q76" s="17"/>
      <c r="R76" s="17"/>
      <c r="S76" s="17"/>
      <c r="T76" s="17"/>
      <c r="U76" s="17"/>
    </row>
    <row r="77" spans="1:21" x14ac:dyDescent="0.2">
      <c r="D77" s="17"/>
      <c r="E77" s="17"/>
      <c r="F77" s="17"/>
      <c r="G77" s="17"/>
      <c r="H77" s="17"/>
      <c r="I77" s="17"/>
      <c r="J77" s="17"/>
      <c r="K77" s="17"/>
      <c r="L77" s="17"/>
      <c r="M77" s="17"/>
      <c r="N77" s="17"/>
      <c r="O77" s="17"/>
      <c r="P77" s="17"/>
      <c r="Q77" s="17"/>
      <c r="R77" s="17"/>
      <c r="S77" s="17"/>
      <c r="T77" s="17"/>
      <c r="U77" s="17"/>
    </row>
    <row r="78" spans="1:21" x14ac:dyDescent="0.2">
      <c r="D78" s="17"/>
      <c r="E78" s="17"/>
      <c r="F78" s="17"/>
      <c r="G78" s="17"/>
      <c r="H78" s="17"/>
      <c r="I78" s="17"/>
      <c r="J78" s="17"/>
      <c r="K78" s="17"/>
      <c r="L78" s="17"/>
      <c r="M78" s="17"/>
      <c r="N78" s="17"/>
      <c r="O78" s="17"/>
      <c r="P78" s="17"/>
      <c r="Q78" s="17"/>
      <c r="R78" s="17"/>
      <c r="S78" s="17"/>
      <c r="T78" s="17"/>
      <c r="U78" s="17"/>
    </row>
    <row r="79" spans="1:21" x14ac:dyDescent="0.2">
      <c r="D79" s="17"/>
      <c r="E79" s="17"/>
      <c r="F79" s="17"/>
      <c r="G79" s="17"/>
      <c r="H79" s="17"/>
      <c r="I79" s="17"/>
      <c r="J79" s="17"/>
      <c r="K79" s="17"/>
      <c r="L79" s="17"/>
      <c r="M79" s="17"/>
      <c r="N79" s="17"/>
      <c r="O79" s="17"/>
      <c r="P79" s="17"/>
      <c r="Q79" s="17"/>
      <c r="R79" s="17"/>
      <c r="S79" s="17"/>
      <c r="T79" s="17"/>
      <c r="U79" s="17"/>
    </row>
    <row r="80" spans="1:21" x14ac:dyDescent="0.2">
      <c r="D80" s="17"/>
      <c r="E80" s="17"/>
      <c r="F80" s="17"/>
      <c r="G80" s="17"/>
      <c r="H80" s="17"/>
      <c r="I80" s="17"/>
      <c r="J80" s="17"/>
      <c r="K80" s="17"/>
      <c r="L80" s="17"/>
      <c r="M80" s="17"/>
      <c r="N80" s="17"/>
      <c r="O80" s="17"/>
      <c r="P80" s="17"/>
      <c r="Q80" s="17"/>
      <c r="R80" s="17"/>
      <c r="S80" s="17"/>
      <c r="T80" s="17"/>
      <c r="U80" s="17"/>
    </row>
    <row r="81" spans="4:21" x14ac:dyDescent="0.2">
      <c r="D81" s="17"/>
      <c r="E81" s="17"/>
      <c r="F81" s="17"/>
      <c r="G81" s="17"/>
      <c r="H81" s="17"/>
      <c r="I81" s="17"/>
      <c r="J81" s="17"/>
      <c r="K81" s="17"/>
      <c r="L81" s="17"/>
      <c r="M81" s="17"/>
      <c r="N81" s="17"/>
      <c r="O81" s="17"/>
      <c r="P81" s="17"/>
      <c r="Q81" s="17"/>
      <c r="R81" s="17"/>
      <c r="S81" s="17"/>
      <c r="T81" s="17"/>
      <c r="U81" s="17"/>
    </row>
    <row r="82" spans="4:21" x14ac:dyDescent="0.2">
      <c r="D82" s="17"/>
      <c r="E82" s="17"/>
      <c r="F82" s="17"/>
      <c r="G82" s="17"/>
      <c r="H82" s="17"/>
      <c r="I82" s="17"/>
      <c r="J82" s="17"/>
      <c r="K82" s="17"/>
      <c r="L82" s="17"/>
      <c r="M82" s="17"/>
      <c r="N82" s="17"/>
      <c r="O82" s="17"/>
      <c r="P82" s="17"/>
      <c r="Q82" s="17"/>
      <c r="R82" s="17"/>
      <c r="S82" s="17"/>
      <c r="T82" s="17"/>
      <c r="U82" s="17"/>
    </row>
    <row r="83" spans="4:21" x14ac:dyDescent="0.2">
      <c r="D83" s="17"/>
      <c r="E83" s="17"/>
      <c r="F83" s="17"/>
      <c r="G83" s="17"/>
      <c r="H83" s="17"/>
      <c r="I83" s="17"/>
      <c r="J83" s="17"/>
      <c r="K83" s="17"/>
      <c r="L83" s="17"/>
      <c r="M83" s="17"/>
      <c r="N83" s="17"/>
      <c r="O83" s="17"/>
      <c r="P83" s="17"/>
      <c r="Q83" s="17"/>
      <c r="R83" s="17"/>
      <c r="S83" s="17"/>
      <c r="T83" s="17"/>
      <c r="U83" s="17"/>
    </row>
    <row r="84" spans="4:21" x14ac:dyDescent="0.2">
      <c r="D84" s="17"/>
      <c r="E84" s="17"/>
      <c r="F84" s="17"/>
      <c r="G84" s="17"/>
      <c r="H84" s="17"/>
      <c r="I84" s="17"/>
      <c r="J84" s="17"/>
      <c r="K84" s="17"/>
      <c r="L84" s="17"/>
      <c r="M84" s="17"/>
      <c r="N84" s="17"/>
      <c r="O84" s="17"/>
      <c r="P84" s="17"/>
      <c r="Q84" s="17"/>
      <c r="R84" s="17"/>
      <c r="S84" s="17"/>
      <c r="T84" s="17"/>
      <c r="U84" s="17"/>
    </row>
    <row r="85" spans="4:21" x14ac:dyDescent="0.2">
      <c r="D85" s="17"/>
      <c r="E85" s="17"/>
      <c r="F85" s="17"/>
      <c r="G85" s="17"/>
      <c r="H85" s="17"/>
      <c r="I85" s="17"/>
      <c r="J85" s="17"/>
      <c r="K85" s="17"/>
      <c r="L85" s="17"/>
      <c r="M85" s="17"/>
      <c r="N85" s="17"/>
      <c r="O85" s="17"/>
      <c r="P85" s="17"/>
      <c r="Q85" s="17"/>
      <c r="R85" s="17"/>
      <c r="S85" s="17"/>
      <c r="T85" s="17"/>
      <c r="U85" s="17"/>
    </row>
    <row r="86" spans="4:21" x14ac:dyDescent="0.2">
      <c r="D86" s="17"/>
      <c r="E86" s="17"/>
      <c r="F86" s="17"/>
      <c r="G86" s="17"/>
      <c r="H86" s="17"/>
      <c r="I86" s="17"/>
      <c r="J86" s="17"/>
      <c r="K86" s="17"/>
      <c r="L86" s="17"/>
      <c r="M86" s="17"/>
      <c r="N86" s="17"/>
      <c r="O86" s="17"/>
      <c r="P86" s="17"/>
      <c r="Q86" s="17"/>
      <c r="R86" s="17"/>
      <c r="S86" s="17"/>
      <c r="T86" s="17"/>
      <c r="U86" s="17"/>
    </row>
    <row r="87" spans="4:21" x14ac:dyDescent="0.2">
      <c r="D87" s="17"/>
      <c r="E87" s="17"/>
      <c r="F87" s="17"/>
      <c r="G87" s="17"/>
      <c r="H87" s="17"/>
      <c r="I87" s="17"/>
      <c r="J87" s="17"/>
      <c r="K87" s="17"/>
      <c r="L87" s="17"/>
      <c r="M87" s="17"/>
      <c r="N87" s="17"/>
      <c r="O87" s="17"/>
      <c r="P87" s="17"/>
      <c r="Q87" s="17"/>
      <c r="R87" s="17"/>
      <c r="S87" s="17"/>
      <c r="T87" s="17"/>
      <c r="U87" s="17"/>
    </row>
    <row r="88" spans="4:21" x14ac:dyDescent="0.2">
      <c r="D88" s="17"/>
      <c r="E88" s="17"/>
      <c r="F88" s="17"/>
      <c r="G88" s="17"/>
      <c r="H88" s="17"/>
      <c r="I88" s="17"/>
      <c r="J88" s="17"/>
      <c r="K88" s="17"/>
      <c r="L88" s="17"/>
      <c r="M88" s="17"/>
      <c r="N88" s="17"/>
      <c r="O88" s="17"/>
      <c r="P88" s="17"/>
      <c r="Q88" s="17"/>
      <c r="R88" s="17"/>
      <c r="S88" s="17"/>
      <c r="T88" s="17"/>
      <c r="U88" s="17"/>
    </row>
    <row r="89" spans="4:21" x14ac:dyDescent="0.2">
      <c r="D89" s="17"/>
      <c r="E89" s="17"/>
      <c r="F89" s="17"/>
      <c r="G89" s="17"/>
      <c r="H89" s="17"/>
      <c r="I89" s="17"/>
      <c r="J89" s="17"/>
      <c r="K89" s="17"/>
      <c r="L89" s="17"/>
      <c r="M89" s="17"/>
      <c r="N89" s="17"/>
      <c r="O89" s="17"/>
      <c r="P89" s="17"/>
      <c r="Q89" s="17"/>
      <c r="R89" s="17"/>
      <c r="S89" s="17"/>
      <c r="T89" s="17"/>
      <c r="U89" s="17"/>
    </row>
  </sheetData>
  <phoneticPr fontId="3" type="noConversion"/>
  <hyperlinks>
    <hyperlink ref="B17" location="GPU" display="Click to go there…"/>
    <hyperlink ref="B23" location="ActiveThreads" display="Click to go there…"/>
    <hyperlink ref="B37" r:id="rId1" display="Click Here for the NVIDIA CUDA Homepage"/>
    <hyperlink ref="B19" location="sharedSize" display="Click to go there…"/>
    <hyperlink ref="B21" location="MyThreadCount" display="Click to go there…"/>
  </hyperlinks>
  <pageMargins left="0.75" right="0.75" top="1" bottom="1" header="0.5" footer="0.5"/>
  <pageSetup orientation="portrait" horizontalDpi="429496729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47"/>
  <sheetViews>
    <sheetView workbookViewId="0">
      <pane xSplit="2" topLeftCell="C1" activePane="topRight" state="frozen"/>
      <selection pane="topRight" activeCell="C2" sqref="C2"/>
    </sheetView>
  </sheetViews>
  <sheetFormatPr defaultColWidth="8.85546875" defaultRowHeight="12.75" x14ac:dyDescent="0.2"/>
  <cols>
    <col min="1" max="1" width="45.140625" customWidth="1"/>
    <col min="2" max="2" width="22.42578125" hidden="1" customWidth="1"/>
    <col min="3" max="4" width="14.42578125" customWidth="1"/>
    <col min="5" max="6" width="12.140625" customWidth="1"/>
    <col min="7" max="8" width="11.140625" customWidth="1"/>
  </cols>
  <sheetData>
    <row r="1" spans="1:14" ht="15" x14ac:dyDescent="0.3">
      <c r="A1" s="1"/>
    </row>
    <row r="2" spans="1:14" ht="15" x14ac:dyDescent="0.3">
      <c r="A2" s="1" t="s">
        <v>36</v>
      </c>
      <c r="B2" s="45"/>
      <c r="C2" s="45">
        <v>2</v>
      </c>
      <c r="D2" s="45">
        <v>2.1</v>
      </c>
      <c r="E2" s="45">
        <v>3</v>
      </c>
      <c r="F2" s="45">
        <v>3.2</v>
      </c>
      <c r="G2" s="45">
        <v>3.5</v>
      </c>
      <c r="H2" s="45">
        <v>3.7</v>
      </c>
      <c r="I2" s="45">
        <v>5</v>
      </c>
      <c r="J2" s="45">
        <v>5.2</v>
      </c>
      <c r="K2" s="45">
        <v>5.3</v>
      </c>
      <c r="L2" s="45">
        <v>6</v>
      </c>
      <c r="M2" s="45">
        <v>6.1</v>
      </c>
      <c r="N2" s="45">
        <v>6.2</v>
      </c>
    </row>
    <row r="3" spans="1:14" x14ac:dyDescent="0.2">
      <c r="A3" s="2" t="s">
        <v>58</v>
      </c>
      <c r="B3" s="53"/>
      <c r="C3" s="53" t="s">
        <v>59</v>
      </c>
      <c r="D3" s="54" t="s">
        <v>68</v>
      </c>
      <c r="E3" s="54" t="s">
        <v>82</v>
      </c>
      <c r="F3" s="102" t="s">
        <v>108</v>
      </c>
      <c r="G3" s="88" t="s">
        <v>87</v>
      </c>
      <c r="H3" s="92" t="s">
        <v>109</v>
      </c>
      <c r="I3" s="92" t="s">
        <v>90</v>
      </c>
      <c r="J3" s="92" t="s">
        <v>103</v>
      </c>
      <c r="K3" s="92" t="s">
        <v>110</v>
      </c>
      <c r="L3" s="103" t="s">
        <v>112</v>
      </c>
      <c r="M3" s="103" t="s">
        <v>113</v>
      </c>
      <c r="N3" s="103" t="s">
        <v>114</v>
      </c>
    </row>
    <row r="4" spans="1:14" x14ac:dyDescent="0.2">
      <c r="A4" s="2" t="s">
        <v>8</v>
      </c>
      <c r="B4" s="2"/>
      <c r="C4" s="2">
        <v>32</v>
      </c>
      <c r="D4" s="2">
        <v>32</v>
      </c>
      <c r="E4" s="2">
        <v>32</v>
      </c>
      <c r="F4" s="2">
        <v>32</v>
      </c>
      <c r="G4" s="2">
        <v>32</v>
      </c>
      <c r="H4" s="2">
        <v>32</v>
      </c>
      <c r="I4" s="2">
        <v>32</v>
      </c>
      <c r="J4" s="2">
        <v>32</v>
      </c>
      <c r="K4" s="2">
        <v>32</v>
      </c>
      <c r="L4" s="2">
        <v>32</v>
      </c>
      <c r="M4" s="2">
        <v>32</v>
      </c>
      <c r="N4" s="2">
        <v>32</v>
      </c>
    </row>
    <row r="5" spans="1:14" x14ac:dyDescent="0.2">
      <c r="A5" s="2" t="s">
        <v>13</v>
      </c>
      <c r="C5">
        <v>48</v>
      </c>
      <c r="D5">
        <v>48</v>
      </c>
      <c r="E5">
        <v>64</v>
      </c>
      <c r="F5">
        <v>64</v>
      </c>
      <c r="G5">
        <v>64</v>
      </c>
      <c r="H5">
        <v>64</v>
      </c>
      <c r="I5">
        <v>64</v>
      </c>
      <c r="J5">
        <v>64</v>
      </c>
      <c r="K5">
        <v>64</v>
      </c>
      <c r="L5">
        <v>64</v>
      </c>
      <c r="M5">
        <v>64</v>
      </c>
      <c r="N5">
        <v>128</v>
      </c>
    </row>
    <row r="6" spans="1:14" x14ac:dyDescent="0.2">
      <c r="A6" s="2" t="s">
        <v>14</v>
      </c>
      <c r="C6" s="2">
        <f t="shared" ref="C6:I6" si="0">C4*C5</f>
        <v>1536</v>
      </c>
      <c r="D6" s="2">
        <f t="shared" si="0"/>
        <v>1536</v>
      </c>
      <c r="E6" s="2">
        <f t="shared" si="0"/>
        <v>2048</v>
      </c>
      <c r="F6" s="2">
        <f>F4*F5</f>
        <v>2048</v>
      </c>
      <c r="G6" s="2">
        <f t="shared" si="0"/>
        <v>2048</v>
      </c>
      <c r="H6" s="2">
        <f>H4*H5</f>
        <v>2048</v>
      </c>
      <c r="I6" s="2">
        <f t="shared" si="0"/>
        <v>2048</v>
      </c>
      <c r="J6" s="2">
        <f>J4*J5</f>
        <v>2048</v>
      </c>
      <c r="K6" s="2">
        <f>K4*K5</f>
        <v>2048</v>
      </c>
      <c r="L6" s="2">
        <f>L4*L5</f>
        <v>2048</v>
      </c>
      <c r="M6" s="2">
        <f>M4*M5</f>
        <v>2048</v>
      </c>
      <c r="N6" s="2">
        <f>N4*N5</f>
        <v>4096</v>
      </c>
    </row>
    <row r="7" spans="1:14" x14ac:dyDescent="0.2">
      <c r="A7" s="2" t="s">
        <v>15</v>
      </c>
      <c r="B7" s="2"/>
      <c r="C7" s="2">
        <v>8</v>
      </c>
      <c r="D7" s="2">
        <v>8</v>
      </c>
      <c r="E7" s="2">
        <v>16</v>
      </c>
      <c r="F7" s="2">
        <v>16</v>
      </c>
      <c r="G7" s="2">
        <v>16</v>
      </c>
      <c r="H7" s="2">
        <v>16</v>
      </c>
      <c r="I7" s="2">
        <v>32</v>
      </c>
      <c r="J7" s="2">
        <v>32</v>
      </c>
      <c r="K7" s="2">
        <v>32</v>
      </c>
      <c r="L7" s="2">
        <v>32</v>
      </c>
      <c r="M7" s="2">
        <v>32</v>
      </c>
      <c r="N7" s="2">
        <v>32</v>
      </c>
    </row>
    <row r="8" spans="1:14" x14ac:dyDescent="0.2">
      <c r="A8" s="57" t="s">
        <v>102</v>
      </c>
      <c r="B8" s="2"/>
      <c r="C8" s="2">
        <f>MAX(sm_20_SharedMem_Configs)</f>
        <v>49152</v>
      </c>
      <c r="D8" s="2">
        <f>MAX(sm_21_SharedMem_Configs)</f>
        <v>49152</v>
      </c>
      <c r="E8" s="2">
        <f>MAX(sm_30_SharedMem_Configs)</f>
        <v>49152</v>
      </c>
      <c r="F8" s="2">
        <f>MAX(sm_32_SharedMem_Configs)</f>
        <v>49152</v>
      </c>
      <c r="G8" s="2">
        <f>MAX(sm_35_SharedMem_Configs)</f>
        <v>49152</v>
      </c>
      <c r="H8" s="2">
        <f>MAX(sm_37_SharedMem_Configs)</f>
        <v>114688</v>
      </c>
      <c r="I8">
        <f>MAX(sm_50_SharedMem_Configs)</f>
        <v>65536</v>
      </c>
      <c r="J8">
        <f>MAX(sm_52_SharedMem_Configs)</f>
        <v>98304</v>
      </c>
      <c r="K8">
        <f>MAX(sm_53_SharedMem_Configs)</f>
        <v>65536</v>
      </c>
      <c r="L8">
        <f>MAX(sm_60_SharedMem_Configs)</f>
        <v>65536</v>
      </c>
      <c r="M8">
        <f>MAX(sm_61_SharedMem_Configs)</f>
        <v>98304</v>
      </c>
      <c r="N8">
        <f>MAX(sm_62_SharedMem_Configs)</f>
        <v>65536</v>
      </c>
    </row>
    <row r="9" spans="1:14" x14ac:dyDescent="0.2">
      <c r="A9" s="57" t="s">
        <v>93</v>
      </c>
      <c r="B9" s="2"/>
      <c r="C9" s="2">
        <f>C8</f>
        <v>49152</v>
      </c>
      <c r="D9" s="2">
        <f>D8</f>
        <v>49152</v>
      </c>
      <c r="E9" s="2">
        <f>E8</f>
        <v>49152</v>
      </c>
      <c r="F9" s="2">
        <f>F8</f>
        <v>49152</v>
      </c>
      <c r="G9" s="2">
        <f>G8</f>
        <v>49152</v>
      </c>
      <c r="H9" s="2">
        <f>G9</f>
        <v>49152</v>
      </c>
      <c r="I9" s="2">
        <v>49152</v>
      </c>
      <c r="J9" s="2">
        <v>49152</v>
      </c>
      <c r="K9" s="2">
        <v>49152</v>
      </c>
      <c r="L9" s="2">
        <v>49152</v>
      </c>
      <c r="M9" s="2">
        <v>49152</v>
      </c>
      <c r="N9" s="2">
        <v>49152</v>
      </c>
    </row>
    <row r="10" spans="1:14" ht="15" x14ac:dyDescent="0.3">
      <c r="A10" s="1" t="s">
        <v>100</v>
      </c>
      <c r="B10" s="2"/>
      <c r="C10" s="2">
        <v>32768</v>
      </c>
      <c r="D10" s="2">
        <v>32768</v>
      </c>
      <c r="E10" s="2">
        <v>65536</v>
      </c>
      <c r="F10" s="2">
        <v>65536</v>
      </c>
      <c r="G10" s="2">
        <v>65536</v>
      </c>
      <c r="H10" s="2">
        <f>128*1024</f>
        <v>131072</v>
      </c>
      <c r="I10" s="2">
        <v>65536</v>
      </c>
      <c r="J10" s="2">
        <v>65536</v>
      </c>
      <c r="K10" s="2">
        <v>65536</v>
      </c>
      <c r="L10" s="2">
        <v>65536</v>
      </c>
      <c r="M10" s="2">
        <v>65536</v>
      </c>
      <c r="N10" s="2">
        <v>65536</v>
      </c>
    </row>
    <row r="11" spans="1:14" ht="15" x14ac:dyDescent="0.3">
      <c r="A11" s="1" t="s">
        <v>105</v>
      </c>
      <c r="B11" s="2"/>
      <c r="C11" s="2">
        <f t="shared" ref="C11:I11" si="1">C10</f>
        <v>32768</v>
      </c>
      <c r="D11" s="2">
        <f t="shared" si="1"/>
        <v>32768</v>
      </c>
      <c r="E11" s="2">
        <f t="shared" si="1"/>
        <v>65536</v>
      </c>
      <c r="F11" s="2">
        <f>F10</f>
        <v>65536</v>
      </c>
      <c r="G11" s="2">
        <f t="shared" si="1"/>
        <v>65536</v>
      </c>
      <c r="H11" s="2">
        <f>64*1024</f>
        <v>65536</v>
      </c>
      <c r="I11" s="2">
        <f t="shared" si="1"/>
        <v>65536</v>
      </c>
      <c r="J11" s="2">
        <f>IF(dlcmMode="L2 only (cg)",J10,J10/2)</f>
        <v>65536</v>
      </c>
      <c r="K11" s="2">
        <f>K10/2</f>
        <v>32768</v>
      </c>
      <c r="L11" s="2">
        <f>L10</f>
        <v>65536</v>
      </c>
      <c r="M11" s="2">
        <f>M10</f>
        <v>65536</v>
      </c>
      <c r="N11" s="2">
        <f>N10</f>
        <v>65536</v>
      </c>
    </row>
    <row r="12" spans="1:14" ht="15" x14ac:dyDescent="0.3">
      <c r="A12" s="1" t="s">
        <v>40</v>
      </c>
      <c r="B12" s="2"/>
      <c r="C12" s="2">
        <f>IF(ISERROR(FIND(CONCATENATE(MyRegCount,","),$B$25)),C24,C25)</f>
        <v>64</v>
      </c>
      <c r="D12" s="2">
        <f>IF(ISERROR(FIND(CONCATENATE(MyRegCount,","),$B$25)),D24,D25)</f>
        <v>64</v>
      </c>
      <c r="E12" s="2">
        <f t="shared" ref="E12:N12" si="2">E24</f>
        <v>256</v>
      </c>
      <c r="F12" s="2">
        <f t="shared" si="2"/>
        <v>256</v>
      </c>
      <c r="G12" s="2">
        <f t="shared" si="2"/>
        <v>256</v>
      </c>
      <c r="H12" s="2">
        <f t="shared" si="2"/>
        <v>256</v>
      </c>
      <c r="I12" s="2">
        <f t="shared" si="2"/>
        <v>256</v>
      </c>
      <c r="J12" s="2">
        <f t="shared" si="2"/>
        <v>256</v>
      </c>
      <c r="K12" s="2">
        <f t="shared" si="2"/>
        <v>256</v>
      </c>
      <c r="L12" s="2">
        <f t="shared" si="2"/>
        <v>256</v>
      </c>
      <c r="M12" s="2">
        <f t="shared" si="2"/>
        <v>256</v>
      </c>
      <c r="N12" s="2">
        <f t="shared" si="2"/>
        <v>256</v>
      </c>
    </row>
    <row r="13" spans="1:14" ht="15" x14ac:dyDescent="0.3">
      <c r="A13" s="1" t="s">
        <v>91</v>
      </c>
      <c r="B13" s="53"/>
      <c r="C13" s="53" t="s">
        <v>45</v>
      </c>
      <c r="D13" s="53" t="s">
        <v>45</v>
      </c>
      <c r="E13" s="53" t="s">
        <v>45</v>
      </c>
      <c r="F13" s="53" t="s">
        <v>45</v>
      </c>
      <c r="G13" s="53" t="s">
        <v>45</v>
      </c>
      <c r="H13" s="53" t="s">
        <v>45</v>
      </c>
      <c r="I13" s="53" t="s">
        <v>45</v>
      </c>
      <c r="J13" s="53" t="s">
        <v>45</v>
      </c>
      <c r="K13" s="53" t="s">
        <v>45</v>
      </c>
      <c r="L13" s="53" t="s">
        <v>45</v>
      </c>
      <c r="M13" s="53" t="s">
        <v>45</v>
      </c>
      <c r="N13" s="53" t="s">
        <v>45</v>
      </c>
    </row>
    <row r="14" spans="1:14" ht="15" x14ac:dyDescent="0.3">
      <c r="A14" s="1" t="s">
        <v>81</v>
      </c>
      <c r="B14" s="53"/>
      <c r="C14" s="53">
        <v>63</v>
      </c>
      <c r="D14" s="53">
        <v>63</v>
      </c>
      <c r="E14" s="53">
        <v>63</v>
      </c>
      <c r="F14" s="53">
        <v>255</v>
      </c>
      <c r="G14" s="53">
        <v>255</v>
      </c>
      <c r="H14" s="53">
        <v>255</v>
      </c>
      <c r="I14" s="53">
        <v>255</v>
      </c>
      <c r="J14" s="53">
        <v>255</v>
      </c>
      <c r="K14" s="53">
        <v>255</v>
      </c>
      <c r="L14" s="53">
        <v>255</v>
      </c>
      <c r="M14" s="53">
        <v>255</v>
      </c>
      <c r="N14" s="53">
        <v>255</v>
      </c>
    </row>
    <row r="15" spans="1:14" ht="15" x14ac:dyDescent="0.3">
      <c r="A15" s="1" t="s">
        <v>44</v>
      </c>
      <c r="B15" s="2"/>
      <c r="C15" s="2">
        <v>128</v>
      </c>
      <c r="D15" s="2">
        <v>128</v>
      </c>
      <c r="E15" s="2">
        <v>256</v>
      </c>
      <c r="F15" s="2">
        <v>256</v>
      </c>
      <c r="G15" s="2">
        <v>256</v>
      </c>
      <c r="H15" s="2">
        <v>256</v>
      </c>
      <c r="I15" s="2">
        <v>256</v>
      </c>
      <c r="J15" s="2">
        <v>256</v>
      </c>
      <c r="K15" s="2">
        <v>256</v>
      </c>
      <c r="L15" s="2">
        <v>256</v>
      </c>
      <c r="M15" s="2">
        <v>256</v>
      </c>
      <c r="N15" s="2">
        <v>256</v>
      </c>
    </row>
    <row r="16" spans="1:14" ht="15" x14ac:dyDescent="0.3">
      <c r="A16" s="1" t="s">
        <v>92</v>
      </c>
      <c r="C16" s="2">
        <v>2</v>
      </c>
      <c r="D16" s="2">
        <v>2</v>
      </c>
      <c r="E16" s="2">
        <v>4</v>
      </c>
      <c r="F16" s="2">
        <v>4</v>
      </c>
      <c r="G16" s="2">
        <v>4</v>
      </c>
      <c r="H16" s="2">
        <v>4</v>
      </c>
      <c r="I16" s="2">
        <v>4</v>
      </c>
      <c r="J16" s="2">
        <f>IF(dlcmMode="L2 only (cg)",4,2)</f>
        <v>4</v>
      </c>
      <c r="K16" s="2">
        <f>IF(dlcmMode="L2 only (cg)",4,2)</f>
        <v>4</v>
      </c>
      <c r="L16" s="2">
        <v>2</v>
      </c>
      <c r="M16" s="2">
        <v>4</v>
      </c>
      <c r="N16" s="2">
        <v>4</v>
      </c>
    </row>
    <row r="17" spans="1:14" ht="15" x14ac:dyDescent="0.3">
      <c r="A17" s="1" t="s">
        <v>63</v>
      </c>
      <c r="B17" s="2"/>
      <c r="C17" s="2">
        <v>1024</v>
      </c>
      <c r="D17" s="2">
        <v>1024</v>
      </c>
      <c r="E17" s="2">
        <v>1024</v>
      </c>
      <c r="F17" s="2">
        <v>1024</v>
      </c>
      <c r="G17" s="2">
        <v>1024</v>
      </c>
      <c r="H17" s="2">
        <v>1024</v>
      </c>
      <c r="I17" s="2">
        <v>1024</v>
      </c>
      <c r="J17" s="2">
        <v>1024</v>
      </c>
      <c r="K17" s="2">
        <v>1024</v>
      </c>
      <c r="L17" s="2">
        <v>1024</v>
      </c>
      <c r="M17" s="2">
        <v>1024</v>
      </c>
      <c r="N17" s="2">
        <v>1024</v>
      </c>
    </row>
    <row r="18" spans="1:14" ht="15" x14ac:dyDescent="0.3">
      <c r="A18" s="1"/>
      <c r="B18" s="45"/>
      <c r="C18" s="45"/>
      <c r="D18" s="45"/>
      <c r="E18" s="45"/>
      <c r="F18" s="45"/>
    </row>
    <row r="19" spans="1:14" ht="15" x14ac:dyDescent="0.3">
      <c r="A19" s="1" t="s">
        <v>57</v>
      </c>
      <c r="B19" s="2"/>
      <c r="C19" s="2">
        <f>48*1024</f>
        <v>49152</v>
      </c>
      <c r="D19" s="2">
        <f>48*1024</f>
        <v>49152</v>
      </c>
      <c r="E19" s="2">
        <f>48*1024</f>
        <v>49152</v>
      </c>
      <c r="F19" s="2">
        <f>48*1024</f>
        <v>49152</v>
      </c>
      <c r="G19" s="2">
        <f>48*1024</f>
        <v>49152</v>
      </c>
      <c r="H19" s="2">
        <f>112*1024</f>
        <v>114688</v>
      </c>
      <c r="I19">
        <v>65536</v>
      </c>
      <c r="J19">
        <f>96*1024</f>
        <v>98304</v>
      </c>
      <c r="K19">
        <f>sm_50_SharedMem_Configs</f>
        <v>65536</v>
      </c>
      <c r="L19">
        <v>65536</v>
      </c>
      <c r="M19">
        <f>96*1024</f>
        <v>98304</v>
      </c>
      <c r="N19">
        <f>sm_60_SharedMem_Configs</f>
        <v>65536</v>
      </c>
    </row>
    <row r="20" spans="1:14" ht="15" x14ac:dyDescent="0.3">
      <c r="A20" s="1" t="s">
        <v>60</v>
      </c>
      <c r="B20" s="2"/>
      <c r="C20" s="2">
        <f>16*1024</f>
        <v>16384</v>
      </c>
      <c r="D20" s="2">
        <f>16*1024</f>
        <v>16384</v>
      </c>
      <c r="E20" s="55">
        <f>32*1024</f>
        <v>32768</v>
      </c>
      <c r="F20" s="55">
        <f>32*1024</f>
        <v>32768</v>
      </c>
      <c r="G20" s="55">
        <f>32*1024</f>
        <v>32768</v>
      </c>
      <c r="H20" s="55">
        <f>96*1024</f>
        <v>98304</v>
      </c>
      <c r="I20" s="101" t="e">
        <f>NA()</f>
        <v>#N/A</v>
      </c>
      <c r="J20" s="101" t="e">
        <f>NA()</f>
        <v>#N/A</v>
      </c>
    </row>
    <row r="21" spans="1:14" ht="15" x14ac:dyDescent="0.3">
      <c r="A21" s="1"/>
      <c r="C21" s="101" t="e">
        <f>NA()</f>
        <v>#N/A</v>
      </c>
      <c r="D21" s="101" t="e">
        <f>NA()</f>
        <v>#N/A</v>
      </c>
      <c r="E21" s="2">
        <f>16*1024</f>
        <v>16384</v>
      </c>
      <c r="F21" s="2">
        <f>16*1024</f>
        <v>16384</v>
      </c>
      <c r="G21" s="2">
        <f>16*1024</f>
        <v>16384</v>
      </c>
      <c r="H21" s="2">
        <f>80*1024</f>
        <v>81920</v>
      </c>
      <c r="I21" s="101" t="e">
        <f>NA()</f>
        <v>#N/A</v>
      </c>
      <c r="J21" s="101" t="e">
        <f>NA()</f>
        <v>#N/A</v>
      </c>
    </row>
    <row r="22" spans="1:14" ht="15" x14ac:dyDescent="0.3">
      <c r="A22" s="1"/>
      <c r="E22" s="55"/>
      <c r="F22" s="55"/>
      <c r="G22" s="55"/>
      <c r="H22" s="55"/>
    </row>
    <row r="23" spans="1:14" ht="15" x14ac:dyDescent="0.3">
      <c r="A23" s="1"/>
      <c r="E23" s="55"/>
      <c r="F23" s="55"/>
    </row>
    <row r="24" spans="1:14" ht="15" x14ac:dyDescent="0.3">
      <c r="A24" s="1" t="s">
        <v>78</v>
      </c>
      <c r="C24">
        <v>64</v>
      </c>
      <c r="D24">
        <v>64</v>
      </c>
      <c r="E24">
        <v>256</v>
      </c>
      <c r="F24">
        <v>256</v>
      </c>
      <c r="G24">
        <v>256</v>
      </c>
      <c r="H24">
        <v>256</v>
      </c>
      <c r="I24">
        <v>256</v>
      </c>
      <c r="J24">
        <v>256</v>
      </c>
      <c r="K24">
        <v>256</v>
      </c>
      <c r="L24">
        <v>256</v>
      </c>
      <c r="M24">
        <v>256</v>
      </c>
      <c r="N24">
        <v>256</v>
      </c>
    </row>
    <row r="25" spans="1:14" ht="15" x14ac:dyDescent="0.3">
      <c r="A25" s="1" t="s">
        <v>60</v>
      </c>
      <c r="B25" s="82" t="s">
        <v>79</v>
      </c>
      <c r="C25">
        <v>128</v>
      </c>
      <c r="D25">
        <v>128</v>
      </c>
      <c r="G25" s="2"/>
      <c r="H25" s="2"/>
    </row>
    <row r="26" spans="1:14" ht="15" x14ac:dyDescent="0.3">
      <c r="A26" s="1"/>
      <c r="E26" s="2"/>
      <c r="F26" s="2"/>
      <c r="G26" s="2"/>
      <c r="H26" s="2"/>
    </row>
    <row r="27" spans="1:14" ht="15" x14ac:dyDescent="0.3">
      <c r="A27" s="1"/>
    </row>
    <row r="28" spans="1:14" ht="15" x14ac:dyDescent="0.3">
      <c r="A28" s="1"/>
    </row>
    <row r="29" spans="1:14" ht="15" x14ac:dyDescent="0.3">
      <c r="A29" s="1"/>
    </row>
    <row r="30" spans="1:14" ht="15" x14ac:dyDescent="0.3">
      <c r="A30" s="1"/>
    </row>
    <row r="31" spans="1:14" ht="15" x14ac:dyDescent="0.3">
      <c r="A31" s="1"/>
    </row>
    <row r="32" spans="1:14" ht="15" x14ac:dyDescent="0.3">
      <c r="A32" s="1"/>
    </row>
    <row r="33" spans="1:17" ht="15" x14ac:dyDescent="0.3">
      <c r="A33" s="1"/>
    </row>
    <row r="34" spans="1:17" ht="15" x14ac:dyDescent="0.3">
      <c r="A34" s="1"/>
    </row>
    <row r="35" spans="1:17" ht="15" x14ac:dyDescent="0.3">
      <c r="A35" s="1"/>
    </row>
    <row r="36" spans="1:17" ht="15" x14ac:dyDescent="0.3">
      <c r="A36" s="1"/>
    </row>
    <row r="37" spans="1:17" ht="15" x14ac:dyDescent="0.3">
      <c r="A37" s="1"/>
    </row>
    <row r="38" spans="1:17" ht="15" x14ac:dyDescent="0.3">
      <c r="A38" s="1"/>
    </row>
    <row r="39" spans="1:17" ht="15" x14ac:dyDescent="0.3">
      <c r="A39" s="1"/>
    </row>
    <row r="40" spans="1:17" ht="15" x14ac:dyDescent="0.3">
      <c r="A40" s="1"/>
    </row>
    <row r="41" spans="1:17" ht="15" x14ac:dyDescent="0.3">
      <c r="A41" s="1"/>
    </row>
    <row r="47" spans="1:17" x14ac:dyDescent="0.2">
      <c r="Q47" s="55"/>
    </row>
  </sheetData>
  <phoneticPr fontId="3" type="noConversion"/>
  <pageMargins left="0.75" right="0.75" top="1" bottom="1" header="0.5" footer="0.5"/>
  <pageSetup paperSize="9" scale="81" orientation="landscape" horizontalDpi="429496729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J32"/>
  <sheetViews>
    <sheetView workbookViewId="0">
      <selection activeCell="B3" sqref="B3"/>
    </sheetView>
  </sheetViews>
  <sheetFormatPr defaultColWidth="8.85546875" defaultRowHeight="12.75" x14ac:dyDescent="0.2"/>
  <cols>
    <col min="1" max="1" width="9.140625" customWidth="1"/>
    <col min="2" max="2" width="106.42578125" customWidth="1"/>
  </cols>
  <sheetData>
    <row r="1" spans="2:10" x14ac:dyDescent="0.2">
      <c r="B1" s="26"/>
      <c r="C1" s="17"/>
      <c r="D1" s="17"/>
      <c r="E1" s="17"/>
      <c r="F1" s="17"/>
      <c r="G1" s="17"/>
      <c r="H1" s="17"/>
      <c r="I1" s="17"/>
      <c r="J1" s="17"/>
    </row>
    <row r="2" spans="2:10" ht="36" customHeight="1" x14ac:dyDescent="0.2">
      <c r="B2" s="91" t="s">
        <v>111</v>
      </c>
      <c r="C2" s="17"/>
      <c r="D2" s="17"/>
      <c r="E2" s="17"/>
      <c r="F2" s="17"/>
      <c r="G2" s="17"/>
      <c r="H2" s="17"/>
      <c r="I2" s="17"/>
      <c r="J2" s="17"/>
    </row>
    <row r="3" spans="2:10" ht="194.25" customHeight="1" x14ac:dyDescent="0.2">
      <c r="B3" s="39" t="s">
        <v>4</v>
      </c>
      <c r="C3" s="17"/>
      <c r="D3" s="17"/>
      <c r="E3" s="17"/>
      <c r="F3" s="17"/>
      <c r="G3" s="17"/>
      <c r="H3" s="17"/>
      <c r="I3" s="17"/>
      <c r="J3" s="17"/>
    </row>
    <row r="4" spans="2:10" ht="102.75" customHeight="1" x14ac:dyDescent="0.2">
      <c r="B4" s="40" t="s">
        <v>5</v>
      </c>
      <c r="C4" s="17"/>
      <c r="D4" s="17"/>
      <c r="E4" s="17"/>
      <c r="F4" s="17"/>
      <c r="G4" s="17"/>
      <c r="H4" s="17"/>
      <c r="I4" s="17"/>
      <c r="J4" s="17"/>
    </row>
    <row r="5" spans="2:10" x14ac:dyDescent="0.2">
      <c r="B5" s="26"/>
      <c r="C5" s="17"/>
      <c r="D5" s="17"/>
      <c r="E5" s="17"/>
      <c r="F5" s="17"/>
      <c r="G5" s="17"/>
      <c r="H5" s="17"/>
    </row>
    <row r="6" spans="2:10" x14ac:dyDescent="0.2">
      <c r="B6" s="31" t="s">
        <v>37</v>
      </c>
      <c r="C6" s="32"/>
      <c r="D6" s="32"/>
      <c r="E6" s="32"/>
      <c r="F6" s="32"/>
      <c r="G6" s="32"/>
      <c r="H6" s="32"/>
      <c r="I6" s="17"/>
      <c r="J6" s="17"/>
    </row>
    <row r="7" spans="2:10" x14ac:dyDescent="0.2">
      <c r="B7" s="26"/>
      <c r="C7" s="17"/>
      <c r="D7" s="17"/>
      <c r="E7" s="17"/>
      <c r="F7" s="17"/>
      <c r="G7" s="17"/>
      <c r="H7" s="17"/>
      <c r="I7" s="17"/>
      <c r="J7" s="17"/>
    </row>
    <row r="8" spans="2:10" x14ac:dyDescent="0.2">
      <c r="B8" s="17"/>
      <c r="C8" s="17"/>
      <c r="D8" s="17"/>
      <c r="E8" s="17"/>
      <c r="F8" s="17"/>
      <c r="G8" s="17"/>
      <c r="H8" s="17"/>
      <c r="I8" s="17"/>
      <c r="J8" s="17"/>
    </row>
    <row r="9" spans="2:10" x14ac:dyDescent="0.2">
      <c r="B9" s="17"/>
      <c r="C9" s="17"/>
      <c r="D9" s="17"/>
      <c r="E9" s="17"/>
      <c r="F9" s="17"/>
      <c r="G9" s="17"/>
      <c r="H9" s="17"/>
      <c r="I9" s="17"/>
      <c r="J9" s="17"/>
    </row>
    <row r="10" spans="2:10" x14ac:dyDescent="0.2">
      <c r="B10" s="17"/>
      <c r="C10" s="17"/>
      <c r="D10" s="17"/>
      <c r="E10" s="17"/>
      <c r="F10" s="17"/>
      <c r="G10" s="17"/>
      <c r="H10" s="17"/>
      <c r="I10" s="17"/>
      <c r="J10" s="17"/>
    </row>
    <row r="11" spans="2:10" x14ac:dyDescent="0.2">
      <c r="B11" s="17"/>
      <c r="C11" s="17"/>
      <c r="D11" s="17"/>
      <c r="E11" s="17"/>
      <c r="F11" s="17"/>
      <c r="G11" s="17"/>
      <c r="H11" s="17"/>
      <c r="I11" s="17"/>
      <c r="J11" s="17"/>
    </row>
    <row r="12" spans="2:10" x14ac:dyDescent="0.2">
      <c r="B12" s="17"/>
      <c r="C12" s="17"/>
      <c r="D12" s="17"/>
      <c r="E12" s="17"/>
      <c r="F12" s="17"/>
      <c r="G12" s="17"/>
      <c r="H12" s="17"/>
      <c r="I12" s="17"/>
      <c r="J12" s="17"/>
    </row>
    <row r="13" spans="2:10" x14ac:dyDescent="0.2">
      <c r="B13" s="17"/>
      <c r="C13" s="17"/>
      <c r="D13" s="17"/>
      <c r="E13" s="17"/>
      <c r="F13" s="17"/>
      <c r="G13" s="17"/>
      <c r="H13" s="17"/>
      <c r="I13" s="17"/>
      <c r="J13" s="17"/>
    </row>
    <row r="14" spans="2:10" x14ac:dyDescent="0.2">
      <c r="B14" s="17"/>
      <c r="C14" s="17"/>
      <c r="D14" s="17"/>
      <c r="E14" s="17"/>
      <c r="F14" s="17"/>
      <c r="G14" s="17"/>
      <c r="H14" s="17"/>
      <c r="I14" s="17"/>
      <c r="J14" s="17"/>
    </row>
    <row r="15" spans="2:10" x14ac:dyDescent="0.2">
      <c r="B15" s="17"/>
      <c r="C15" s="17"/>
      <c r="D15" s="17"/>
      <c r="E15" s="17"/>
      <c r="F15" s="17"/>
      <c r="G15" s="17"/>
      <c r="H15" s="17"/>
      <c r="I15" s="17"/>
      <c r="J15" s="17"/>
    </row>
    <row r="16" spans="2:10" x14ac:dyDescent="0.2">
      <c r="B16" s="17"/>
      <c r="C16" s="17"/>
      <c r="D16" s="17"/>
      <c r="E16" s="17"/>
      <c r="F16" s="17"/>
      <c r="G16" s="17"/>
      <c r="H16" s="17"/>
      <c r="I16" s="17"/>
      <c r="J16" s="17"/>
    </row>
    <row r="17" spans="2:10" x14ac:dyDescent="0.2">
      <c r="B17" s="17"/>
      <c r="C17" s="17"/>
      <c r="D17" s="17"/>
      <c r="E17" s="17"/>
      <c r="F17" s="17"/>
      <c r="G17" s="17"/>
      <c r="H17" s="17"/>
      <c r="I17" s="17"/>
      <c r="J17" s="17"/>
    </row>
    <row r="18" spans="2:10" x14ac:dyDescent="0.2">
      <c r="B18" s="17"/>
      <c r="C18" s="17"/>
      <c r="D18" s="17"/>
      <c r="E18" s="17"/>
      <c r="F18" s="17"/>
      <c r="G18" s="17"/>
      <c r="H18" s="17"/>
      <c r="I18" s="17"/>
      <c r="J18" s="17"/>
    </row>
    <row r="19" spans="2:10" x14ac:dyDescent="0.2">
      <c r="B19" s="17"/>
      <c r="C19" s="17"/>
      <c r="D19" s="17"/>
      <c r="E19" s="17"/>
      <c r="F19" s="17"/>
      <c r="G19" s="17"/>
      <c r="H19" s="17"/>
      <c r="I19" s="17"/>
      <c r="J19" s="17"/>
    </row>
    <row r="20" spans="2:10" x14ac:dyDescent="0.2">
      <c r="B20" s="17"/>
      <c r="C20" s="17"/>
      <c r="D20" s="17"/>
      <c r="E20" s="17"/>
      <c r="F20" s="17"/>
      <c r="G20" s="17"/>
      <c r="H20" s="17"/>
      <c r="I20" s="17"/>
      <c r="J20" s="17"/>
    </row>
    <row r="21" spans="2:10" x14ac:dyDescent="0.2">
      <c r="B21" s="17"/>
      <c r="C21" s="17"/>
      <c r="D21" s="17"/>
      <c r="E21" s="17"/>
      <c r="F21" s="17"/>
      <c r="G21" s="17"/>
      <c r="H21" s="17"/>
      <c r="I21" s="17"/>
      <c r="J21" s="17"/>
    </row>
    <row r="22" spans="2:10" x14ac:dyDescent="0.2">
      <c r="B22" s="17"/>
      <c r="C22" s="17"/>
      <c r="D22" s="17"/>
      <c r="E22" s="17"/>
      <c r="F22" s="17"/>
      <c r="G22" s="17"/>
      <c r="H22" s="17"/>
      <c r="I22" s="17"/>
      <c r="J22" s="17"/>
    </row>
    <row r="23" spans="2:10" x14ac:dyDescent="0.2">
      <c r="B23" s="17"/>
      <c r="C23" s="17"/>
      <c r="D23" s="17"/>
      <c r="E23" s="17"/>
      <c r="F23" s="17"/>
      <c r="G23" s="17"/>
      <c r="H23" s="17"/>
      <c r="I23" s="17"/>
      <c r="J23" s="17"/>
    </row>
    <row r="24" spans="2:10" x14ac:dyDescent="0.2">
      <c r="B24" s="17"/>
      <c r="C24" s="17"/>
      <c r="D24" s="17"/>
      <c r="E24" s="17"/>
      <c r="F24" s="17"/>
      <c r="G24" s="17"/>
      <c r="H24" s="17"/>
      <c r="I24" s="17"/>
      <c r="J24" s="17"/>
    </row>
    <row r="25" spans="2:10" x14ac:dyDescent="0.2">
      <c r="B25" s="17"/>
      <c r="C25" s="17"/>
      <c r="D25" s="17"/>
      <c r="E25" s="17"/>
      <c r="F25" s="17"/>
      <c r="G25" s="17"/>
      <c r="H25" s="17"/>
      <c r="I25" s="17"/>
      <c r="J25" s="17"/>
    </row>
    <row r="26" spans="2:10" x14ac:dyDescent="0.2">
      <c r="B26" s="17"/>
      <c r="C26" s="17"/>
      <c r="D26" s="17"/>
      <c r="E26" s="17"/>
      <c r="F26" s="17"/>
      <c r="G26" s="17"/>
      <c r="H26" s="17"/>
      <c r="I26" s="17"/>
      <c r="J26" s="17"/>
    </row>
    <row r="27" spans="2:10" x14ac:dyDescent="0.2">
      <c r="B27" s="17"/>
      <c r="C27" s="17"/>
      <c r="D27" s="17"/>
      <c r="E27" s="17"/>
      <c r="F27" s="17"/>
      <c r="G27" s="17"/>
      <c r="H27" s="17"/>
      <c r="I27" s="17"/>
      <c r="J27" s="17"/>
    </row>
    <row r="28" spans="2:10" x14ac:dyDescent="0.2">
      <c r="B28" s="17"/>
      <c r="C28" s="17"/>
      <c r="D28" s="17"/>
      <c r="E28" s="17"/>
      <c r="F28" s="17"/>
      <c r="G28" s="17"/>
      <c r="H28" s="17"/>
      <c r="I28" s="17"/>
      <c r="J28" s="17"/>
    </row>
    <row r="29" spans="2:10" x14ac:dyDescent="0.2">
      <c r="B29" s="17"/>
      <c r="C29" s="17"/>
      <c r="D29" s="17"/>
      <c r="E29" s="17"/>
      <c r="F29" s="17"/>
      <c r="G29" s="17"/>
      <c r="H29" s="17"/>
      <c r="I29" s="17"/>
      <c r="J29" s="17"/>
    </row>
    <row r="30" spans="2:10" x14ac:dyDescent="0.2">
      <c r="B30" s="17"/>
      <c r="C30" s="17"/>
      <c r="D30" s="17"/>
      <c r="E30" s="17"/>
      <c r="F30" s="17"/>
      <c r="G30" s="17"/>
      <c r="H30" s="17"/>
      <c r="I30" s="17"/>
      <c r="J30" s="17"/>
    </row>
    <row r="31" spans="2:10" x14ac:dyDescent="0.2">
      <c r="B31" s="17"/>
      <c r="C31" s="17"/>
      <c r="D31" s="17"/>
      <c r="E31" s="17"/>
      <c r="F31" s="17"/>
      <c r="G31" s="17"/>
      <c r="H31" s="17"/>
      <c r="I31" s="17"/>
      <c r="J31" s="17"/>
    </row>
    <row r="32" spans="2:10" x14ac:dyDescent="0.2">
      <c r="B32" s="17"/>
      <c r="C32" s="17"/>
      <c r="D32" s="17"/>
      <c r="E32" s="17"/>
      <c r="F32" s="17"/>
      <c r="G32" s="17"/>
      <c r="H32" s="17"/>
      <c r="I32" s="17"/>
      <c r="J32" s="17"/>
    </row>
  </sheetData>
  <phoneticPr fontId="3" type="noConversion"/>
  <hyperlinks>
    <hyperlink ref="B6" r:id="rId1" display="Click Here for the NVIDIA CUDA Homepage"/>
  </hyperlinks>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53</vt:i4>
      </vt:variant>
    </vt:vector>
  </HeadingPairs>
  <TitlesOfParts>
    <vt:vector size="57" baseType="lpstr">
      <vt:lpstr>Calculator</vt:lpstr>
      <vt:lpstr>Help</vt:lpstr>
      <vt:lpstr>GPU Data</vt:lpstr>
      <vt:lpstr>Copyright &amp; License</vt:lpstr>
      <vt:lpstr>ActiveThreads</vt:lpstr>
      <vt:lpstr>computeCapabilities</vt:lpstr>
      <vt:lpstr>computeCapability</vt:lpstr>
      <vt:lpstr>Copyright</vt:lpstr>
      <vt:lpstr>dlcmMode</vt:lpstr>
      <vt:lpstr>GPU</vt:lpstr>
      <vt:lpstr>GPUData</vt:lpstr>
      <vt:lpstr>GPUData_labels</vt:lpstr>
      <vt:lpstr>HelpEnterStats</vt:lpstr>
      <vt:lpstr>HelpGetRegCount</vt:lpstr>
      <vt:lpstr>HelpOccupancyData</vt:lpstr>
      <vt:lpstr>HelpSelectGPU</vt:lpstr>
      <vt:lpstr>HowToGetRegCount</vt:lpstr>
      <vt:lpstr>Instructions</vt:lpstr>
      <vt:lpstr>limitBlocksDueToRegs</vt:lpstr>
      <vt:lpstr>limitBlocksDueToSMem</vt:lpstr>
      <vt:lpstr>limitBlocksDueToWarps</vt:lpstr>
      <vt:lpstr>limitBlocksPerMultiprocessor</vt:lpstr>
      <vt:lpstr>limitRegsPerBlock</vt:lpstr>
      <vt:lpstr>limitRegsPerThread</vt:lpstr>
      <vt:lpstr>limitSharedMemoryPerBlock</vt:lpstr>
      <vt:lpstr>limitThreadsPerMultiprocessor</vt:lpstr>
      <vt:lpstr>limitThreadsPerWarp</vt:lpstr>
      <vt:lpstr>limitTotalRegisters</vt:lpstr>
      <vt:lpstr>limitTotalSharedMemory</vt:lpstr>
      <vt:lpstr>limitWarpsPerMultiprocessor</vt:lpstr>
      <vt:lpstr>maxThreadsPerBlock</vt:lpstr>
      <vt:lpstr>myAllocationGranularity</vt:lpstr>
      <vt:lpstr>myAllocationSize</vt:lpstr>
      <vt:lpstr>MyRegCount</vt:lpstr>
      <vt:lpstr>MyRegsPerBlock</vt:lpstr>
      <vt:lpstr>mySharedMemAllocationSize</vt:lpstr>
      <vt:lpstr>MySharedMemory</vt:lpstr>
      <vt:lpstr>MySharedMemPerBlock</vt:lpstr>
      <vt:lpstr>MyThreadCount</vt:lpstr>
      <vt:lpstr>myWarpAllocationGranularity</vt:lpstr>
      <vt:lpstr>MyWarpsPerBlock</vt:lpstr>
      <vt:lpstr>Overview</vt:lpstr>
      <vt:lpstr>sharedMemInstructions</vt:lpstr>
      <vt:lpstr>sharedMemSelectRow</vt:lpstr>
      <vt:lpstr>sharedSize</vt:lpstr>
      <vt:lpstr>sm_20_SharedMem_Configs</vt:lpstr>
      <vt:lpstr>sm_21_SharedMem_Configs</vt:lpstr>
      <vt:lpstr>sm_30_SharedMem_Configs</vt:lpstr>
      <vt:lpstr>sm_32_SharedMem_Configs</vt:lpstr>
      <vt:lpstr>sm_35_SharedMem_Configs</vt:lpstr>
      <vt:lpstr>sm_37_SharedMem_Configs</vt:lpstr>
      <vt:lpstr>sm_50_SharedMem_Configs</vt:lpstr>
      <vt:lpstr>sm_52_SharedMem_Configs</vt:lpstr>
      <vt:lpstr>sm_53_SharedMem_Configs</vt:lpstr>
      <vt:lpstr>sm_60_SharedMem_Configs</vt:lpstr>
      <vt:lpstr>sm_61_SharedMem_Configs</vt:lpstr>
      <vt:lpstr>sm_62_SharedMem_Configs</vt:lpstr>
    </vt:vector>
  </TitlesOfParts>
  <Company>NVIDIA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NVIDIA</dc:creator>
  <cp:lastModifiedBy>Dickers, Gordon</cp:lastModifiedBy>
  <cp:lastPrinted>2012-02-09T23:10:52Z</cp:lastPrinted>
  <dcterms:created xsi:type="dcterms:W3CDTF">2005-08-31T17:27:58Z</dcterms:created>
  <dcterms:modified xsi:type="dcterms:W3CDTF">2017-03-13T10:55:08Z</dcterms:modified>
</cp:coreProperties>
</file>