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Corporate Finance (MBA)\"/>
    </mc:Choice>
  </mc:AlternateContent>
  <xr:revisionPtr revIDLastSave="0" documentId="8_{2AB31098-ECC1-4FDF-98E4-065F97E64DBD}" xr6:coauthVersionLast="47" xr6:coauthVersionMax="47" xr10:uidLastSave="{00000000-0000-0000-0000-000000000000}"/>
  <bookViews>
    <workbookView xWindow="-120" yWindow="-120" windowWidth="29040" windowHeight="15840" activeTab="4" xr2:uid="{82F7EC39-D9AC-4730-BE4C-D0835D753325}"/>
  </bookViews>
  <sheets>
    <sheet name="Income statement" sheetId="4" r:id="rId1"/>
    <sheet name="Income statement with % change" sheetId="1" r:id="rId2"/>
    <sheet name="SOFP " sheetId="6" r:id="rId3"/>
    <sheet name="SOFP with % change" sheetId="2" r:id="rId4"/>
    <sheet name="Ratios with % change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3" l="1"/>
  <c r="F31" i="3"/>
  <c r="E31" i="3" s="1"/>
  <c r="H31" i="3"/>
  <c r="J31" i="3"/>
  <c r="K31" i="3" s="1"/>
  <c r="D23" i="3"/>
  <c r="F23" i="3"/>
  <c r="E23" i="3" s="1"/>
  <c r="H23" i="3"/>
  <c r="J23" i="3"/>
  <c r="I23" i="3" s="1"/>
  <c r="L23" i="3"/>
  <c r="D24" i="6"/>
  <c r="E24" i="6"/>
  <c r="F24" i="6"/>
  <c r="G24" i="6"/>
  <c r="H24" i="6"/>
  <c r="E20" i="6"/>
  <c r="F20" i="6"/>
  <c r="G20" i="6"/>
  <c r="H20" i="6"/>
  <c r="D20" i="6"/>
  <c r="D19" i="3"/>
  <c r="F19" i="3"/>
  <c r="H19" i="3"/>
  <c r="J19" i="3"/>
  <c r="L19" i="3"/>
  <c r="K19" i="3" s="1"/>
  <c r="D30" i="3"/>
  <c r="F30" i="3"/>
  <c r="H30" i="3"/>
  <c r="J30" i="3"/>
  <c r="D28" i="3"/>
  <c r="D29" i="3" s="1"/>
  <c r="F28" i="3"/>
  <c r="F29" i="3" s="1"/>
  <c r="H28" i="3"/>
  <c r="J28" i="3"/>
  <c r="J29" i="3" s="1"/>
  <c r="L28" i="3"/>
  <c r="L29" i="3" s="1"/>
  <c r="D25" i="3"/>
  <c r="F25" i="3"/>
  <c r="H25" i="3"/>
  <c r="G25" i="3" s="1"/>
  <c r="J25" i="3"/>
  <c r="L25" i="3"/>
  <c r="D24" i="3"/>
  <c r="F24" i="3"/>
  <c r="H24" i="3"/>
  <c r="J24" i="3"/>
  <c r="L24" i="3"/>
  <c r="D14" i="3"/>
  <c r="F14" i="3"/>
  <c r="H14" i="3"/>
  <c r="J14" i="3"/>
  <c r="L14" i="3"/>
  <c r="D13" i="3"/>
  <c r="F13" i="3"/>
  <c r="H13" i="3"/>
  <c r="J13" i="3"/>
  <c r="L13" i="3"/>
  <c r="D12" i="3"/>
  <c r="F12" i="3"/>
  <c r="H12" i="3"/>
  <c r="J12" i="3"/>
  <c r="L12" i="3"/>
  <c r="D20" i="3"/>
  <c r="F20" i="3"/>
  <c r="H20" i="3"/>
  <c r="J20" i="3"/>
  <c r="I20" i="3" s="1"/>
  <c r="L20" i="3"/>
  <c r="D18" i="3"/>
  <c r="F18" i="3"/>
  <c r="H18" i="3"/>
  <c r="G18" i="3" s="1"/>
  <c r="J18" i="3"/>
  <c r="L18" i="3"/>
  <c r="D11" i="3"/>
  <c r="F11" i="3"/>
  <c r="E11" i="3" s="1"/>
  <c r="H11" i="3"/>
  <c r="J11" i="3"/>
  <c r="L11" i="3"/>
  <c r="D8" i="3"/>
  <c r="F8" i="3"/>
  <c r="H8" i="3"/>
  <c r="J8" i="3"/>
  <c r="L8" i="3"/>
  <c r="K8" i="3" s="1"/>
  <c r="D7" i="3"/>
  <c r="F7" i="3"/>
  <c r="H7" i="3"/>
  <c r="J7" i="3"/>
  <c r="I7" i="3" s="1"/>
  <c r="L7" i="3"/>
  <c r="D6" i="3"/>
  <c r="F6" i="3"/>
  <c r="H6" i="3"/>
  <c r="G6" i="3" s="1"/>
  <c r="J6" i="3"/>
  <c r="L6" i="3"/>
  <c r="K6" i="3" s="1"/>
  <c r="E26" i="6"/>
  <c r="F26" i="6"/>
  <c r="G26" i="6"/>
  <c r="H26" i="6"/>
  <c r="D26" i="6"/>
  <c r="I24" i="2"/>
  <c r="G18" i="6"/>
  <c r="H11" i="6"/>
  <c r="G11" i="6"/>
  <c r="F11" i="6"/>
  <c r="E11" i="6"/>
  <c r="D11" i="6"/>
  <c r="J5" i="2"/>
  <c r="J6" i="2"/>
  <c r="J7" i="2"/>
  <c r="J12" i="2"/>
  <c r="J13" i="2"/>
  <c r="J14" i="2"/>
  <c r="J16" i="2"/>
  <c r="J22" i="2"/>
  <c r="J3" i="2"/>
  <c r="H5" i="2"/>
  <c r="H6" i="2"/>
  <c r="H7" i="2"/>
  <c r="H12" i="2"/>
  <c r="H13" i="2"/>
  <c r="H14" i="2"/>
  <c r="H16" i="2"/>
  <c r="H22" i="2"/>
  <c r="H3" i="2"/>
  <c r="F5" i="2"/>
  <c r="F6" i="2"/>
  <c r="F7" i="2"/>
  <c r="F12" i="2"/>
  <c r="F13" i="2"/>
  <c r="F14" i="2"/>
  <c r="F22" i="2"/>
  <c r="F3" i="2"/>
  <c r="D5" i="2"/>
  <c r="D6" i="2"/>
  <c r="D7" i="2"/>
  <c r="D12" i="2"/>
  <c r="D13" i="2"/>
  <c r="D14" i="2"/>
  <c r="D22" i="2"/>
  <c r="D3" i="2"/>
  <c r="G9" i="2"/>
  <c r="E9" i="2"/>
  <c r="F9" i="2" s="1"/>
  <c r="C9" i="2"/>
  <c r="E24" i="2"/>
  <c r="G24" i="2"/>
  <c r="C24" i="2"/>
  <c r="H7" i="4"/>
  <c r="H9" i="4" s="1"/>
  <c r="H11" i="4" s="1"/>
  <c r="H13" i="4" s="1"/>
  <c r="H15" i="4" s="1"/>
  <c r="G7" i="4"/>
  <c r="G9" i="4" s="1"/>
  <c r="G11" i="4" s="1"/>
  <c r="F7" i="4"/>
  <c r="F9" i="4" s="1"/>
  <c r="E7" i="4"/>
  <c r="D7" i="4"/>
  <c r="I9" i="2"/>
  <c r="K24" i="2"/>
  <c r="K9" i="2"/>
  <c r="L5" i="1"/>
  <c r="L6" i="1"/>
  <c r="L7" i="1"/>
  <c r="L8" i="1"/>
  <c r="L9" i="1"/>
  <c r="L10" i="1"/>
  <c r="L11" i="1"/>
  <c r="L12" i="1"/>
  <c r="L13" i="1"/>
  <c r="L14" i="1"/>
  <c r="L15" i="1"/>
  <c r="L16" i="1"/>
  <c r="L4" i="1"/>
  <c r="J5" i="1"/>
  <c r="J6" i="1"/>
  <c r="J7" i="1"/>
  <c r="J8" i="1"/>
  <c r="J9" i="1"/>
  <c r="J10" i="1"/>
  <c r="J11" i="1"/>
  <c r="J12" i="1"/>
  <c r="J13" i="1"/>
  <c r="J14" i="1"/>
  <c r="J15" i="1"/>
  <c r="J16" i="1"/>
  <c r="J4" i="1"/>
  <c r="H5" i="1"/>
  <c r="H6" i="1"/>
  <c r="H7" i="1"/>
  <c r="H8" i="1"/>
  <c r="H9" i="1"/>
  <c r="H10" i="1"/>
  <c r="H11" i="1"/>
  <c r="H12" i="1"/>
  <c r="H13" i="1"/>
  <c r="H14" i="1"/>
  <c r="H15" i="1"/>
  <c r="H16" i="1"/>
  <c r="H4" i="1"/>
  <c r="F5" i="1"/>
  <c r="F6" i="1"/>
  <c r="F7" i="1"/>
  <c r="F8" i="1"/>
  <c r="F9" i="1"/>
  <c r="F10" i="1"/>
  <c r="F11" i="1"/>
  <c r="F12" i="1"/>
  <c r="F13" i="1"/>
  <c r="F14" i="1"/>
  <c r="F15" i="1"/>
  <c r="F16" i="1"/>
  <c r="F4" i="1"/>
  <c r="D5" i="1"/>
  <c r="D6" i="1"/>
  <c r="D7" i="1"/>
  <c r="D8" i="1"/>
  <c r="D9" i="1"/>
  <c r="D10" i="1"/>
  <c r="D11" i="1"/>
  <c r="D12" i="1"/>
  <c r="D13" i="1"/>
  <c r="D14" i="1"/>
  <c r="D15" i="1"/>
  <c r="D16" i="1"/>
  <c r="D4" i="1"/>
  <c r="C6" i="1"/>
  <c r="C8" i="1" s="1"/>
  <c r="C10" i="1" s="1"/>
  <c r="C12" i="1" s="1"/>
  <c r="C14" i="1" s="1"/>
  <c r="C16" i="1" s="1"/>
  <c r="E6" i="1"/>
  <c r="E8" i="1" s="1"/>
  <c r="E10" i="1" s="1"/>
  <c r="E12" i="1" s="1"/>
  <c r="E14" i="1" s="1"/>
  <c r="E16" i="1" s="1"/>
  <c r="I6" i="1"/>
  <c r="I8" i="1" s="1"/>
  <c r="I10" i="1" s="1"/>
  <c r="I12" i="1" s="1"/>
  <c r="I14" i="1" s="1"/>
  <c r="I16" i="1" s="1"/>
  <c r="K6" i="1"/>
  <c r="K8" i="1" s="1"/>
  <c r="K10" i="1" s="1"/>
  <c r="K12" i="1" s="1"/>
  <c r="K14" i="1" s="1"/>
  <c r="K16" i="1" s="1"/>
  <c r="G6" i="1"/>
  <c r="G8" i="1" s="1"/>
  <c r="G10" i="1" s="1"/>
  <c r="G12" i="1" s="1"/>
  <c r="G14" i="1" s="1"/>
  <c r="G16" i="1" s="1"/>
  <c r="G12" i="3" l="1"/>
  <c r="I31" i="3"/>
  <c r="K12" i="3"/>
  <c r="G14" i="3"/>
  <c r="E6" i="3"/>
  <c r="G7" i="3"/>
  <c r="I8" i="3"/>
  <c r="K11" i="3"/>
  <c r="E18" i="3"/>
  <c r="G20" i="3"/>
  <c r="I12" i="3"/>
  <c r="K13" i="3"/>
  <c r="E14" i="3"/>
  <c r="G24" i="3"/>
  <c r="I25" i="3"/>
  <c r="K29" i="3"/>
  <c r="E19" i="3"/>
  <c r="K23" i="3"/>
  <c r="M13" i="3"/>
  <c r="E30" i="3"/>
  <c r="M31" i="3"/>
  <c r="M6" i="3"/>
  <c r="E7" i="3"/>
  <c r="I11" i="3"/>
  <c r="E20" i="3"/>
  <c r="M19" i="3"/>
  <c r="G31" i="3"/>
  <c r="N31" i="3" s="1"/>
  <c r="M8" i="3"/>
  <c r="M12" i="3"/>
  <c r="M11" i="3"/>
  <c r="M23" i="3"/>
  <c r="I6" i="3"/>
  <c r="N6" i="3" s="1"/>
  <c r="K7" i="3"/>
  <c r="M7" i="3"/>
  <c r="E8" i="3"/>
  <c r="G11" i="3"/>
  <c r="N11" i="3" s="1"/>
  <c r="I18" i="3"/>
  <c r="K20" i="3"/>
  <c r="M20" i="3"/>
  <c r="G13" i="3"/>
  <c r="I14" i="3"/>
  <c r="K24" i="3"/>
  <c r="M24" i="3"/>
  <c r="E25" i="3"/>
  <c r="G28" i="3"/>
  <c r="I19" i="3"/>
  <c r="G23" i="3"/>
  <c r="N23" i="3" s="1"/>
  <c r="N25" i="3"/>
  <c r="E24" i="3"/>
  <c r="E13" i="3"/>
  <c r="E12" i="3"/>
  <c r="N12" i="3" s="1"/>
  <c r="G19" i="3"/>
  <c r="N19" i="3" s="1"/>
  <c r="G8" i="3"/>
  <c r="I24" i="3"/>
  <c r="I13" i="3"/>
  <c r="M25" i="3"/>
  <c r="M14" i="3"/>
  <c r="M18" i="3"/>
  <c r="I30" i="3"/>
  <c r="K28" i="3"/>
  <c r="M30" i="3"/>
  <c r="K25" i="3"/>
  <c r="K14" i="3"/>
  <c r="K18" i="3"/>
  <c r="N18" i="3" s="1"/>
  <c r="G30" i="3"/>
  <c r="H29" i="3"/>
  <c r="G29" i="3" s="1"/>
  <c r="E29" i="3"/>
  <c r="E28" i="3"/>
  <c r="M28" i="3"/>
  <c r="I28" i="3"/>
  <c r="K30" i="3"/>
  <c r="J24" i="2"/>
  <c r="F24" i="2"/>
  <c r="J9" i="2"/>
  <c r="D24" i="2"/>
  <c r="H9" i="2"/>
  <c r="H24" i="2"/>
  <c r="D9" i="2"/>
  <c r="F18" i="6"/>
  <c r="E9" i="4"/>
  <c r="E11" i="4" s="1"/>
  <c r="E13" i="4" s="1"/>
  <c r="E15" i="4" s="1"/>
  <c r="E17" i="4" s="1"/>
  <c r="D9" i="4"/>
  <c r="D11" i="4" s="1"/>
  <c r="D13" i="4" s="1"/>
  <c r="D15" i="4" s="1"/>
  <c r="D17" i="4" s="1"/>
  <c r="G13" i="4"/>
  <c r="F11" i="4"/>
  <c r="H17" i="4"/>
  <c r="N7" i="3" l="1"/>
  <c r="N20" i="3"/>
  <c r="N14" i="3"/>
  <c r="N8" i="3"/>
  <c r="N24" i="3"/>
  <c r="M29" i="3"/>
  <c r="N30" i="3"/>
  <c r="N28" i="3"/>
  <c r="I29" i="3"/>
  <c r="N29" i="3" s="1"/>
  <c r="N13" i="3"/>
  <c r="E18" i="6"/>
  <c r="F13" i="4"/>
  <c r="G15" i="4"/>
  <c r="D18" i="6" l="1"/>
  <c r="G17" i="4"/>
  <c r="F15" i="4"/>
  <c r="F17" i="4" l="1"/>
</calcChain>
</file>

<file path=xl/sharedStrings.xml><?xml version="1.0" encoding="utf-8"?>
<sst xmlns="http://schemas.openxmlformats.org/spreadsheetml/2006/main" count="140" uniqueCount="73">
  <si>
    <t>Sales revenue ( 80% credit, 20% cash)</t>
  </si>
  <si>
    <t>Cost of sales</t>
  </si>
  <si>
    <t>Gross profit</t>
  </si>
  <si>
    <t>Operating costs</t>
  </si>
  <si>
    <t>Operating profit</t>
  </si>
  <si>
    <t>Other income</t>
  </si>
  <si>
    <t>Taxation</t>
  </si>
  <si>
    <t>Other information:</t>
  </si>
  <si>
    <t>Dividends</t>
  </si>
  <si>
    <t>£000s</t>
  </si>
  <si>
    <t>Total income</t>
  </si>
  <si>
    <t>Profit for year distributable to shareholders</t>
  </si>
  <si>
    <t>Retained profit to reserves</t>
  </si>
  <si>
    <t>Average share price for the year</t>
  </si>
  <si>
    <t>Finance costs</t>
  </si>
  <si>
    <t>Profit before taxation</t>
  </si>
  <si>
    <t>Northern Travel plc 5-years statements of financial position 2016-2020</t>
  </si>
  <si>
    <t>Current assets:</t>
  </si>
  <si>
    <t>Cash</t>
  </si>
  <si>
    <t>Trade receivables</t>
  </si>
  <si>
    <t>Inventory</t>
  </si>
  <si>
    <t>Other</t>
  </si>
  <si>
    <t>Total assets</t>
  </si>
  <si>
    <t>Non-current assets at carrying value</t>
  </si>
  <si>
    <t>Equity, capital, and reserves:</t>
  </si>
  <si>
    <t>Non-current borrowings</t>
  </si>
  <si>
    <t>Ordinary shares</t>
  </si>
  <si>
    <t>Share premium</t>
  </si>
  <si>
    <t>Reserves:</t>
  </si>
  <si>
    <t>Accumulated profit</t>
  </si>
  <si>
    <t>Revaluation reserve</t>
  </si>
  <si>
    <t>Current liabilities:</t>
  </si>
  <si>
    <t>Trade payables</t>
  </si>
  <si>
    <t>Ratios</t>
  </si>
  <si>
    <t>ROCE</t>
  </si>
  <si>
    <t>Gross profit margin</t>
  </si>
  <si>
    <t>Net profit margin</t>
  </si>
  <si>
    <t>Profitability:</t>
  </si>
  <si>
    <t>Efficiency:</t>
  </si>
  <si>
    <t>Non-current asset turnover</t>
  </si>
  <si>
    <t>Inventory days</t>
  </si>
  <si>
    <t>Liquidity:</t>
  </si>
  <si>
    <t>Acid test</t>
  </si>
  <si>
    <t>Cash ratio</t>
  </si>
  <si>
    <t>Current ratio</t>
  </si>
  <si>
    <t>Payables days</t>
  </si>
  <si>
    <t>Receivables days</t>
  </si>
  <si>
    <t>Gearing:</t>
  </si>
  <si>
    <t>Debt to equity</t>
  </si>
  <si>
    <t>Debt to capital</t>
  </si>
  <si>
    <t>Interest cover</t>
  </si>
  <si>
    <t>Investment:</t>
  </si>
  <si>
    <t>Earnings per share (EPS)</t>
  </si>
  <si>
    <t>Divdends per share (DPS)</t>
  </si>
  <si>
    <t>Dividend payout ratio</t>
  </si>
  <si>
    <t>% change</t>
  </si>
  <si>
    <t>Average % change</t>
  </si>
  <si>
    <t>Northern Travel plc 5-years ratios 2016-2020</t>
  </si>
  <si>
    <t>Number of ordinary shares</t>
  </si>
  <si>
    <t>Capital employed</t>
  </si>
  <si>
    <t>Total equity</t>
  </si>
  <si>
    <t>Price/Earnings ratio (P/E)</t>
  </si>
  <si>
    <t>Units</t>
  </si>
  <si>
    <t>Days</t>
  </si>
  <si>
    <t>£s</t>
  </si>
  <si>
    <t>Times</t>
  </si>
  <si>
    <t>Percent</t>
  </si>
  <si>
    <t>Mean</t>
  </si>
  <si>
    <t>Mean % change</t>
  </si>
  <si>
    <t>Total assets less current liabilities</t>
  </si>
  <si>
    <t>Northern Travel plc 5-years income statements 2018-2022</t>
  </si>
  <si>
    <t>Northern Travel plc 5-years statements of financial position 2018-2022</t>
  </si>
  <si>
    <t>Working capital holding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</si>
</sst>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" x14ac:knownFonts="1">
    <font>
      <sz val="12"/>
      <color theme="1"/>
      <name val="Times New Roman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3" fontId="3" fillId="0" borderId="0" xfId="0" applyNumberFormat="1" applyFont="1"/>
    <xf numFmtId="164" fontId="3" fillId="0" borderId="0" xfId="0" applyNumberFormat="1" applyFont="1"/>
    <xf numFmtId="4" fontId="3" fillId="0" borderId="0" xfId="0" applyNumberFormat="1" applyFont="1"/>
    <xf numFmtId="3" fontId="3" fillId="0" borderId="1" xfId="0" applyNumberFormat="1" applyFont="1" applyBorder="1"/>
    <xf numFmtId="3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3" fontId="3" fillId="0" borderId="2" xfId="0" applyNumberFormat="1" applyFont="1" applyBorder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2" fontId="3" fillId="0" borderId="0" xfId="0" applyNumberFormat="1" applyFont="1"/>
    <xf numFmtId="165" fontId="3" fillId="0" borderId="0" xfId="0" applyNumberFormat="1" applyFont="1"/>
    <xf numFmtId="1" fontId="3" fillId="0" borderId="0" xfId="0" applyNumberFormat="1" applyFont="1"/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0EC3-0A49-4082-9E77-8235B4F76BA4}">
  <dimension ref="B2:I21"/>
  <sheetViews>
    <sheetView topLeftCell="A2" zoomScale="154" zoomScaleNormal="154" workbookViewId="0">
      <selection activeCell="J20" sqref="J20"/>
    </sheetView>
  </sheetViews>
  <sheetFormatPr defaultColWidth="8.75" defaultRowHeight="15" x14ac:dyDescent="0.2"/>
  <cols>
    <col min="1" max="2" width="8.75" style="2"/>
    <col min="3" max="3" width="39.25" style="2" bestFit="1" customWidth="1"/>
    <col min="4" max="8" width="8.125" style="2" bestFit="1" customWidth="1"/>
    <col min="9" max="16384" width="8.75" style="2"/>
  </cols>
  <sheetData>
    <row r="2" spans="2:9" ht="15.75" x14ac:dyDescent="0.25">
      <c r="B2" s="20" t="s">
        <v>70</v>
      </c>
      <c r="C2" s="20"/>
      <c r="D2" s="20"/>
      <c r="E2" s="20"/>
      <c r="F2" s="20"/>
    </row>
    <row r="3" spans="2:9" ht="15.75" x14ac:dyDescent="0.25">
      <c r="D3" s="10">
        <v>2018</v>
      </c>
      <c r="E3" s="11">
        <v>2019</v>
      </c>
      <c r="F3" s="11">
        <v>2020</v>
      </c>
      <c r="G3" s="11">
        <v>2021</v>
      </c>
      <c r="H3" s="11">
        <v>2022</v>
      </c>
      <c r="I3" s="3"/>
    </row>
    <row r="4" spans="2:9" x14ac:dyDescent="0.2">
      <c r="D4" s="4" t="s">
        <v>9</v>
      </c>
      <c r="E4" s="4" t="s">
        <v>9</v>
      </c>
      <c r="F4" s="4" t="s">
        <v>9</v>
      </c>
      <c r="G4" s="4" t="s">
        <v>9</v>
      </c>
      <c r="H4" s="4" t="s">
        <v>9</v>
      </c>
    </row>
    <row r="5" spans="2:9" x14ac:dyDescent="0.2">
      <c r="C5" s="2" t="s">
        <v>0</v>
      </c>
      <c r="D5" s="5">
        <v>235000</v>
      </c>
      <c r="E5" s="5">
        <v>240000</v>
      </c>
      <c r="F5" s="5">
        <v>245000</v>
      </c>
      <c r="G5" s="5">
        <v>250000</v>
      </c>
      <c r="H5" s="5">
        <v>300000</v>
      </c>
      <c r="I5" s="7"/>
    </row>
    <row r="6" spans="2:9" x14ac:dyDescent="0.2">
      <c r="C6" s="2" t="s">
        <v>1</v>
      </c>
      <c r="D6" s="8">
        <v>155100</v>
      </c>
      <c r="E6" s="8">
        <v>156000</v>
      </c>
      <c r="F6" s="8">
        <v>165000</v>
      </c>
      <c r="G6" s="8">
        <v>175000</v>
      </c>
      <c r="H6" s="8">
        <v>204000</v>
      </c>
      <c r="I6" s="7"/>
    </row>
    <row r="7" spans="2:9" x14ac:dyDescent="0.2">
      <c r="C7" s="2" t="s">
        <v>2</v>
      </c>
      <c r="D7" s="5">
        <f>D5-D6</f>
        <v>79900</v>
      </c>
      <c r="E7" s="5">
        <f>E5-E6</f>
        <v>84000</v>
      </c>
      <c r="F7" s="5">
        <f>F5-F6</f>
        <v>80000</v>
      </c>
      <c r="G7" s="5">
        <f>G5-G6</f>
        <v>75000</v>
      </c>
      <c r="H7" s="5">
        <f>H5-H6</f>
        <v>96000</v>
      </c>
      <c r="I7" s="7"/>
    </row>
    <row r="8" spans="2:9" x14ac:dyDescent="0.2">
      <c r="C8" s="2" t="s">
        <v>3</v>
      </c>
      <c r="D8" s="8">
        <v>37500</v>
      </c>
      <c r="E8" s="8">
        <v>39000</v>
      </c>
      <c r="F8" s="8">
        <v>40000</v>
      </c>
      <c r="G8" s="8">
        <v>38500</v>
      </c>
      <c r="H8" s="8">
        <v>67450</v>
      </c>
      <c r="I8" s="7"/>
    </row>
    <row r="9" spans="2:9" x14ac:dyDescent="0.2">
      <c r="C9" s="2" t="s">
        <v>4</v>
      </c>
      <c r="D9" s="5">
        <f>D7-D8</f>
        <v>42400</v>
      </c>
      <c r="E9" s="5">
        <f>E7-E8</f>
        <v>45000</v>
      </c>
      <c r="F9" s="5">
        <f>F7-F8</f>
        <v>40000</v>
      </c>
      <c r="G9" s="5">
        <f>G7-G8</f>
        <v>36500</v>
      </c>
      <c r="H9" s="5">
        <f>H7-H8</f>
        <v>28550</v>
      </c>
      <c r="I9" s="7"/>
    </row>
    <row r="10" spans="2:9" x14ac:dyDescent="0.2">
      <c r="C10" s="2" t="s">
        <v>5</v>
      </c>
      <c r="D10" s="8">
        <v>4200</v>
      </c>
      <c r="E10" s="8">
        <v>3200</v>
      </c>
      <c r="F10" s="8">
        <v>3100</v>
      </c>
      <c r="G10" s="8">
        <v>3500</v>
      </c>
      <c r="H10" s="8">
        <v>3450</v>
      </c>
      <c r="I10" s="7"/>
    </row>
    <row r="11" spans="2:9" x14ac:dyDescent="0.2">
      <c r="C11" s="2" t="s">
        <v>10</v>
      </c>
      <c r="D11" s="5">
        <f>D9+D10</f>
        <v>46600</v>
      </c>
      <c r="E11" s="5">
        <f>E9+E10</f>
        <v>48200</v>
      </c>
      <c r="F11" s="5">
        <f>F9+F10</f>
        <v>43100</v>
      </c>
      <c r="G11" s="5">
        <f>G9+G10</f>
        <v>40000</v>
      </c>
      <c r="H11" s="5">
        <f>H9+H10</f>
        <v>32000</v>
      </c>
      <c r="I11" s="7"/>
    </row>
    <row r="12" spans="2:9" x14ac:dyDescent="0.2">
      <c r="C12" s="2" t="s">
        <v>14</v>
      </c>
      <c r="D12" s="8">
        <v>10000</v>
      </c>
      <c r="E12" s="8">
        <v>10000</v>
      </c>
      <c r="F12" s="8">
        <v>10000</v>
      </c>
      <c r="G12" s="9">
        <v>10000</v>
      </c>
      <c r="H12" s="9">
        <v>15000</v>
      </c>
      <c r="I12" s="7"/>
    </row>
    <row r="13" spans="2:9" x14ac:dyDescent="0.2">
      <c r="C13" s="2" t="s">
        <v>15</v>
      </c>
      <c r="D13" s="5">
        <f>D11-D12</f>
        <v>36600</v>
      </c>
      <c r="E13" s="5">
        <f>E11-E12</f>
        <v>38200</v>
      </c>
      <c r="F13" s="5">
        <f>F11-F12</f>
        <v>33100</v>
      </c>
      <c r="G13" s="5">
        <f>G11-G12</f>
        <v>30000</v>
      </c>
      <c r="H13" s="5">
        <f>H11-H12</f>
        <v>17000</v>
      </c>
      <c r="I13" s="7"/>
    </row>
    <row r="14" spans="2:9" x14ac:dyDescent="0.2">
      <c r="C14" s="2" t="s">
        <v>6</v>
      </c>
      <c r="D14" s="8">
        <v>6800</v>
      </c>
      <c r="E14" s="8">
        <v>7200</v>
      </c>
      <c r="F14" s="8">
        <v>6500</v>
      </c>
      <c r="G14" s="8">
        <v>6000</v>
      </c>
      <c r="H14" s="8">
        <v>5000</v>
      </c>
      <c r="I14" s="7"/>
    </row>
    <row r="15" spans="2:9" x14ac:dyDescent="0.2">
      <c r="C15" s="2" t="s">
        <v>11</v>
      </c>
      <c r="D15" s="5">
        <f>D13-D14</f>
        <v>29800</v>
      </c>
      <c r="E15" s="5">
        <f>E13-E14</f>
        <v>31000</v>
      </c>
      <c r="F15" s="5">
        <f>F13-F14</f>
        <v>26600</v>
      </c>
      <c r="G15" s="5">
        <f>G13-G14</f>
        <v>24000</v>
      </c>
      <c r="H15" s="5">
        <f>H13-H14</f>
        <v>12000</v>
      </c>
      <c r="I15" s="7"/>
    </row>
    <row r="16" spans="2:9" x14ac:dyDescent="0.2">
      <c r="C16" s="2" t="s">
        <v>8</v>
      </c>
      <c r="D16" s="8">
        <v>9000</v>
      </c>
      <c r="E16" s="8">
        <v>10000</v>
      </c>
      <c r="F16" s="8">
        <v>8000</v>
      </c>
      <c r="G16" s="8">
        <v>12000</v>
      </c>
      <c r="H16" s="8">
        <v>0</v>
      </c>
      <c r="I16" s="7"/>
    </row>
    <row r="17" spans="3:9" x14ac:dyDescent="0.2">
      <c r="C17" s="2" t="s">
        <v>12</v>
      </c>
      <c r="D17" s="5">
        <f>D15-D16</f>
        <v>20800</v>
      </c>
      <c r="E17" s="5">
        <f>E15-E16</f>
        <v>21000</v>
      </c>
      <c r="F17" s="5">
        <f>F15-F16</f>
        <v>18600</v>
      </c>
      <c r="G17" s="5">
        <f>G15-G16</f>
        <v>12000</v>
      </c>
      <c r="H17" s="5">
        <f>H15-H16</f>
        <v>12000</v>
      </c>
      <c r="I17" s="7"/>
    </row>
    <row r="19" spans="3:9" ht="15.75" x14ac:dyDescent="0.25">
      <c r="C19" s="10" t="s">
        <v>7</v>
      </c>
      <c r="F19" s="5"/>
      <c r="G19" s="5"/>
      <c r="H19" s="5"/>
    </row>
    <row r="20" spans="3:9" x14ac:dyDescent="0.2">
      <c r="C20" s="2" t="s">
        <v>13</v>
      </c>
      <c r="D20" s="2">
        <v>143</v>
      </c>
      <c r="E20" s="2">
        <v>141</v>
      </c>
      <c r="F20" s="2">
        <v>140</v>
      </c>
      <c r="G20" s="2">
        <v>144</v>
      </c>
      <c r="H20" s="2">
        <v>162</v>
      </c>
    </row>
    <row r="21" spans="3:9" x14ac:dyDescent="0.2">
      <c r="C21" s="2" t="s">
        <v>58</v>
      </c>
      <c r="D21" s="5">
        <v>150000</v>
      </c>
      <c r="E21" s="5">
        <v>150000</v>
      </c>
      <c r="F21" s="5">
        <v>150000</v>
      </c>
      <c r="G21" s="5">
        <v>150000</v>
      </c>
      <c r="H21" s="5">
        <v>150000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86E19-E2CE-42B9-93E9-CB6618D5521D}">
  <dimension ref="A1:Q19"/>
  <sheetViews>
    <sheetView zoomScale="96" zoomScaleNormal="96" workbookViewId="0">
      <selection sqref="A1:G1"/>
    </sheetView>
  </sheetViews>
  <sheetFormatPr defaultColWidth="8.75" defaultRowHeight="15" x14ac:dyDescent="0.2"/>
  <cols>
    <col min="1" max="1" width="8.75" style="2"/>
    <col min="2" max="2" width="35.75" style="2" bestFit="1" customWidth="1"/>
    <col min="3" max="3" width="8.75" style="2"/>
    <col min="4" max="4" width="8.5" style="2" customWidth="1"/>
    <col min="5" max="5" width="8.75" style="2"/>
    <col min="6" max="6" width="10" style="2" customWidth="1"/>
    <col min="7" max="7" width="8.75" style="2"/>
    <col min="8" max="8" width="9.125" style="2" customWidth="1"/>
    <col min="9" max="9" width="8.75" style="2"/>
    <col min="10" max="10" width="7.375" style="2" customWidth="1"/>
    <col min="11" max="11" width="8.75" style="2"/>
    <col min="12" max="12" width="8.5" style="2" customWidth="1"/>
    <col min="13" max="16384" width="8.75" style="2"/>
  </cols>
  <sheetData>
    <row r="1" spans="1:17" ht="15.75" x14ac:dyDescent="0.25">
      <c r="A1" s="20" t="s">
        <v>70</v>
      </c>
      <c r="B1" s="20"/>
      <c r="C1" s="20"/>
      <c r="D1" s="20"/>
      <c r="E1" s="20"/>
      <c r="F1" s="20"/>
      <c r="G1" s="20"/>
      <c r="H1" s="1"/>
    </row>
    <row r="2" spans="1:17" ht="47.25" x14ac:dyDescent="0.25">
      <c r="C2" s="3">
        <v>2018</v>
      </c>
      <c r="D2" s="3" t="s">
        <v>55</v>
      </c>
      <c r="E2" s="3">
        <v>2019</v>
      </c>
      <c r="F2" s="3" t="s">
        <v>55</v>
      </c>
      <c r="G2" s="3">
        <v>2020</v>
      </c>
      <c r="H2" s="3" t="s">
        <v>55</v>
      </c>
      <c r="I2" s="3">
        <v>2021</v>
      </c>
      <c r="J2" s="3" t="s">
        <v>55</v>
      </c>
      <c r="K2" s="3">
        <v>2022</v>
      </c>
      <c r="L2" s="3" t="s">
        <v>56</v>
      </c>
    </row>
    <row r="3" spans="1:17" x14ac:dyDescent="0.2">
      <c r="C3" s="4" t="s">
        <v>9</v>
      </c>
      <c r="D3" s="4"/>
      <c r="E3" s="4" t="s">
        <v>9</v>
      </c>
      <c r="F3" s="4"/>
      <c r="G3" s="4" t="s">
        <v>9</v>
      </c>
      <c r="H3" s="4"/>
      <c r="I3" s="4" t="s">
        <v>9</v>
      </c>
      <c r="J3" s="4"/>
      <c r="K3" s="4" t="s">
        <v>9</v>
      </c>
      <c r="M3" s="4"/>
    </row>
    <row r="4" spans="1:17" x14ac:dyDescent="0.2">
      <c r="B4" s="2" t="s">
        <v>0</v>
      </c>
      <c r="C4" s="5">
        <v>235000</v>
      </c>
      <c r="D4" s="6">
        <f>(E4-C4)/C4*100</f>
        <v>2.1276595744680851</v>
      </c>
      <c r="E4" s="5">
        <v>240000</v>
      </c>
      <c r="F4" s="6">
        <f>(G4-E4)/E4*100</f>
        <v>2.083333333333333</v>
      </c>
      <c r="G4" s="5">
        <v>245000</v>
      </c>
      <c r="H4" s="6">
        <f>(I4-G4)/G4*100</f>
        <v>2.0408163265306123</v>
      </c>
      <c r="I4" s="5">
        <v>250000</v>
      </c>
      <c r="J4" s="6">
        <f>(K4-I4)/I4*100</f>
        <v>20</v>
      </c>
      <c r="K4" s="5">
        <v>300000</v>
      </c>
      <c r="L4" s="6">
        <f>AVERAGE(D4,F4,H4,J4)</f>
        <v>6.5629523085830073</v>
      </c>
      <c r="M4" s="7"/>
      <c r="P4" s="4"/>
      <c r="Q4" s="4"/>
    </row>
    <row r="5" spans="1:17" x14ac:dyDescent="0.2">
      <c r="B5" s="2" t="s">
        <v>1</v>
      </c>
      <c r="C5" s="8">
        <v>155100</v>
      </c>
      <c r="D5" s="6">
        <f t="shared" ref="D5:D16" si="0">(E5-C5)/C5*100</f>
        <v>0.58027079303675055</v>
      </c>
      <c r="E5" s="8">
        <v>156000</v>
      </c>
      <c r="F5" s="6">
        <f t="shared" ref="F5:F16" si="1">(G5-E5)/E5*100</f>
        <v>5.7692307692307692</v>
      </c>
      <c r="G5" s="8">
        <v>165000</v>
      </c>
      <c r="H5" s="6">
        <f t="shared" ref="H5:H16" si="2">(I5-G5)/G5*100</f>
        <v>6.0606060606060606</v>
      </c>
      <c r="I5" s="8">
        <v>175000</v>
      </c>
      <c r="J5" s="6">
        <f t="shared" ref="J5:J16" si="3">(K5-I5)/I5*100</f>
        <v>16.571428571428569</v>
      </c>
      <c r="K5" s="8">
        <v>204000</v>
      </c>
      <c r="L5" s="6">
        <f t="shared" ref="L5:L16" si="4">AVERAGE(D5,F5,H5,J5)</f>
        <v>7.2453840485755379</v>
      </c>
      <c r="M5" s="7"/>
      <c r="P5" s="5"/>
      <c r="Q5" s="5"/>
    </row>
    <row r="6" spans="1:17" x14ac:dyDescent="0.2">
      <c r="B6" s="2" t="s">
        <v>2</v>
      </c>
      <c r="C6" s="5">
        <f>C4-C5</f>
        <v>79900</v>
      </c>
      <c r="D6" s="6">
        <f t="shared" si="0"/>
        <v>5.1314142678347929</v>
      </c>
      <c r="E6" s="5">
        <f>E4-E5</f>
        <v>84000</v>
      </c>
      <c r="F6" s="6">
        <f t="shared" si="1"/>
        <v>-4.7619047619047619</v>
      </c>
      <c r="G6" s="5">
        <f>G4-G5</f>
        <v>80000</v>
      </c>
      <c r="H6" s="6">
        <f t="shared" si="2"/>
        <v>-6.25</v>
      </c>
      <c r="I6" s="5">
        <f>I4-I5</f>
        <v>75000</v>
      </c>
      <c r="J6" s="6">
        <f t="shared" si="3"/>
        <v>28.000000000000004</v>
      </c>
      <c r="K6" s="5">
        <f>K4-K5</f>
        <v>96000</v>
      </c>
      <c r="L6" s="6">
        <f t="shared" si="4"/>
        <v>5.5298773764825082</v>
      </c>
      <c r="M6" s="7"/>
      <c r="P6" s="5"/>
      <c r="Q6" s="5"/>
    </row>
    <row r="7" spans="1:17" x14ac:dyDescent="0.2">
      <c r="B7" s="2" t="s">
        <v>3</v>
      </c>
      <c r="C7" s="8">
        <v>37500</v>
      </c>
      <c r="D7" s="6">
        <f t="shared" si="0"/>
        <v>4</v>
      </c>
      <c r="E7" s="8">
        <v>39000</v>
      </c>
      <c r="F7" s="6">
        <f t="shared" si="1"/>
        <v>2.5641025641025639</v>
      </c>
      <c r="G7" s="8">
        <v>40000</v>
      </c>
      <c r="H7" s="6">
        <f t="shared" si="2"/>
        <v>-3.75</v>
      </c>
      <c r="I7" s="8">
        <v>38500</v>
      </c>
      <c r="J7" s="6">
        <f t="shared" si="3"/>
        <v>75.194805194805198</v>
      </c>
      <c r="K7" s="8">
        <v>67450</v>
      </c>
      <c r="L7" s="6">
        <f t="shared" si="4"/>
        <v>19.502226939726942</v>
      </c>
      <c r="M7" s="7"/>
      <c r="P7" s="5"/>
      <c r="Q7" s="5"/>
    </row>
    <row r="8" spans="1:17" x14ac:dyDescent="0.2">
      <c r="B8" s="2" t="s">
        <v>4</v>
      </c>
      <c r="C8" s="5">
        <f>C6-C7</f>
        <v>42400</v>
      </c>
      <c r="D8" s="6">
        <f t="shared" si="0"/>
        <v>6.132075471698113</v>
      </c>
      <c r="E8" s="5">
        <f>E6-E7</f>
        <v>45000</v>
      </c>
      <c r="F8" s="6">
        <f t="shared" si="1"/>
        <v>-11.111111111111111</v>
      </c>
      <c r="G8" s="5">
        <f>G6-G7</f>
        <v>40000</v>
      </c>
      <c r="H8" s="6">
        <f t="shared" si="2"/>
        <v>-8.75</v>
      </c>
      <c r="I8" s="5">
        <f>I6-I7</f>
        <v>36500</v>
      </c>
      <c r="J8" s="6">
        <f t="shared" si="3"/>
        <v>-21.780821917808218</v>
      </c>
      <c r="K8" s="5">
        <f>K6-K7</f>
        <v>28550</v>
      </c>
      <c r="L8" s="6">
        <f t="shared" si="4"/>
        <v>-8.8774643893053042</v>
      </c>
      <c r="M8" s="7"/>
      <c r="P8" s="5"/>
      <c r="Q8" s="5"/>
    </row>
    <row r="9" spans="1:17" x14ac:dyDescent="0.2">
      <c r="B9" s="2" t="s">
        <v>5</v>
      </c>
      <c r="C9" s="8">
        <v>4200</v>
      </c>
      <c r="D9" s="6">
        <f t="shared" si="0"/>
        <v>-23.809523809523807</v>
      </c>
      <c r="E9" s="8">
        <v>3200</v>
      </c>
      <c r="F9" s="6">
        <f t="shared" si="1"/>
        <v>-3.125</v>
      </c>
      <c r="G9" s="8">
        <v>3100</v>
      </c>
      <c r="H9" s="6">
        <f t="shared" si="2"/>
        <v>12.903225806451612</v>
      </c>
      <c r="I9" s="8">
        <v>3500</v>
      </c>
      <c r="J9" s="6">
        <f t="shared" si="3"/>
        <v>-1.4285714285714286</v>
      </c>
      <c r="K9" s="8">
        <v>3450</v>
      </c>
      <c r="L9" s="6">
        <f t="shared" si="4"/>
        <v>-3.8649673579109058</v>
      </c>
      <c r="M9" s="7"/>
      <c r="P9" s="5"/>
      <c r="Q9" s="5"/>
    </row>
    <row r="10" spans="1:17" x14ac:dyDescent="0.2">
      <c r="B10" s="2" t="s">
        <v>10</v>
      </c>
      <c r="C10" s="5">
        <f>C8+C9</f>
        <v>46600</v>
      </c>
      <c r="D10" s="6">
        <f t="shared" si="0"/>
        <v>3.4334763948497855</v>
      </c>
      <c r="E10" s="5">
        <f>E8+E9</f>
        <v>48200</v>
      </c>
      <c r="F10" s="6">
        <f t="shared" si="1"/>
        <v>-10.580912863070539</v>
      </c>
      <c r="G10" s="5">
        <f>G8+G9</f>
        <v>43100</v>
      </c>
      <c r="H10" s="6">
        <f t="shared" si="2"/>
        <v>-7.192575406032482</v>
      </c>
      <c r="I10" s="5">
        <f>I8+I9</f>
        <v>40000</v>
      </c>
      <c r="J10" s="6">
        <f t="shared" si="3"/>
        <v>-20</v>
      </c>
      <c r="K10" s="5">
        <f>K8+K9</f>
        <v>32000</v>
      </c>
      <c r="L10" s="6">
        <f t="shared" si="4"/>
        <v>-8.5850029685633089</v>
      </c>
      <c r="M10" s="7"/>
      <c r="P10" s="5"/>
      <c r="Q10" s="5"/>
    </row>
    <row r="11" spans="1:17" x14ac:dyDescent="0.2">
      <c r="B11" s="2" t="s">
        <v>14</v>
      </c>
      <c r="C11" s="8">
        <v>10000</v>
      </c>
      <c r="D11" s="6">
        <f t="shared" si="0"/>
        <v>0</v>
      </c>
      <c r="E11" s="8">
        <v>10000</v>
      </c>
      <c r="F11" s="6">
        <f t="shared" si="1"/>
        <v>0</v>
      </c>
      <c r="G11" s="8">
        <v>10000</v>
      </c>
      <c r="H11" s="6">
        <f t="shared" si="2"/>
        <v>0</v>
      </c>
      <c r="I11" s="9">
        <v>10000</v>
      </c>
      <c r="J11" s="6">
        <f t="shared" si="3"/>
        <v>50</v>
      </c>
      <c r="K11" s="9">
        <v>15000</v>
      </c>
      <c r="L11" s="6">
        <f t="shared" si="4"/>
        <v>12.5</v>
      </c>
      <c r="M11" s="7"/>
      <c r="P11" s="5"/>
      <c r="Q11" s="5"/>
    </row>
    <row r="12" spans="1:17" x14ac:dyDescent="0.2">
      <c r="B12" s="2" t="s">
        <v>15</v>
      </c>
      <c r="C12" s="5">
        <f>C10-C11</f>
        <v>36600</v>
      </c>
      <c r="D12" s="6">
        <f t="shared" si="0"/>
        <v>4.3715846994535523</v>
      </c>
      <c r="E12" s="5">
        <f>E10-E11</f>
        <v>38200</v>
      </c>
      <c r="F12" s="6">
        <f t="shared" si="1"/>
        <v>-13.350785340314136</v>
      </c>
      <c r="G12" s="5">
        <f>G10-G11</f>
        <v>33100</v>
      </c>
      <c r="H12" s="6">
        <f t="shared" si="2"/>
        <v>-9.3655589123867067</v>
      </c>
      <c r="I12" s="5">
        <f>I10-I11</f>
        <v>30000</v>
      </c>
      <c r="J12" s="6">
        <f t="shared" si="3"/>
        <v>-43.333333333333336</v>
      </c>
      <c r="K12" s="5">
        <f>K10-K11</f>
        <v>17000</v>
      </c>
      <c r="L12" s="6">
        <f t="shared" si="4"/>
        <v>-15.419523221645157</v>
      </c>
      <c r="M12" s="7"/>
      <c r="P12" s="5"/>
      <c r="Q12" s="5"/>
    </row>
    <row r="13" spans="1:17" x14ac:dyDescent="0.2">
      <c r="B13" s="2" t="s">
        <v>6</v>
      </c>
      <c r="C13" s="8">
        <v>6800</v>
      </c>
      <c r="D13" s="6">
        <f t="shared" si="0"/>
        <v>5.8823529411764701</v>
      </c>
      <c r="E13" s="8">
        <v>7200</v>
      </c>
      <c r="F13" s="6">
        <f t="shared" si="1"/>
        <v>-9.7222222222222232</v>
      </c>
      <c r="G13" s="8">
        <v>6500</v>
      </c>
      <c r="H13" s="6">
        <f t="shared" si="2"/>
        <v>-7.6923076923076925</v>
      </c>
      <c r="I13" s="8">
        <v>6000</v>
      </c>
      <c r="J13" s="6">
        <f t="shared" si="3"/>
        <v>-16.666666666666664</v>
      </c>
      <c r="K13" s="8">
        <v>5000</v>
      </c>
      <c r="L13" s="6">
        <f t="shared" si="4"/>
        <v>-7.049710910005027</v>
      </c>
      <c r="M13" s="7"/>
      <c r="P13" s="5"/>
      <c r="Q13" s="5"/>
    </row>
    <row r="14" spans="1:17" x14ac:dyDescent="0.2">
      <c r="B14" s="2" t="s">
        <v>11</v>
      </c>
      <c r="C14" s="5">
        <f>C12-C13</f>
        <v>29800</v>
      </c>
      <c r="D14" s="6">
        <f t="shared" si="0"/>
        <v>4.0268456375838921</v>
      </c>
      <c r="E14" s="5">
        <f>E12-E13</f>
        <v>31000</v>
      </c>
      <c r="F14" s="6">
        <f t="shared" si="1"/>
        <v>-14.193548387096774</v>
      </c>
      <c r="G14" s="5">
        <f>G12-G13</f>
        <v>26600</v>
      </c>
      <c r="H14" s="6">
        <f t="shared" si="2"/>
        <v>-9.7744360902255636</v>
      </c>
      <c r="I14" s="5">
        <f>I12-I13</f>
        <v>24000</v>
      </c>
      <c r="J14" s="6">
        <f t="shared" si="3"/>
        <v>-50</v>
      </c>
      <c r="K14" s="5">
        <f>K12-K13</f>
        <v>12000</v>
      </c>
      <c r="L14" s="6">
        <f t="shared" si="4"/>
        <v>-17.485284709934611</v>
      </c>
      <c r="M14" s="7"/>
      <c r="P14" s="5"/>
      <c r="Q14" s="5"/>
    </row>
    <row r="15" spans="1:17" x14ac:dyDescent="0.2">
      <c r="B15" s="2" t="s">
        <v>8</v>
      </c>
      <c r="C15" s="8">
        <v>9000</v>
      </c>
      <c r="D15" s="6">
        <f t="shared" si="0"/>
        <v>11.111111111111111</v>
      </c>
      <c r="E15" s="8">
        <v>10000</v>
      </c>
      <c r="F15" s="6">
        <f t="shared" si="1"/>
        <v>-20</v>
      </c>
      <c r="G15" s="8">
        <v>8000</v>
      </c>
      <c r="H15" s="6">
        <f t="shared" si="2"/>
        <v>50</v>
      </c>
      <c r="I15" s="8">
        <v>12000</v>
      </c>
      <c r="J15" s="6">
        <f t="shared" si="3"/>
        <v>-100</v>
      </c>
      <c r="K15" s="8">
        <v>0</v>
      </c>
      <c r="L15" s="6">
        <f t="shared" si="4"/>
        <v>-14.722222222222221</v>
      </c>
      <c r="M15" s="7"/>
      <c r="P15" s="5"/>
      <c r="Q15" s="5"/>
    </row>
    <row r="16" spans="1:17" x14ac:dyDescent="0.2">
      <c r="B16" s="2" t="s">
        <v>12</v>
      </c>
      <c r="C16" s="5">
        <f>C14-C15</f>
        <v>20800</v>
      </c>
      <c r="D16" s="6">
        <f t="shared" si="0"/>
        <v>0.96153846153846156</v>
      </c>
      <c r="E16" s="5">
        <f>E14-E15</f>
        <v>21000</v>
      </c>
      <c r="F16" s="6">
        <f t="shared" si="1"/>
        <v>-11.428571428571429</v>
      </c>
      <c r="G16" s="5">
        <f>G14-G15</f>
        <v>18600</v>
      </c>
      <c r="H16" s="6">
        <f t="shared" si="2"/>
        <v>-35.483870967741936</v>
      </c>
      <c r="I16" s="5">
        <f>I14-I15</f>
        <v>12000</v>
      </c>
      <c r="J16" s="6">
        <f t="shared" si="3"/>
        <v>0</v>
      </c>
      <c r="K16" s="5">
        <f>K14-K15</f>
        <v>12000</v>
      </c>
      <c r="L16" s="6">
        <f t="shared" si="4"/>
        <v>-11.487725983693725</v>
      </c>
      <c r="P16" s="5"/>
      <c r="Q16" s="5"/>
    </row>
    <row r="17" spans="2:17" x14ac:dyDescent="0.2">
      <c r="P17" s="5"/>
      <c r="Q17" s="5"/>
    </row>
    <row r="18" spans="2:17" ht="15.75" x14ac:dyDescent="0.25">
      <c r="B18" s="10" t="s">
        <v>7</v>
      </c>
      <c r="G18" s="5"/>
      <c r="H18" s="5"/>
      <c r="I18" s="5"/>
      <c r="J18" s="5"/>
      <c r="K18" s="5"/>
    </row>
    <row r="19" spans="2:17" x14ac:dyDescent="0.2">
      <c r="B19" s="2" t="s">
        <v>13</v>
      </c>
      <c r="C19" s="2">
        <v>143</v>
      </c>
      <c r="E19" s="2">
        <v>141</v>
      </c>
      <c r="G19" s="2">
        <v>140</v>
      </c>
      <c r="I19" s="2">
        <v>144</v>
      </c>
      <c r="K19" s="2">
        <v>162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1FBF-A2E6-4C65-A5E5-AA83FAB26484}">
  <dimension ref="B3:S27"/>
  <sheetViews>
    <sheetView topLeftCell="B2" zoomScale="130" zoomScaleNormal="130" workbookViewId="0">
      <selection activeCell="L17" sqref="L17"/>
    </sheetView>
  </sheetViews>
  <sheetFormatPr defaultColWidth="8.75" defaultRowHeight="15" x14ac:dyDescent="0.2"/>
  <cols>
    <col min="1" max="2" width="8.75" style="2"/>
    <col min="3" max="3" width="34.75" style="2" customWidth="1"/>
    <col min="4" max="5" width="8.75" style="2"/>
    <col min="6" max="8" width="9.75" style="2" bestFit="1" customWidth="1"/>
    <col min="9" max="16384" width="8.75" style="2"/>
  </cols>
  <sheetData>
    <row r="3" spans="2:19" ht="15.75" x14ac:dyDescent="0.25">
      <c r="B3" s="20" t="s">
        <v>71</v>
      </c>
      <c r="C3" s="20"/>
      <c r="D3" s="20"/>
      <c r="E3" s="20"/>
      <c r="F3" s="20"/>
      <c r="G3" s="20"/>
    </row>
    <row r="4" spans="2:19" ht="15.75" x14ac:dyDescent="0.25">
      <c r="D4" s="10">
        <v>2018</v>
      </c>
      <c r="E4" s="10">
        <v>2019</v>
      </c>
      <c r="F4" s="13">
        <v>2020</v>
      </c>
      <c r="G4" s="13">
        <v>2021</v>
      </c>
      <c r="H4" s="10">
        <v>2022</v>
      </c>
    </row>
    <row r="5" spans="2:19" x14ac:dyDescent="0.2">
      <c r="C5" s="2" t="s">
        <v>23</v>
      </c>
      <c r="D5" s="5">
        <v>511500</v>
      </c>
      <c r="E5" s="5">
        <v>523900</v>
      </c>
      <c r="F5" s="5">
        <v>525200</v>
      </c>
      <c r="G5" s="5">
        <v>528500</v>
      </c>
      <c r="H5" s="5">
        <v>612727</v>
      </c>
    </row>
    <row r="6" spans="2:19" x14ac:dyDescent="0.2">
      <c r="C6" s="2" t="s">
        <v>17</v>
      </c>
      <c r="F6" s="5"/>
      <c r="G6" s="5"/>
      <c r="H6" s="5"/>
    </row>
    <row r="7" spans="2:19" x14ac:dyDescent="0.2">
      <c r="C7" s="2" t="s">
        <v>18</v>
      </c>
      <c r="D7" s="5">
        <v>18600</v>
      </c>
      <c r="E7" s="5">
        <v>18100</v>
      </c>
      <c r="F7" s="5">
        <v>23000</v>
      </c>
      <c r="G7" s="5">
        <v>27000</v>
      </c>
      <c r="H7" s="5">
        <v>3000</v>
      </c>
    </row>
    <row r="8" spans="2:19" x14ac:dyDescent="0.2">
      <c r="C8" s="2" t="s">
        <v>19</v>
      </c>
      <c r="D8" s="5">
        <v>17400</v>
      </c>
      <c r="E8" s="5">
        <v>16800</v>
      </c>
      <c r="F8" s="5">
        <v>18300</v>
      </c>
      <c r="G8" s="5">
        <v>20000</v>
      </c>
      <c r="H8" s="5">
        <v>25000</v>
      </c>
    </row>
    <row r="9" spans="2:19" x14ac:dyDescent="0.2">
      <c r="C9" s="2" t="s">
        <v>20</v>
      </c>
      <c r="D9" s="5">
        <v>16800</v>
      </c>
      <c r="E9" s="5">
        <v>16100</v>
      </c>
      <c r="F9" s="5">
        <v>17100</v>
      </c>
      <c r="G9" s="5">
        <v>18000</v>
      </c>
      <c r="H9" s="5">
        <v>32000</v>
      </c>
    </row>
    <row r="10" spans="2:19" x14ac:dyDescent="0.2">
      <c r="C10" s="2" t="s">
        <v>21</v>
      </c>
      <c r="D10" s="5"/>
      <c r="E10" s="5"/>
      <c r="F10" s="5"/>
      <c r="G10" s="5"/>
      <c r="H10" s="5"/>
    </row>
    <row r="11" spans="2:19" x14ac:dyDescent="0.2">
      <c r="C11" s="2" t="s">
        <v>22</v>
      </c>
      <c r="D11" s="12">
        <f>SUM(D5:D10)</f>
        <v>564300</v>
      </c>
      <c r="E11" s="12">
        <f>SUM(E5:E10)</f>
        <v>574900</v>
      </c>
      <c r="F11" s="12">
        <f>SUM(F5:F10)</f>
        <v>583600</v>
      </c>
      <c r="G11" s="12">
        <f>SUM(G5:G10)</f>
        <v>593500</v>
      </c>
      <c r="H11" s="12">
        <f>SUM(H5:H10)</f>
        <v>672727</v>
      </c>
    </row>
    <row r="12" spans="2:19" x14ac:dyDescent="0.2">
      <c r="D12" s="5"/>
      <c r="E12" s="5"/>
      <c r="F12" s="5"/>
      <c r="G12" s="5"/>
      <c r="H12" s="5"/>
    </row>
    <row r="13" spans="2:19" x14ac:dyDescent="0.2">
      <c r="C13" s="2" t="s">
        <v>24</v>
      </c>
      <c r="D13" s="5"/>
      <c r="E13" s="5"/>
      <c r="F13" s="5"/>
      <c r="G13" s="5"/>
      <c r="H13" s="5"/>
      <c r="K13" s="5"/>
      <c r="L13" s="5"/>
      <c r="M13" s="5"/>
      <c r="N13" s="5"/>
      <c r="O13" s="5"/>
      <c r="P13" s="6"/>
      <c r="Q13" s="5"/>
      <c r="R13" s="6"/>
      <c r="S13" s="5"/>
    </row>
    <row r="14" spans="2:19" x14ac:dyDescent="0.2">
      <c r="C14" s="2" t="s">
        <v>25</v>
      </c>
      <c r="D14" s="5">
        <v>133100</v>
      </c>
      <c r="E14" s="5">
        <v>121000</v>
      </c>
      <c r="F14" s="5">
        <v>110000</v>
      </c>
      <c r="G14" s="5">
        <v>100000</v>
      </c>
      <c r="H14" s="5">
        <v>150000</v>
      </c>
      <c r="L14" s="5"/>
      <c r="N14" s="5"/>
    </row>
    <row r="15" spans="2:19" x14ac:dyDescent="0.2">
      <c r="C15" s="2" t="s">
        <v>26</v>
      </c>
      <c r="D15" s="5">
        <v>150000</v>
      </c>
      <c r="E15" s="5">
        <v>150000</v>
      </c>
      <c r="F15" s="5">
        <v>150000</v>
      </c>
      <c r="G15" s="5">
        <v>150000</v>
      </c>
      <c r="H15" s="5">
        <v>150000</v>
      </c>
    </row>
    <row r="16" spans="2:19" x14ac:dyDescent="0.2">
      <c r="C16" s="2" t="s">
        <v>27</v>
      </c>
      <c r="D16" s="5">
        <v>115000</v>
      </c>
      <c r="E16" s="5">
        <v>115000</v>
      </c>
      <c r="F16" s="5">
        <v>115000</v>
      </c>
      <c r="G16" s="5">
        <v>115000</v>
      </c>
      <c r="H16" s="5">
        <v>115000</v>
      </c>
      <c r="L16" s="5"/>
    </row>
    <row r="17" spans="3:15" x14ac:dyDescent="0.2">
      <c r="C17" s="2" t="s">
        <v>28</v>
      </c>
      <c r="D17" s="5"/>
      <c r="E17" s="5"/>
      <c r="F17" s="5"/>
      <c r="G17" s="5"/>
      <c r="H17" s="5"/>
      <c r="K17" s="5"/>
      <c r="L17" s="5"/>
      <c r="M17" s="5"/>
      <c r="N17" s="5"/>
      <c r="O17" s="5"/>
    </row>
    <row r="18" spans="3:15" x14ac:dyDescent="0.2">
      <c r="C18" s="2" t="s">
        <v>29</v>
      </c>
      <c r="D18" s="5">
        <f>E18-'Income statement'!D17</f>
        <v>136600</v>
      </c>
      <c r="E18" s="5">
        <f>F18-'Income statement'!E17</f>
        <v>157400</v>
      </c>
      <c r="F18" s="5">
        <f>G18-'Income statement'!F17</f>
        <v>178400</v>
      </c>
      <c r="G18" s="5">
        <f>H18-'Income statement'!G17</f>
        <v>197000</v>
      </c>
      <c r="H18" s="5">
        <v>209000</v>
      </c>
      <c r="K18" s="5"/>
      <c r="L18" s="5"/>
      <c r="M18" s="5"/>
      <c r="N18" s="5"/>
    </row>
    <row r="19" spans="3:15" x14ac:dyDescent="0.2">
      <c r="C19" s="2" t="s">
        <v>30</v>
      </c>
      <c r="D19" s="5">
        <v>0</v>
      </c>
      <c r="E19" s="5">
        <v>0</v>
      </c>
      <c r="F19" s="5">
        <v>0</v>
      </c>
      <c r="G19" s="5">
        <v>0</v>
      </c>
      <c r="H19" s="5">
        <v>8727</v>
      </c>
    </row>
    <row r="20" spans="3:15" x14ac:dyDescent="0.2">
      <c r="C20" s="2" t="s">
        <v>60</v>
      </c>
      <c r="D20" s="5">
        <f>SUM(D15:D19)</f>
        <v>401600</v>
      </c>
      <c r="E20" s="5">
        <f>SUM(E15:E19)</f>
        <v>422400</v>
      </c>
      <c r="F20" s="5">
        <f>SUM(F15:F19)</f>
        <v>443400</v>
      </c>
      <c r="G20" s="5">
        <f>SUM(G15:G19)</f>
        <v>462000</v>
      </c>
      <c r="H20" s="5">
        <f>SUM(H15:H19)</f>
        <v>482727</v>
      </c>
    </row>
    <row r="21" spans="3:15" x14ac:dyDescent="0.2">
      <c r="C21" s="2" t="s">
        <v>31</v>
      </c>
      <c r="D21" s="5"/>
      <c r="E21" s="5"/>
      <c r="F21" s="5"/>
      <c r="G21" s="5"/>
      <c r="H21" s="5"/>
    </row>
    <row r="22" spans="3:15" x14ac:dyDescent="0.2">
      <c r="C22" s="2" t="s">
        <v>32</v>
      </c>
      <c r="D22" s="5">
        <v>29600</v>
      </c>
      <c r="E22" s="5">
        <v>31500</v>
      </c>
      <c r="F22" s="5">
        <v>30200</v>
      </c>
      <c r="G22" s="5">
        <v>31500</v>
      </c>
      <c r="H22" s="5">
        <v>40000</v>
      </c>
      <c r="J22" s="5"/>
    </row>
    <row r="23" spans="3:15" x14ac:dyDescent="0.2">
      <c r="D23" s="5"/>
      <c r="E23" s="5"/>
      <c r="F23" s="5"/>
      <c r="G23" s="5"/>
      <c r="H23" s="5"/>
    </row>
    <row r="24" spans="3:15" x14ac:dyDescent="0.2">
      <c r="D24" s="12">
        <f>D14+D20+D22</f>
        <v>564300</v>
      </c>
      <c r="E24" s="12">
        <f>E14+E20+E22</f>
        <v>574900</v>
      </c>
      <c r="F24" s="12">
        <f>F14+F20+F22</f>
        <v>583600</v>
      </c>
      <c r="G24" s="12">
        <f>G14+G20+G22</f>
        <v>593500</v>
      </c>
      <c r="H24" s="12">
        <f>H14+H20+H22</f>
        <v>672727</v>
      </c>
    </row>
    <row r="25" spans="3:15" x14ac:dyDescent="0.2">
      <c r="D25" s="5"/>
      <c r="E25" s="5"/>
      <c r="F25" s="5"/>
    </row>
    <row r="26" spans="3:15" x14ac:dyDescent="0.2">
      <c r="C26" s="2" t="s">
        <v>59</v>
      </c>
      <c r="D26" s="5">
        <f>D11-D22</f>
        <v>534700</v>
      </c>
      <c r="E26" s="5">
        <f>E11-E22</f>
        <v>543400</v>
      </c>
      <c r="F26" s="5">
        <f>F11-F22</f>
        <v>553400</v>
      </c>
      <c r="G26" s="5">
        <f>G11-G22</f>
        <v>562000</v>
      </c>
      <c r="H26" s="5">
        <f>H11-H22</f>
        <v>632727</v>
      </c>
    </row>
    <row r="27" spans="3:15" x14ac:dyDescent="0.2">
      <c r="C27" s="19" t="s">
        <v>69</v>
      </c>
    </row>
  </sheetData>
  <mergeCells count="1">
    <mergeCell ref="B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FEDFA-91FD-4F10-9C52-A0BF975C1BDD}">
  <dimension ref="A1:K26"/>
  <sheetViews>
    <sheetView zoomScale="102" zoomScaleNormal="102" workbookViewId="0">
      <selection activeCell="Q15" sqref="Q15"/>
    </sheetView>
  </sheetViews>
  <sheetFormatPr defaultColWidth="8.75" defaultRowHeight="15" x14ac:dyDescent="0.2"/>
  <cols>
    <col min="1" max="1" width="8.75" style="2"/>
    <col min="2" max="2" width="30.125" style="2" customWidth="1"/>
    <col min="3" max="3" width="8.5" style="2" customWidth="1"/>
    <col min="4" max="4" width="9.125" style="2" customWidth="1"/>
    <col min="5" max="5" width="8.75" style="2"/>
    <col min="6" max="6" width="9.25" style="2" customWidth="1"/>
    <col min="7" max="7" width="8.75" style="2"/>
    <col min="8" max="8" width="8" style="2" customWidth="1"/>
    <col min="9" max="9" width="8.75" style="2"/>
    <col min="10" max="10" width="8.625" style="2" customWidth="1"/>
    <col min="11" max="16384" width="8.75" style="2"/>
  </cols>
  <sheetData>
    <row r="1" spans="1:11" ht="15.75" x14ac:dyDescent="0.25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11" ht="47.25" x14ac:dyDescent="0.25">
      <c r="C2" s="3">
        <v>2018</v>
      </c>
      <c r="D2" s="3" t="s">
        <v>55</v>
      </c>
      <c r="E2" s="3">
        <v>2019</v>
      </c>
      <c r="F2" s="3" t="s">
        <v>55</v>
      </c>
      <c r="G2" s="3">
        <v>2020</v>
      </c>
      <c r="H2" s="3" t="s">
        <v>55</v>
      </c>
      <c r="I2" s="3">
        <v>2021</v>
      </c>
      <c r="J2" s="3" t="s">
        <v>55</v>
      </c>
      <c r="K2" s="3">
        <v>2022</v>
      </c>
    </row>
    <row r="3" spans="1:11" x14ac:dyDescent="0.2">
      <c r="B3" s="2" t="s">
        <v>23</v>
      </c>
      <c r="C3" s="5">
        <v>511500</v>
      </c>
      <c r="D3" s="6">
        <f>(E3-C3)/C3*100</f>
        <v>2.4242424242424243</v>
      </c>
      <c r="E3" s="5">
        <v>523900</v>
      </c>
      <c r="F3" s="6">
        <f>(G3-E3)/E3*100</f>
        <v>0.24813895781637718</v>
      </c>
      <c r="G3" s="5">
        <v>525200</v>
      </c>
      <c r="H3" s="6">
        <f>(I3-G3)/G3*100</f>
        <v>0.62833206397562824</v>
      </c>
      <c r="I3" s="5">
        <v>528500</v>
      </c>
      <c r="J3" s="6">
        <f>(K3-I3)/I3*100</f>
        <v>15.936991485335856</v>
      </c>
      <c r="K3" s="5">
        <v>612727</v>
      </c>
    </row>
    <row r="4" spans="1:11" x14ac:dyDescent="0.2">
      <c r="B4" s="2" t="s">
        <v>17</v>
      </c>
      <c r="D4" s="5"/>
      <c r="F4" s="6"/>
      <c r="G4" s="5"/>
      <c r="H4" s="6"/>
      <c r="I4" s="5"/>
      <c r="J4" s="6"/>
      <c r="K4" s="5"/>
    </row>
    <row r="5" spans="1:11" x14ac:dyDescent="0.2">
      <c r="B5" s="2" t="s">
        <v>18</v>
      </c>
      <c r="C5" s="5">
        <v>18600</v>
      </c>
      <c r="D5" s="6">
        <f>(E5-C5)/C5*100</f>
        <v>-2.6881720430107525</v>
      </c>
      <c r="E5" s="5">
        <v>18100</v>
      </c>
      <c r="F5" s="6">
        <f>(G5-E5)/E5*100</f>
        <v>27.071823204419886</v>
      </c>
      <c r="G5" s="5">
        <v>23000</v>
      </c>
      <c r="H5" s="6">
        <f t="shared" ref="H5:H24" si="0">(I5-G5)/G5*100</f>
        <v>17.391304347826086</v>
      </c>
      <c r="I5" s="5">
        <v>27000</v>
      </c>
      <c r="J5" s="6">
        <f t="shared" ref="J5:J24" si="1">(K5-I5)/I5*100</f>
        <v>-88.888888888888886</v>
      </c>
      <c r="K5" s="5">
        <v>3000</v>
      </c>
    </row>
    <row r="6" spans="1:11" x14ac:dyDescent="0.2">
      <c r="B6" s="2" t="s">
        <v>19</v>
      </c>
      <c r="C6" s="5">
        <v>17400</v>
      </c>
      <c r="D6" s="6">
        <f>(E6-C6)/C6*100</f>
        <v>-3.4482758620689653</v>
      </c>
      <c r="E6" s="5">
        <v>16800</v>
      </c>
      <c r="F6" s="6">
        <f>(G6-E6)/E6*100</f>
        <v>8.9285714285714288</v>
      </c>
      <c r="G6" s="5">
        <v>18300</v>
      </c>
      <c r="H6" s="6">
        <f t="shared" si="0"/>
        <v>9.2896174863387984</v>
      </c>
      <c r="I6" s="5">
        <v>20000</v>
      </c>
      <c r="J6" s="6">
        <f t="shared" si="1"/>
        <v>25</v>
      </c>
      <c r="K6" s="5">
        <v>25000</v>
      </c>
    </row>
    <row r="7" spans="1:11" x14ac:dyDescent="0.2">
      <c r="B7" s="2" t="s">
        <v>20</v>
      </c>
      <c r="C7" s="5">
        <v>16800</v>
      </c>
      <c r="D7" s="6">
        <f>(E7-C7)/C7*100</f>
        <v>-4.1666666666666661</v>
      </c>
      <c r="E7" s="5">
        <v>16100</v>
      </c>
      <c r="F7" s="6">
        <f>(G7-E7)/E7*100</f>
        <v>6.2111801242236027</v>
      </c>
      <c r="G7" s="5">
        <v>17100</v>
      </c>
      <c r="H7" s="6">
        <f t="shared" si="0"/>
        <v>5.2631578947368416</v>
      </c>
      <c r="I7" s="5">
        <v>18000</v>
      </c>
      <c r="J7" s="6">
        <f t="shared" si="1"/>
        <v>77.777777777777786</v>
      </c>
      <c r="K7" s="5">
        <v>32000</v>
      </c>
    </row>
    <row r="8" spans="1:11" x14ac:dyDescent="0.2">
      <c r="B8" s="2" t="s">
        <v>21</v>
      </c>
      <c r="C8" s="5"/>
      <c r="D8" s="6"/>
      <c r="E8" s="5"/>
      <c r="F8" s="6"/>
      <c r="G8" s="5"/>
      <c r="H8" s="6"/>
      <c r="I8" s="5"/>
      <c r="J8" s="6"/>
      <c r="K8" s="5"/>
    </row>
    <row r="9" spans="1:11" x14ac:dyDescent="0.2">
      <c r="B9" s="2" t="s">
        <v>22</v>
      </c>
      <c r="C9" s="12">
        <f>SUM(C3:C8)</f>
        <v>564300</v>
      </c>
      <c r="D9" s="6">
        <f>(E9-C9)/C9*100</f>
        <v>1.8784334573808257</v>
      </c>
      <c r="E9" s="12">
        <f>SUM(E3:E8)</f>
        <v>574900</v>
      </c>
      <c r="F9" s="6">
        <f>(G9-E9)/E9*100</f>
        <v>1.5133066620281788</v>
      </c>
      <c r="G9" s="12">
        <f>SUM(G3:G8)</f>
        <v>583600</v>
      </c>
      <c r="H9" s="6">
        <f t="shared" si="0"/>
        <v>1.6963673749143249</v>
      </c>
      <c r="I9" s="12">
        <f>SUM(I3:I8)</f>
        <v>593500</v>
      </c>
      <c r="J9" s="6">
        <f t="shared" si="1"/>
        <v>13.349115417017693</v>
      </c>
      <c r="K9" s="12">
        <f>SUM(K3:K8)</f>
        <v>672727</v>
      </c>
    </row>
    <row r="10" spans="1:11" x14ac:dyDescent="0.2">
      <c r="C10" s="5"/>
      <c r="D10" s="6"/>
      <c r="E10" s="5"/>
      <c r="F10" s="6"/>
      <c r="G10" s="5"/>
      <c r="H10" s="6"/>
      <c r="I10" s="5"/>
      <c r="J10" s="6"/>
      <c r="K10" s="5"/>
    </row>
    <row r="11" spans="1:11" x14ac:dyDescent="0.2">
      <c r="B11" s="2" t="s">
        <v>24</v>
      </c>
      <c r="C11" s="5"/>
      <c r="D11" s="6"/>
      <c r="E11" s="5"/>
      <c r="F11" s="6"/>
      <c r="G11" s="5"/>
      <c r="H11" s="6"/>
      <c r="I11" s="5"/>
      <c r="J11" s="6"/>
      <c r="K11" s="5"/>
    </row>
    <row r="12" spans="1:11" x14ac:dyDescent="0.2">
      <c r="B12" s="2" t="s">
        <v>25</v>
      </c>
      <c r="C12" s="5">
        <v>133100</v>
      </c>
      <c r="D12" s="6">
        <f>(E12-C12)/C12*100</f>
        <v>-9.0909090909090917</v>
      </c>
      <c r="E12" s="5">
        <v>121000</v>
      </c>
      <c r="F12" s="6">
        <f>(G12-E12)/E12*100</f>
        <v>-9.0909090909090917</v>
      </c>
      <c r="G12" s="5">
        <v>110000</v>
      </c>
      <c r="H12" s="6">
        <f t="shared" si="0"/>
        <v>-9.0909090909090917</v>
      </c>
      <c r="I12" s="5">
        <v>100000</v>
      </c>
      <c r="J12" s="6">
        <f t="shared" si="1"/>
        <v>50</v>
      </c>
      <c r="K12" s="5">
        <v>150000</v>
      </c>
    </row>
    <row r="13" spans="1:11" x14ac:dyDescent="0.2">
      <c r="B13" s="2" t="s">
        <v>26</v>
      </c>
      <c r="C13" s="5">
        <v>150000</v>
      </c>
      <c r="D13" s="6">
        <f>(E13-C13)/C13*100</f>
        <v>0</v>
      </c>
      <c r="E13" s="5">
        <v>150000</v>
      </c>
      <c r="F13" s="6">
        <f>(G13-E13)/E13*100</f>
        <v>0</v>
      </c>
      <c r="G13" s="5">
        <v>150000</v>
      </c>
      <c r="H13" s="6">
        <f t="shared" si="0"/>
        <v>0</v>
      </c>
      <c r="I13" s="5">
        <v>150000</v>
      </c>
      <c r="J13" s="6">
        <f t="shared" si="1"/>
        <v>0</v>
      </c>
      <c r="K13" s="5">
        <v>150000</v>
      </c>
    </row>
    <row r="14" spans="1:11" x14ac:dyDescent="0.2">
      <c r="B14" s="2" t="s">
        <v>27</v>
      </c>
      <c r="C14" s="5">
        <v>115000</v>
      </c>
      <c r="D14" s="6">
        <f>(E14-C14)/C14*100</f>
        <v>0</v>
      </c>
      <c r="E14" s="5">
        <v>115000</v>
      </c>
      <c r="F14" s="6">
        <f>(G14-E14)/E14*100</f>
        <v>0</v>
      </c>
      <c r="G14" s="5">
        <v>115000</v>
      </c>
      <c r="H14" s="6">
        <f t="shared" si="0"/>
        <v>0</v>
      </c>
      <c r="I14" s="5">
        <v>115000</v>
      </c>
      <c r="J14" s="6">
        <f t="shared" si="1"/>
        <v>0</v>
      </c>
      <c r="K14" s="5">
        <v>115000</v>
      </c>
    </row>
    <row r="15" spans="1:11" x14ac:dyDescent="0.2">
      <c r="B15" s="2" t="s">
        <v>28</v>
      </c>
      <c r="C15" s="5"/>
      <c r="D15" s="6"/>
      <c r="E15" s="5"/>
      <c r="F15" s="6"/>
      <c r="G15" s="5"/>
      <c r="H15" s="6"/>
      <c r="I15" s="5"/>
      <c r="J15" s="6"/>
      <c r="K15" s="5"/>
    </row>
    <row r="16" spans="1:11" x14ac:dyDescent="0.2">
      <c r="B16" s="2" t="s">
        <v>29</v>
      </c>
      <c r="C16" s="5">
        <v>136600</v>
      </c>
      <c r="D16" s="6"/>
      <c r="E16" s="5">
        <v>157400</v>
      </c>
      <c r="F16" s="6"/>
      <c r="G16" s="5">
        <v>178400</v>
      </c>
      <c r="H16" s="6">
        <f t="shared" si="0"/>
        <v>10.426008968609866</v>
      </c>
      <c r="I16" s="5">
        <v>197000</v>
      </c>
      <c r="J16" s="6">
        <f t="shared" si="1"/>
        <v>6.091370558375635</v>
      </c>
      <c r="K16" s="5">
        <v>209000</v>
      </c>
    </row>
    <row r="17" spans="2:11" x14ac:dyDescent="0.2">
      <c r="B17" s="2" t="s">
        <v>30</v>
      </c>
      <c r="C17" s="5">
        <v>0</v>
      </c>
      <c r="D17" s="6"/>
      <c r="E17" s="5">
        <v>0</v>
      </c>
      <c r="F17" s="6"/>
      <c r="G17" s="5">
        <v>0</v>
      </c>
      <c r="H17" s="6"/>
      <c r="I17" s="5">
        <v>0</v>
      </c>
      <c r="J17" s="6"/>
      <c r="K17" s="5">
        <v>8727</v>
      </c>
    </row>
    <row r="18" spans="2:11" x14ac:dyDescent="0.2">
      <c r="C18" s="5"/>
      <c r="D18" s="6"/>
      <c r="E18" s="5"/>
      <c r="F18" s="6"/>
      <c r="G18" s="5"/>
      <c r="H18" s="6"/>
      <c r="I18" s="5"/>
      <c r="J18" s="6"/>
      <c r="K18" s="5"/>
    </row>
    <row r="19" spans="2:11" x14ac:dyDescent="0.2">
      <c r="C19" s="5"/>
      <c r="D19" s="6"/>
      <c r="E19" s="5"/>
      <c r="F19" s="6"/>
      <c r="G19" s="5"/>
      <c r="H19" s="6"/>
      <c r="I19" s="5"/>
      <c r="J19" s="6"/>
      <c r="K19" s="5"/>
    </row>
    <row r="20" spans="2:11" x14ac:dyDescent="0.2">
      <c r="C20" s="5"/>
      <c r="D20" s="6"/>
      <c r="E20" s="5"/>
      <c r="F20" s="6"/>
      <c r="G20" s="5"/>
      <c r="H20" s="6"/>
      <c r="I20" s="5"/>
      <c r="J20" s="6"/>
      <c r="K20" s="5"/>
    </row>
    <row r="21" spans="2:11" x14ac:dyDescent="0.2">
      <c r="B21" s="2" t="s">
        <v>31</v>
      </c>
      <c r="C21" s="5"/>
      <c r="D21" s="6"/>
      <c r="E21" s="5"/>
      <c r="F21" s="6"/>
      <c r="G21" s="5"/>
      <c r="H21" s="6"/>
      <c r="I21" s="5"/>
      <c r="J21" s="6"/>
      <c r="K21" s="5"/>
    </row>
    <row r="22" spans="2:11" x14ac:dyDescent="0.2">
      <c r="B22" s="2" t="s">
        <v>32</v>
      </c>
      <c r="C22" s="5">
        <v>29600</v>
      </c>
      <c r="D22" s="6">
        <f>(E22-C22)/C22*100</f>
        <v>6.4189189189189184</v>
      </c>
      <c r="E22" s="5">
        <v>31500</v>
      </c>
      <c r="F22" s="6">
        <f>(G22-E22)/E22*100</f>
        <v>-4.1269841269841265</v>
      </c>
      <c r="G22" s="5">
        <v>30200</v>
      </c>
      <c r="H22" s="6">
        <f t="shared" si="0"/>
        <v>4.3046357615894042</v>
      </c>
      <c r="I22" s="5">
        <v>31500</v>
      </c>
      <c r="J22" s="6">
        <f t="shared" si="1"/>
        <v>26.984126984126984</v>
      </c>
      <c r="K22" s="5">
        <v>40000</v>
      </c>
    </row>
    <row r="23" spans="2:11" x14ac:dyDescent="0.2">
      <c r="C23" s="5"/>
      <c r="D23" s="5"/>
      <c r="E23" s="5"/>
      <c r="F23" s="6"/>
      <c r="G23" s="5"/>
      <c r="H23" s="6"/>
      <c r="I23" s="5"/>
      <c r="J23" s="6"/>
      <c r="K23" s="5"/>
    </row>
    <row r="24" spans="2:11" x14ac:dyDescent="0.2">
      <c r="C24" s="12">
        <f>SUM(C12:C23)</f>
        <v>564300</v>
      </c>
      <c r="D24" s="5">
        <f>(E24-C24)/C24*100</f>
        <v>1.8784334573808257</v>
      </c>
      <c r="E24" s="12">
        <f>SUM(E12:E23)</f>
        <v>574900</v>
      </c>
      <c r="F24" s="6">
        <f>(G24-E24)/E24*100</f>
        <v>1.5133066620281788</v>
      </c>
      <c r="G24" s="12">
        <f>SUM(G12:G23)</f>
        <v>583600</v>
      </c>
      <c r="H24" s="6">
        <f t="shared" si="0"/>
        <v>1.6963673749143249</v>
      </c>
      <c r="I24" s="12">
        <f>SUM(I12:I23)</f>
        <v>593500</v>
      </c>
      <c r="J24" s="6">
        <f t="shared" si="1"/>
        <v>13.349115417017693</v>
      </c>
      <c r="K24" s="12">
        <f>SUM(K12:K23)</f>
        <v>672727</v>
      </c>
    </row>
    <row r="25" spans="2:11" x14ac:dyDescent="0.2">
      <c r="C25" s="5"/>
      <c r="E25" s="5"/>
      <c r="G25" s="5"/>
    </row>
    <row r="26" spans="2:11" x14ac:dyDescent="0.2">
      <c r="C26" s="5"/>
      <c r="E26" s="5"/>
      <c r="G26" s="5"/>
    </row>
  </sheetData>
  <mergeCells count="1">
    <mergeCell ref="A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65B2-9845-4536-A79C-11B6F5AA61BA}">
  <dimension ref="A1:N33"/>
  <sheetViews>
    <sheetView tabSelected="1" topLeftCell="A3" workbookViewId="0">
      <selection activeCell="S32" sqref="S31:S32"/>
    </sheetView>
  </sheetViews>
  <sheetFormatPr defaultColWidth="8.75" defaultRowHeight="15" x14ac:dyDescent="0.2"/>
  <cols>
    <col min="1" max="1" width="8.75" style="2"/>
    <col min="2" max="2" width="26.25" style="2" bestFit="1" customWidth="1"/>
    <col min="3" max="3" width="8.75" style="2" customWidth="1"/>
    <col min="4" max="4" width="9.25" style="2" bestFit="1" customWidth="1"/>
    <col min="5" max="5" width="10.25" style="2" customWidth="1"/>
    <col min="6" max="6" width="9.25" style="2" bestFit="1" customWidth="1"/>
    <col min="7" max="7" width="10.125" style="2" customWidth="1"/>
    <col min="8" max="8" width="9.25" style="2" bestFit="1" customWidth="1"/>
    <col min="9" max="9" width="11.5" style="2" customWidth="1"/>
    <col min="10" max="10" width="9.25" style="2" bestFit="1" customWidth="1"/>
    <col min="11" max="11" width="11.375" style="2" customWidth="1"/>
    <col min="12" max="12" width="8.25" style="2" customWidth="1"/>
    <col min="13" max="13" width="8.125" style="2" customWidth="1"/>
    <col min="14" max="14" width="8.875" style="2" customWidth="1"/>
    <col min="15" max="16384" width="8.75" style="2"/>
  </cols>
  <sheetData>
    <row r="1" spans="1:14" ht="15.75" x14ac:dyDescent="0.25">
      <c r="A1" s="20" t="s">
        <v>57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3" spans="1:14" ht="31.5" x14ac:dyDescent="0.25">
      <c r="B3" s="2" t="s">
        <v>33</v>
      </c>
      <c r="C3" s="2" t="s">
        <v>62</v>
      </c>
      <c r="D3" s="11">
        <v>2018</v>
      </c>
      <c r="E3" s="11" t="s">
        <v>55</v>
      </c>
      <c r="F3" s="11">
        <v>2019</v>
      </c>
      <c r="G3" s="11" t="s">
        <v>55</v>
      </c>
      <c r="H3" s="11">
        <v>2020</v>
      </c>
      <c r="I3" s="11" t="s">
        <v>55</v>
      </c>
      <c r="J3" s="11">
        <v>2021</v>
      </c>
      <c r="K3" s="11" t="s">
        <v>55</v>
      </c>
      <c r="L3" s="11">
        <v>2022</v>
      </c>
      <c r="M3" s="18" t="s">
        <v>67</v>
      </c>
      <c r="N3" s="18" t="s">
        <v>68</v>
      </c>
    </row>
    <row r="4" spans="1:14" x14ac:dyDescent="0.2">
      <c r="D4" s="14"/>
      <c r="E4" s="14"/>
      <c r="F4" s="14"/>
      <c r="G4" s="14"/>
      <c r="H4" s="14"/>
      <c r="I4" s="14"/>
      <c r="J4" s="14"/>
      <c r="K4" s="14"/>
      <c r="L4" s="14"/>
    </row>
    <row r="5" spans="1:14" ht="15.75" x14ac:dyDescent="0.25">
      <c r="B5" s="10" t="s">
        <v>37</v>
      </c>
    </row>
    <row r="6" spans="1:14" x14ac:dyDescent="0.2">
      <c r="B6" s="2" t="s">
        <v>34</v>
      </c>
      <c r="C6" s="2" t="s">
        <v>66</v>
      </c>
      <c r="D6" s="15">
        <f>'Income statement'!D9/'SOFP '!D26*100</f>
        <v>7.9296801945015902</v>
      </c>
      <c r="E6" s="15">
        <f>(F6-D6)/D6*100</f>
        <v>4.4328685217463617</v>
      </c>
      <c r="F6" s="15">
        <f>'Income statement'!E9/'SOFP '!E26*100</f>
        <v>8.2811924917188069</v>
      </c>
      <c r="G6" s="15">
        <f>(H6-F6)/F6*100</f>
        <v>-12.717343291972853</v>
      </c>
      <c r="H6" s="15">
        <f>'Income statement'!F9/'SOFP '!F26*100</f>
        <v>7.2280448138778457</v>
      </c>
      <c r="I6" s="15">
        <f>(J6-H6)/H6*100</f>
        <v>-10.146352313167254</v>
      </c>
      <c r="J6" s="15">
        <f>'Income statement'!G9/'SOFP '!G26*100</f>
        <v>6.4946619217081851</v>
      </c>
      <c r="K6" s="15">
        <f>(L6-J6)/J6*100</f>
        <v>-30.524257567336655</v>
      </c>
      <c r="L6" s="15">
        <f>'Income statement'!H9/'SOFP '!H26*100</f>
        <v>4.5122145885982423</v>
      </c>
      <c r="M6" s="15">
        <f>AVERAGE(D6,F6,H6,J6,L6)</f>
        <v>6.8891588020809333</v>
      </c>
      <c r="N6" s="15">
        <f>AVERAGE(E6,G6,I6,K6)</f>
        <v>-12.2387711626826</v>
      </c>
    </row>
    <row r="7" spans="1:14" x14ac:dyDescent="0.2">
      <c r="B7" s="2" t="s">
        <v>35</v>
      </c>
      <c r="C7" s="2" t="s">
        <v>66</v>
      </c>
      <c r="D7" s="15">
        <f>'Income statement'!D7/'Income statement'!D5*100</f>
        <v>34</v>
      </c>
      <c r="E7" s="15">
        <f t="shared" ref="E7:E31" si="0">(F7-D7)/D7*100</f>
        <v>2.9411764705882351</v>
      </c>
      <c r="F7" s="15">
        <f>'Income statement'!E7/'Income statement'!E5*100</f>
        <v>35</v>
      </c>
      <c r="G7" s="15">
        <f t="shared" ref="G7:G31" si="1">(H7-F7)/F7*100</f>
        <v>-6.7055393586005803</v>
      </c>
      <c r="H7" s="15">
        <f>'Income statement'!F7/'Income statement'!F5*100</f>
        <v>32.653061224489797</v>
      </c>
      <c r="I7" s="15">
        <f t="shared" ref="I7:I31" si="2">(J7-H7)/H7*100</f>
        <v>-8.1250000000000018</v>
      </c>
      <c r="J7" s="15">
        <f>'Income statement'!G7/'Income statement'!G5*100</f>
        <v>30</v>
      </c>
      <c r="K7" s="15">
        <f t="shared" ref="K7:K31" si="3">(L7-J7)/J7*100</f>
        <v>6.666666666666667</v>
      </c>
      <c r="L7" s="15">
        <f>'Income statement'!H7/'Income statement'!H5*100</f>
        <v>32</v>
      </c>
      <c r="M7" s="15">
        <f t="shared" ref="M7:M31" si="4">AVERAGE(D7,F7,H7,J7,L7)</f>
        <v>32.730612244897955</v>
      </c>
      <c r="N7" s="15">
        <f t="shared" ref="N7:N31" si="5">AVERAGE(E7,G7,I7,K7)</f>
        <v>-1.3056740553364199</v>
      </c>
    </row>
    <row r="8" spans="1:14" x14ac:dyDescent="0.2">
      <c r="B8" s="2" t="s">
        <v>36</v>
      </c>
      <c r="C8" s="2" t="s">
        <v>66</v>
      </c>
      <c r="D8" s="15">
        <f>'Income statement'!D9/'Income statement'!D5*100</f>
        <v>18.042553191489361</v>
      </c>
      <c r="E8" s="15">
        <f t="shared" si="0"/>
        <v>3.9209905660377395</v>
      </c>
      <c r="F8" s="15">
        <f>'Income statement'!E9/'Income statement'!E5*100</f>
        <v>18.75</v>
      </c>
      <c r="G8" s="15">
        <f t="shared" si="1"/>
        <v>-12.925170068027208</v>
      </c>
      <c r="H8" s="15">
        <f>'Income statement'!F9/'Income statement'!F5*100</f>
        <v>16.326530612244898</v>
      </c>
      <c r="I8" s="15">
        <f t="shared" si="2"/>
        <v>-10.575000000000005</v>
      </c>
      <c r="J8" s="15">
        <f>'Income statement'!G9/'Income statement'!G5*100</f>
        <v>14.6</v>
      </c>
      <c r="K8" s="15">
        <f t="shared" si="3"/>
        <v>-34.817351598173516</v>
      </c>
      <c r="L8" s="15">
        <f>'Income statement'!H9/'Income statement'!H5*100</f>
        <v>9.5166666666666657</v>
      </c>
      <c r="M8" s="15">
        <f t="shared" si="4"/>
        <v>15.447150094080182</v>
      </c>
      <c r="N8" s="15">
        <f t="shared" si="5"/>
        <v>-13.599132775040747</v>
      </c>
    </row>
    <row r="9" spans="1:14" x14ac:dyDescent="0.2">
      <c r="E9" s="15"/>
      <c r="G9" s="15"/>
      <c r="I9" s="15"/>
      <c r="K9" s="15"/>
      <c r="M9" s="15"/>
      <c r="N9" s="15"/>
    </row>
    <row r="10" spans="1:14" ht="15.75" x14ac:dyDescent="0.25">
      <c r="B10" s="10" t="s">
        <v>38</v>
      </c>
      <c r="E10" s="15"/>
      <c r="G10" s="15"/>
      <c r="I10" s="15"/>
      <c r="K10" s="15"/>
      <c r="M10" s="15"/>
      <c r="N10" s="15"/>
    </row>
    <row r="11" spans="1:14" x14ac:dyDescent="0.2">
      <c r="B11" s="2" t="s">
        <v>39</v>
      </c>
      <c r="C11" s="2" t="s">
        <v>64</v>
      </c>
      <c r="D11" s="15">
        <f>'Income statement'!D5/'SOFP '!D5</f>
        <v>0.45943304007820135</v>
      </c>
      <c r="E11" s="15">
        <f t="shared" si="0"/>
        <v>-0.28956313735363637</v>
      </c>
      <c r="F11" s="15">
        <f>'Income statement'!E5/'SOFP '!E5</f>
        <v>0.45810269135331172</v>
      </c>
      <c r="G11" s="15">
        <f t="shared" si="1"/>
        <v>1.8306518151815085</v>
      </c>
      <c r="H11" s="15">
        <f>'Income statement'!F5/'SOFP '!F5</f>
        <v>0.46648895658796646</v>
      </c>
      <c r="I11" s="15">
        <f t="shared" si="2"/>
        <v>1.4036645878786742</v>
      </c>
      <c r="J11" s="15">
        <f>'Income statement'!G5/'SOFP '!G5</f>
        <v>0.47303689687795647</v>
      </c>
      <c r="K11" s="15">
        <f t="shared" si="3"/>
        <v>3.5044971088266088</v>
      </c>
      <c r="L11" s="15">
        <f>'Income statement'!H5/'SOFP '!H5</f>
        <v>0.48961446125272756</v>
      </c>
      <c r="M11" s="15">
        <f t="shared" si="4"/>
        <v>0.46933520923003275</v>
      </c>
      <c r="N11" s="15">
        <f t="shared" si="5"/>
        <v>1.6123125936332889</v>
      </c>
    </row>
    <row r="12" spans="1:14" x14ac:dyDescent="0.2">
      <c r="B12" s="2" t="s">
        <v>40</v>
      </c>
      <c r="C12" s="2" t="s">
        <v>63</v>
      </c>
      <c r="D12" s="16">
        <f>'SOFP '!D9/'Income statement'!D6*365</f>
        <v>39.535783365570602</v>
      </c>
      <c r="E12" s="15">
        <f t="shared" si="0"/>
        <v>-4.7195512820512855</v>
      </c>
      <c r="F12" s="16">
        <f>'SOFP '!E9/'Income statement'!E6*365</f>
        <v>37.669871794871796</v>
      </c>
      <c r="G12" s="15">
        <f t="shared" si="1"/>
        <v>0.41784302653867883</v>
      </c>
      <c r="H12" s="16">
        <f>'SOFP '!F9/'Income statement'!F6*365</f>
        <v>37.827272727272728</v>
      </c>
      <c r="I12" s="15">
        <f t="shared" si="2"/>
        <v>-0.75187969924811804</v>
      </c>
      <c r="J12" s="16">
        <f>'SOFP '!G9/'Income statement'!G6*365</f>
        <v>37.542857142857144</v>
      </c>
      <c r="K12" s="15">
        <f t="shared" si="3"/>
        <v>52.50544662309369</v>
      </c>
      <c r="L12" s="16">
        <f>'SOFP '!H9/'Income statement'!H6*365</f>
        <v>57.254901960784316</v>
      </c>
      <c r="M12" s="15">
        <f t="shared" si="4"/>
        <v>41.966137398271314</v>
      </c>
      <c r="N12" s="15">
        <f t="shared" si="5"/>
        <v>11.862964667083242</v>
      </c>
    </row>
    <row r="13" spans="1:14" x14ac:dyDescent="0.2">
      <c r="B13" s="2" t="s">
        <v>46</v>
      </c>
      <c r="C13" s="2" t="s">
        <v>63</v>
      </c>
      <c r="D13" s="15">
        <f>'SOFP '!D8/('Income statement'!D5*0.8)*365</f>
        <v>33.781914893617021</v>
      </c>
      <c r="E13" s="15">
        <f>(F13-D13)/D13*100</f>
        <v>-5.4597701149425379</v>
      </c>
      <c r="F13" s="15">
        <f>'SOFP '!E8/('Income statement'!E5*0.8)*365</f>
        <v>31.937499999999996</v>
      </c>
      <c r="G13" s="15">
        <f>(H13-F13)/F13*100</f>
        <v>6.7055393586005829</v>
      </c>
      <c r="H13" s="15">
        <f>'SOFP '!F8/('Income statement'!F5*0.8)*365</f>
        <v>34.079081632653057</v>
      </c>
      <c r="I13" s="15">
        <f>(J13-H13)/H13*100</f>
        <v>7.1038251366120342</v>
      </c>
      <c r="J13" s="15">
        <f>'SOFP '!G8/('Income statement'!G5*0.8)*365</f>
        <v>36.5</v>
      </c>
      <c r="K13" s="15">
        <f>(L13-J13)/J13*100</f>
        <v>4.1666666666666732</v>
      </c>
      <c r="L13" s="15">
        <f>'SOFP '!H8/('Income statement'!H5*0.8)*365</f>
        <v>38.020833333333336</v>
      </c>
      <c r="M13" s="15">
        <f>AVERAGE(D13,F13,H13,J13,L13)</f>
        <v>34.863865971920681</v>
      </c>
      <c r="N13" s="15">
        <f>AVERAGE(E13,G13,I13,K13)</f>
        <v>3.1290652617341883</v>
      </c>
    </row>
    <row r="14" spans="1:14" x14ac:dyDescent="0.2">
      <c r="B14" s="2" t="s">
        <v>45</v>
      </c>
      <c r="C14" s="2" t="s">
        <v>63</v>
      </c>
      <c r="D14" s="15">
        <f>'SOFP '!D22/'Income statement'!D6*365</f>
        <v>69.658284977433908</v>
      </c>
      <c r="E14" s="15">
        <f>(F14-D14)/D14*100</f>
        <v>5.8049636174636303</v>
      </c>
      <c r="F14" s="15">
        <f>'SOFP '!E22/'Income statement'!E6*365</f>
        <v>73.70192307692308</v>
      </c>
      <c r="G14" s="15">
        <f>(H14-F14)/F14*100</f>
        <v>-9.3564213564213539</v>
      </c>
      <c r="H14" s="15">
        <f>'SOFP '!F22/'Income statement'!F6*365</f>
        <v>66.806060606060612</v>
      </c>
      <c r="I14" s="15">
        <f>(J14-H14)/H14*100</f>
        <v>-1.6556291390728519</v>
      </c>
      <c r="J14" s="15">
        <f>'SOFP '!G22/'Income statement'!G6*365</f>
        <v>65.7</v>
      </c>
      <c r="K14" s="15">
        <f>(L14-J14)/J14*100</f>
        <v>8.9324618736383314</v>
      </c>
      <c r="L14" s="15">
        <f>'SOFP '!H22/'Income statement'!H6*365</f>
        <v>71.568627450980387</v>
      </c>
      <c r="M14" s="15">
        <f>AVERAGE(D14,F14,H14,J14,L14)</f>
        <v>69.486979222279587</v>
      </c>
      <c r="N14" s="15">
        <f>AVERAGE(E14,G14,I14,K14)</f>
        <v>0.93134374890193894</v>
      </c>
    </row>
    <row r="15" spans="1:14" x14ac:dyDescent="0.2">
      <c r="B15" s="21" t="s">
        <v>72</v>
      </c>
      <c r="C15" s="21" t="s">
        <v>63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7" spans="2:14" ht="15.75" x14ac:dyDescent="0.25">
      <c r="B17" s="10" t="s">
        <v>41</v>
      </c>
      <c r="E17" s="15"/>
      <c r="G17" s="15"/>
      <c r="I17" s="15"/>
      <c r="K17" s="15"/>
      <c r="M17" s="15"/>
      <c r="N17" s="15"/>
    </row>
    <row r="18" spans="2:14" x14ac:dyDescent="0.2">
      <c r="B18" s="2" t="s">
        <v>44</v>
      </c>
      <c r="C18" s="2" t="s">
        <v>65</v>
      </c>
      <c r="D18" s="15">
        <f>SUM('SOFP '!D7:D9)/'SOFP '!D22</f>
        <v>1.7837837837837838</v>
      </c>
      <c r="E18" s="15">
        <f>(F18-D18)/D18*100</f>
        <v>-9.2352092352092345</v>
      </c>
      <c r="F18" s="15">
        <f>SUM('SOFP '!E7:E9)/'SOFP '!E22</f>
        <v>1.6190476190476191</v>
      </c>
      <c r="G18" s="15">
        <f>(H18-F18)/F18*100</f>
        <v>19.43903389170238</v>
      </c>
      <c r="H18" s="15">
        <f>SUM('SOFP '!F7:F9)/'SOFP '!F22</f>
        <v>1.9337748344370862</v>
      </c>
      <c r="I18" s="15">
        <f>(J18-H18)/H18*100</f>
        <v>6.7079799956512334</v>
      </c>
      <c r="J18" s="15">
        <f>SUM('SOFP '!G7:G9)/'SOFP '!G22</f>
        <v>2.0634920634920637</v>
      </c>
      <c r="K18" s="15">
        <f>(L18-J18)/J18*100</f>
        <v>-27.307692307692317</v>
      </c>
      <c r="L18" s="15">
        <f>SUM('SOFP '!H7:H9)/'SOFP '!H22</f>
        <v>1.5</v>
      </c>
      <c r="M18" s="15">
        <f>AVERAGE(D18,F18,H18,J18,L18)</f>
        <v>1.7800196601521105</v>
      </c>
      <c r="N18" s="15">
        <f>AVERAGE(E18,G18,I18,K18)</f>
        <v>-2.5989719138869845</v>
      </c>
    </row>
    <row r="19" spans="2:14" x14ac:dyDescent="0.2">
      <c r="B19" s="2" t="s">
        <v>42</v>
      </c>
      <c r="C19" s="2" t="s">
        <v>65</v>
      </c>
      <c r="D19" s="15">
        <f>(SUM('SOFP '!D7:D8)/'SOFP '!D22)</f>
        <v>1.2162162162162162</v>
      </c>
      <c r="E19" s="15">
        <f>(F19-D19)/D19*100</f>
        <v>-8.9029982363315643</v>
      </c>
      <c r="F19" s="15">
        <f>(SUM('SOFP '!E7:E8)/'SOFP '!E22)</f>
        <v>1.107936507936508</v>
      </c>
      <c r="G19" s="15">
        <f>(H19-F19)/F19*100</f>
        <v>23.432133437067108</v>
      </c>
      <c r="H19" s="15">
        <f>(SUM('SOFP '!F7:F8)/'SOFP '!F22)</f>
        <v>1.3675496688741722</v>
      </c>
      <c r="I19" s="15">
        <f>(J19-H19)/H19*100</f>
        <v>9.1048848918098333</v>
      </c>
      <c r="J19" s="15">
        <f>(SUM('SOFP '!G7:G8)/'SOFP '!G22)</f>
        <v>1.4920634920634921</v>
      </c>
      <c r="K19" s="15">
        <f>(L19-J19)/J19*100</f>
        <v>-53.085106382978729</v>
      </c>
      <c r="L19" s="15">
        <f>(SUM('SOFP '!H7:H8)/'SOFP '!H22)</f>
        <v>0.7</v>
      </c>
      <c r="M19" s="15">
        <f>AVERAGE(D19,F19,H19,J19,L19)</f>
        <v>1.1767531770180777</v>
      </c>
      <c r="N19" s="15">
        <f>AVERAGE(E19,G19,I19,K19)</f>
        <v>-7.362771572608338</v>
      </c>
    </row>
    <row r="20" spans="2:14" x14ac:dyDescent="0.2">
      <c r="B20" s="2" t="s">
        <v>43</v>
      </c>
      <c r="C20" s="2" t="s">
        <v>66</v>
      </c>
      <c r="D20" s="15">
        <f>'SOFP '!D7/'SOFP '!D22*100</f>
        <v>62.837837837837839</v>
      </c>
      <c r="E20" s="15">
        <f>(F20-D20)/D20*100</f>
        <v>-8.5577743642259865</v>
      </c>
      <c r="F20" s="15">
        <f>'SOFP '!E7/'SOFP '!E22*100</f>
        <v>57.460317460317455</v>
      </c>
      <c r="G20" s="15">
        <f>(H20-F20)/F20*100</f>
        <v>32.541802348981015</v>
      </c>
      <c r="H20" s="15">
        <f>'SOFP '!F7/'SOFP '!F22*100</f>
        <v>76.158940397350989</v>
      </c>
      <c r="I20" s="15">
        <f>(J20-H20)/H20*100</f>
        <v>12.546583850931675</v>
      </c>
      <c r="J20" s="15">
        <f>'SOFP '!G7/'SOFP '!G22*100</f>
        <v>85.714285714285708</v>
      </c>
      <c r="K20" s="15">
        <f>(L20-J20)/J20*100</f>
        <v>-91.25</v>
      </c>
      <c r="L20" s="15">
        <f>'SOFP '!H7/'SOFP '!H22*100</f>
        <v>7.5</v>
      </c>
      <c r="M20" s="15">
        <f>AVERAGE(D20,F20,H20,J20,L20)</f>
        <v>57.934276281958397</v>
      </c>
      <c r="N20" s="15">
        <f>AVERAGE(E20,G20,I20,K20)</f>
        <v>-13.679847041078323</v>
      </c>
    </row>
    <row r="22" spans="2:14" ht="15.75" x14ac:dyDescent="0.25">
      <c r="B22" s="10" t="s">
        <v>47</v>
      </c>
      <c r="E22" s="15"/>
      <c r="G22" s="15"/>
      <c r="I22" s="15"/>
      <c r="K22" s="15"/>
      <c r="M22" s="15"/>
      <c r="N22" s="15"/>
    </row>
    <row r="23" spans="2:14" x14ac:dyDescent="0.2">
      <c r="B23" s="2" t="s">
        <v>48</v>
      </c>
      <c r="C23" s="2" t="s">
        <v>66</v>
      </c>
      <c r="D23" s="15">
        <f>'SOFP '!D14/'SOFP '!D20*100</f>
        <v>33.142430278884461</v>
      </c>
      <c r="E23" s="15">
        <f t="shared" si="0"/>
        <v>-13.567493112947659</v>
      </c>
      <c r="F23" s="15">
        <f>'SOFP '!E14/'SOFP '!E20*100</f>
        <v>28.645833333333332</v>
      </c>
      <c r="G23" s="15">
        <f t="shared" si="1"/>
        <v>-13.39648173207036</v>
      </c>
      <c r="H23" s="15">
        <f>'SOFP '!F14/'SOFP '!F20*100</f>
        <v>24.808299503834011</v>
      </c>
      <c r="I23" s="15">
        <f t="shared" si="2"/>
        <v>-12.750885478158217</v>
      </c>
      <c r="J23" s="15">
        <f>'SOFP '!G14/'SOFP '!G20*100</f>
        <v>21.645021645021643</v>
      </c>
      <c r="K23" s="15">
        <f t="shared" si="3"/>
        <v>43.559403140905744</v>
      </c>
      <c r="L23" s="15">
        <f>'SOFP '!H14/'SOFP '!H20*100</f>
        <v>31.073463883312929</v>
      </c>
      <c r="M23" s="15">
        <f t="shared" si="4"/>
        <v>27.863009728877273</v>
      </c>
      <c r="N23" s="15">
        <f t="shared" si="5"/>
        <v>0.96113570443237606</v>
      </c>
    </row>
    <row r="24" spans="2:14" x14ac:dyDescent="0.2">
      <c r="B24" s="2" t="s">
        <v>49</v>
      </c>
      <c r="C24" s="2" t="s">
        <v>66</v>
      </c>
      <c r="D24" s="15">
        <f>'SOFP '!D14/'SOFP '!D26*100</f>
        <v>24.89246306340004</v>
      </c>
      <c r="E24" s="15">
        <f t="shared" si="0"/>
        <v>-10.546391407635443</v>
      </c>
      <c r="F24" s="15">
        <f>'SOFP '!E14/'SOFP '!E26*100</f>
        <v>22.267206477732792</v>
      </c>
      <c r="G24" s="15">
        <f t="shared" si="1"/>
        <v>-10.733646548608588</v>
      </c>
      <c r="H24" s="15">
        <f>'SOFP '!F14/'SOFP '!F26*100</f>
        <v>19.877123238164078</v>
      </c>
      <c r="I24" s="15">
        <f t="shared" si="2"/>
        <v>-10.482044645745717</v>
      </c>
      <c r="J24" s="15">
        <f>'SOFP '!G14/'SOFP '!G26*100</f>
        <v>17.793594306049823</v>
      </c>
      <c r="K24" s="15">
        <f t="shared" si="3"/>
        <v>33.232816048627598</v>
      </c>
      <c r="L24" s="15">
        <f>'SOFP '!H14/'SOFP '!H26*100</f>
        <v>23.706906770218435</v>
      </c>
      <c r="M24" s="15">
        <f t="shared" si="4"/>
        <v>21.707458771113032</v>
      </c>
      <c r="N24" s="15">
        <f t="shared" si="5"/>
        <v>0.3676833616594628</v>
      </c>
    </row>
    <row r="25" spans="2:14" x14ac:dyDescent="0.2">
      <c r="B25" s="2" t="s">
        <v>50</v>
      </c>
      <c r="C25" s="2" t="s">
        <v>65</v>
      </c>
      <c r="D25" s="15">
        <f>('Income statement'!D13+'Income statement'!D12)/'Income statement'!D12</f>
        <v>4.66</v>
      </c>
      <c r="E25" s="15">
        <f t="shared" si="0"/>
        <v>3.4334763948497882</v>
      </c>
      <c r="F25" s="15">
        <f>('Income statement'!E13+'Income statement'!E12)/'Income statement'!E12</f>
        <v>4.82</v>
      </c>
      <c r="G25" s="15">
        <f t="shared" si="1"/>
        <v>-10.580912863070553</v>
      </c>
      <c r="H25" s="15">
        <f>('Income statement'!F13+'Income statement'!F12)/'Income statement'!F12</f>
        <v>4.3099999999999996</v>
      </c>
      <c r="I25" s="15">
        <f t="shared" si="2"/>
        <v>-7.192575406032474</v>
      </c>
      <c r="J25" s="15">
        <f>('Income statement'!G13+'Income statement'!G12)/'Income statement'!G12</f>
        <v>4</v>
      </c>
      <c r="K25" s="15">
        <f t="shared" si="3"/>
        <v>-46.666666666666664</v>
      </c>
      <c r="L25" s="15">
        <f>('Income statement'!H13+'Income statement'!H12)/'Income statement'!H12</f>
        <v>2.1333333333333333</v>
      </c>
      <c r="M25" s="15">
        <f t="shared" si="4"/>
        <v>3.9846666666666666</v>
      </c>
      <c r="N25" s="15">
        <f t="shared" si="5"/>
        <v>-15.251669635229977</v>
      </c>
    </row>
    <row r="26" spans="2:14" x14ac:dyDescent="0.2">
      <c r="E26" s="15"/>
      <c r="G26" s="15"/>
      <c r="I26" s="15"/>
      <c r="K26" s="15"/>
      <c r="M26" s="15"/>
      <c r="N26" s="15"/>
    </row>
    <row r="27" spans="2:14" ht="15.75" x14ac:dyDescent="0.25">
      <c r="B27" s="10" t="s">
        <v>51</v>
      </c>
      <c r="E27" s="15"/>
      <c r="G27" s="15"/>
      <c r="I27" s="15"/>
      <c r="K27" s="15"/>
      <c r="M27" s="15"/>
      <c r="N27" s="15"/>
    </row>
    <row r="28" spans="2:14" x14ac:dyDescent="0.2">
      <c r="B28" s="2" t="s">
        <v>52</v>
      </c>
      <c r="C28" s="2" t="s">
        <v>64</v>
      </c>
      <c r="D28" s="15">
        <f>'Income statement'!D15/'Ratios with % change'!D33</f>
        <v>0.19866666666666666</v>
      </c>
      <c r="E28" s="15">
        <f t="shared" si="0"/>
        <v>4.0268456375838966</v>
      </c>
      <c r="F28" s="15">
        <f>'Income statement'!E15/'Ratios with % change'!F33</f>
        <v>0.20666666666666667</v>
      </c>
      <c r="G28" s="15">
        <f t="shared" si="1"/>
        <v>-14.193548387096769</v>
      </c>
      <c r="H28" s="15">
        <f>'Income statement'!F15/'Ratios with % change'!H33</f>
        <v>0.17733333333333334</v>
      </c>
      <c r="I28" s="15">
        <f t="shared" si="2"/>
        <v>-9.7744360902255671</v>
      </c>
      <c r="J28" s="15">
        <f>'Income statement'!G15/'Ratios with % change'!J33</f>
        <v>0.16</v>
      </c>
      <c r="K28" s="15">
        <f t="shared" si="3"/>
        <v>-50</v>
      </c>
      <c r="L28" s="15">
        <f>'Income statement'!H15/'Ratios with % change'!L33</f>
        <v>0.08</v>
      </c>
      <c r="M28" s="15">
        <f t="shared" si="4"/>
        <v>0.16453333333333334</v>
      </c>
      <c r="N28" s="15">
        <f t="shared" si="5"/>
        <v>-17.485284709934611</v>
      </c>
    </row>
    <row r="29" spans="2:14" x14ac:dyDescent="0.2">
      <c r="B29" s="2" t="s">
        <v>61</v>
      </c>
      <c r="C29" s="2" t="s">
        <v>65</v>
      </c>
      <c r="D29" s="17">
        <f>'Income statement'!D20/'Ratios with % change'!D28</f>
        <v>719.79865771812081</v>
      </c>
      <c r="E29" s="15">
        <f t="shared" si="0"/>
        <v>-5.215429731558765</v>
      </c>
      <c r="F29" s="17">
        <f>'Income statement'!E20/'Ratios with % change'!F28</f>
        <v>682.25806451612902</v>
      </c>
      <c r="G29" s="15">
        <f t="shared" si="1"/>
        <v>15.714818962299356</v>
      </c>
      <c r="H29" s="17">
        <f>'Income statement'!F20/'Ratios with % change'!H28</f>
        <v>789.47368421052624</v>
      </c>
      <c r="I29" s="15">
        <f t="shared" si="2"/>
        <v>14.000000000000009</v>
      </c>
      <c r="J29" s="17">
        <f>'Income statement'!G20/'Ratios with % change'!J28</f>
        <v>900</v>
      </c>
      <c r="K29" s="15">
        <f t="shared" si="3"/>
        <v>125</v>
      </c>
      <c r="L29" s="17">
        <f>'Income statement'!H20/'Ratios with % change'!L28</f>
        <v>2025</v>
      </c>
      <c r="M29" s="15">
        <f t="shared" si="4"/>
        <v>1023.3060812889551</v>
      </c>
      <c r="N29" s="15">
        <f t="shared" si="5"/>
        <v>37.374847307685151</v>
      </c>
    </row>
    <row r="30" spans="2:14" x14ac:dyDescent="0.2">
      <c r="B30" s="2" t="s">
        <v>53</v>
      </c>
      <c r="C30" s="2" t="s">
        <v>64</v>
      </c>
      <c r="D30" s="7">
        <f>'Income statement'!D16/'Ratios with % change'!F33</f>
        <v>0.06</v>
      </c>
      <c r="E30" s="15">
        <f t="shared" si="0"/>
        <v>11.111111111111112</v>
      </c>
      <c r="F30" s="7">
        <f>'Income statement'!E16/'Ratios with % change'!H33</f>
        <v>6.6666666666666666E-2</v>
      </c>
      <c r="G30" s="15">
        <f t="shared" si="1"/>
        <v>-19.999999999999993</v>
      </c>
      <c r="H30" s="7">
        <f>'Income statement'!F16/'Ratios with % change'!J33</f>
        <v>5.3333333333333337E-2</v>
      </c>
      <c r="I30" s="15">
        <f t="shared" si="2"/>
        <v>49.999999999999993</v>
      </c>
      <c r="J30" s="7">
        <f>'Income statement'!G16/'Ratios with % change'!L33</f>
        <v>0.08</v>
      </c>
      <c r="K30" s="15">
        <f t="shared" si="3"/>
        <v>-100</v>
      </c>
      <c r="L30" s="7">
        <v>0</v>
      </c>
      <c r="M30" s="15">
        <f t="shared" si="4"/>
        <v>5.2000000000000005E-2</v>
      </c>
      <c r="N30" s="15">
        <f t="shared" si="5"/>
        <v>-14.722222222222221</v>
      </c>
    </row>
    <row r="31" spans="2:14" x14ac:dyDescent="0.2">
      <c r="B31" s="2" t="s">
        <v>54</v>
      </c>
      <c r="C31" s="2" t="s">
        <v>66</v>
      </c>
      <c r="D31" s="15">
        <f>'Income statement'!D16/'Income statement'!D15*100</f>
        <v>30.201342281879196</v>
      </c>
      <c r="E31" s="15">
        <f t="shared" si="0"/>
        <v>6.8100358422939014</v>
      </c>
      <c r="F31" s="15">
        <f>'Income statement'!E16/'Income statement'!E15*100</f>
        <v>32.258064516129032</v>
      </c>
      <c r="G31" s="15">
        <f t="shared" si="1"/>
        <v>-6.7669172932330826</v>
      </c>
      <c r="H31" s="15">
        <f>'Income statement'!F16/'Income statement'!F15*100</f>
        <v>30.075187969924812</v>
      </c>
      <c r="I31" s="15">
        <f t="shared" si="2"/>
        <v>66.25</v>
      </c>
      <c r="J31" s="15">
        <f>'Income statement'!G16/'Income statement'!G15*100</f>
        <v>50</v>
      </c>
      <c r="K31" s="15">
        <f t="shared" si="3"/>
        <v>-100</v>
      </c>
      <c r="L31" s="15">
        <v>0</v>
      </c>
      <c r="M31" s="15">
        <f t="shared" si="4"/>
        <v>28.506918953586609</v>
      </c>
      <c r="N31" s="15">
        <f t="shared" si="5"/>
        <v>-8.4267203627347946</v>
      </c>
    </row>
    <row r="33" spans="2:12" x14ac:dyDescent="0.2">
      <c r="B33" s="2" t="s">
        <v>58</v>
      </c>
      <c r="D33" s="5">
        <v>150000</v>
      </c>
      <c r="E33" s="5"/>
      <c r="F33" s="5">
        <v>150000</v>
      </c>
      <c r="G33" s="5"/>
      <c r="H33" s="5">
        <v>150000</v>
      </c>
      <c r="I33" s="5"/>
      <c r="J33" s="5">
        <v>150000</v>
      </c>
      <c r="K33" s="5"/>
      <c r="L33" s="5">
        <v>150000</v>
      </c>
    </row>
  </sheetData>
  <mergeCells count="1">
    <mergeCell ref="A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Income statement</vt:lpstr>
      <vt:lpstr>Income statement with % change</vt:lpstr>
      <vt:lpstr>SOFP </vt:lpstr>
      <vt:lpstr>SOFP with % change</vt:lpstr>
      <vt:lpstr>Ratios with % change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2021-09-18T21:45:37Z</dcterms:created>
  <dcterms:modified xsi:type="dcterms:W3CDTF">2023-09-15T10:24:52Z</dcterms:modified>
</cp:coreProperties>
</file>