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3.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mc:AlternateContent xmlns:mc="http://schemas.openxmlformats.org/markup-compatibility/2006">
    <mc:Choice Requires="x15">
      <x15ac:absPath xmlns:x15ac="http://schemas.microsoft.com/office/spreadsheetml/2010/11/ac" url="/Users/gabe/Downloads/"/>
    </mc:Choice>
  </mc:AlternateContent>
  <xr:revisionPtr revIDLastSave="0" documentId="8_{629FC00E-783F-8648-B7ED-D51010A0E062}" xr6:coauthVersionLast="45" xr6:coauthVersionMax="45" xr10:uidLastSave="{00000000-0000-0000-0000-000000000000}"/>
  <bookViews>
    <workbookView xWindow="100" yWindow="500" windowWidth="25600" windowHeight="14600" activeTab="2" xr2:uid="{A6935BD3-09BD-4DFA-98A0-73AEC26381C1}"/>
  </bookViews>
  <sheets>
    <sheet name="Friction" sheetId="3" r:id="rId1"/>
    <sheet name="Gears" sheetId="4" r:id="rId2"/>
    <sheet name="Rotational Friction" sheetId="5" r:id="rId3"/>
    <sheet name="Moments" sheetId="2" r:id="rId4"/>
    <sheet name="Simple Harmonic Motion" sheetId="6" r:id="rId5"/>
  </sheets>
  <definedNames>
    <definedName name="_xlchart.v1.0" hidden="1">'Simple Harmonic Motion'!$B$5:$B$11</definedName>
    <definedName name="_xlchart.v1.1" hidden="1">'Simple Harmonic Motion'!$G$5:$G$11</definedName>
    <definedName name="_xlchart.v1.10" hidden="1">'Simple Harmonic Motion'!$J$5:$J$11</definedName>
    <definedName name="_xlchart.v1.11" hidden="1">'Simple Harmonic Motion'!$O$5:$O$11</definedName>
    <definedName name="_xlchart.v1.12" hidden="1">'Simple Harmonic Motion'!$B$5:$B$11</definedName>
    <definedName name="_xlchart.v1.13" hidden="1">'Simple Harmonic Motion'!$G$5:$G$11</definedName>
    <definedName name="_xlchart.v1.14" hidden="1">'Simple Harmonic Motion'!$B$5:$B$11</definedName>
    <definedName name="_xlchart.v1.15" hidden="1">'Simple Harmonic Motion'!$G$5:$G$11</definedName>
    <definedName name="_xlchart.v1.16" hidden="1">'Simple Harmonic Motion'!$B$5:$B$11</definedName>
    <definedName name="_xlchart.v1.17" hidden="1">'Simple Harmonic Motion'!$G$5:$G$11</definedName>
    <definedName name="_xlchart.v1.18" hidden="1">'Simple Harmonic Motion'!$J$5:$J$11</definedName>
    <definedName name="_xlchart.v1.19" hidden="1">'Simple Harmonic Motion'!$O$5:$O$11</definedName>
    <definedName name="_xlchart.v1.2" hidden="1">'Simple Harmonic Motion'!$J$5:$J$11</definedName>
    <definedName name="_xlchart.v1.3" hidden="1">'Simple Harmonic Motion'!$O$5:$O$11</definedName>
    <definedName name="_xlchart.v1.4" hidden="1">'Simple Harmonic Motion'!$B$5:$B$11</definedName>
    <definedName name="_xlchart.v1.5" hidden="1">'Simple Harmonic Motion'!$G$5:$G$11</definedName>
    <definedName name="_xlchart.v1.6" hidden="1">'Simple Harmonic Motion'!$B$5:$B$11</definedName>
    <definedName name="_xlchart.v1.7" hidden="1">'Simple Harmonic Motion'!$G$5:$G$11</definedName>
    <definedName name="_xlchart.v1.8" hidden="1">'Simple Harmonic Motion'!$B$5:$B$11</definedName>
    <definedName name="_xlchart.v1.9" hidden="1">'Simple Harmonic Motion'!$G$5:$G$11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X7" i="3" l="1"/>
  <c r="X8" i="3"/>
  <c r="X9" i="3"/>
  <c r="X6" i="3"/>
  <c r="T59" i="3"/>
  <c r="T60" i="3"/>
  <c r="T61" i="3"/>
  <c r="T62" i="3"/>
  <c r="T50" i="3"/>
  <c r="T51" i="3"/>
  <c r="T52" i="3"/>
  <c r="T53" i="3"/>
  <c r="T41" i="3"/>
  <c r="T42" i="3"/>
  <c r="T43" i="3"/>
  <c r="T44" i="3"/>
  <c r="T58" i="3"/>
  <c r="T49" i="3"/>
  <c r="T40" i="3"/>
  <c r="R59" i="3"/>
  <c r="R60" i="3"/>
  <c r="R61" i="3"/>
  <c r="R62" i="3"/>
  <c r="R50" i="3"/>
  <c r="R51" i="3"/>
  <c r="R52" i="3"/>
  <c r="R53" i="3"/>
  <c r="R41" i="3"/>
  <c r="R42" i="3"/>
  <c r="R43" i="3"/>
  <c r="R44" i="3"/>
  <c r="R58" i="3"/>
  <c r="R49" i="3"/>
  <c r="R40" i="3"/>
  <c r="R26" i="3"/>
  <c r="T18" i="3"/>
  <c r="T19" i="3"/>
  <c r="T20" i="3"/>
  <c r="T21" i="3"/>
  <c r="T27" i="3"/>
  <c r="T28" i="3"/>
  <c r="T29" i="3"/>
  <c r="T30" i="3"/>
  <c r="T26" i="3"/>
  <c r="T17" i="3"/>
  <c r="T9" i="3"/>
  <c r="T10" i="3"/>
  <c r="T11" i="3"/>
  <c r="T12" i="3"/>
  <c r="T8" i="3"/>
  <c r="R27" i="3"/>
  <c r="R28" i="3"/>
  <c r="R29" i="3"/>
  <c r="R30" i="3"/>
  <c r="R18" i="3"/>
  <c r="R19" i="3"/>
  <c r="R20" i="3"/>
  <c r="R21" i="3"/>
  <c r="R17" i="3"/>
  <c r="R9" i="3"/>
  <c r="R10" i="3"/>
  <c r="R11" i="3"/>
  <c r="R12" i="3"/>
  <c r="R8" i="3"/>
  <c r="O6" i="6"/>
  <c r="O7" i="6"/>
  <c r="O8" i="6"/>
  <c r="O9" i="6"/>
  <c r="O10" i="6"/>
  <c r="O11" i="6"/>
  <c r="G6" i="6"/>
  <c r="G7" i="6"/>
  <c r="G8" i="6"/>
  <c r="G9" i="6"/>
  <c r="G10" i="6"/>
  <c r="G11" i="6"/>
  <c r="G5" i="6"/>
  <c r="O5" i="6"/>
  <c r="N6" i="6"/>
  <c r="N7" i="6"/>
  <c r="N8" i="6"/>
  <c r="N9" i="6"/>
  <c r="N10" i="6"/>
  <c r="N11" i="6"/>
  <c r="N5" i="6"/>
  <c r="E6" i="6"/>
  <c r="E7" i="6"/>
  <c r="E8" i="6"/>
  <c r="E9" i="6"/>
  <c r="E10" i="6"/>
  <c r="E11" i="6"/>
  <c r="E5" i="6"/>
  <c r="M6" i="6"/>
  <c r="M7" i="6"/>
  <c r="M8" i="6"/>
  <c r="M9" i="6"/>
  <c r="M10" i="6"/>
  <c r="M11" i="6"/>
  <c r="M5" i="6"/>
  <c r="K6" i="6"/>
  <c r="K7" i="6"/>
  <c r="K8" i="6"/>
  <c r="K9" i="6"/>
  <c r="K10" i="6"/>
  <c r="K11" i="6"/>
  <c r="K5" i="6"/>
  <c r="F6" i="6"/>
  <c r="F7" i="6"/>
  <c r="F8" i="6"/>
  <c r="F9" i="6"/>
  <c r="F10" i="6"/>
  <c r="F11" i="6"/>
  <c r="F5" i="6"/>
  <c r="C6" i="6"/>
  <c r="C7" i="6"/>
  <c r="C8" i="6"/>
  <c r="C9" i="6"/>
  <c r="C10" i="6"/>
  <c r="C11" i="6"/>
  <c r="C5" i="6"/>
  <c r="C8" i="5"/>
  <c r="AH17" i="5"/>
  <c r="AH9" i="5"/>
  <c r="AH10" i="5"/>
  <c r="AH11" i="5"/>
  <c r="AH12" i="5"/>
  <c r="AH13" i="5"/>
  <c r="AH14" i="5"/>
  <c r="AH15" i="5"/>
  <c r="AH16" i="5"/>
  <c r="AH8" i="5"/>
  <c r="AC9" i="5"/>
  <c r="AC10" i="5"/>
  <c r="AC11" i="5"/>
  <c r="AC12" i="5"/>
  <c r="AC13" i="5"/>
  <c r="AC14" i="5"/>
  <c r="AC15" i="5"/>
  <c r="AC16" i="5"/>
  <c r="AC17" i="5"/>
  <c r="AC8" i="5"/>
  <c r="X9" i="5"/>
  <c r="X10" i="5"/>
  <c r="X11" i="5"/>
  <c r="X12" i="5"/>
  <c r="X13" i="5"/>
  <c r="X14" i="5"/>
  <c r="X15" i="5"/>
  <c r="X16" i="5"/>
  <c r="X17" i="5"/>
  <c r="X8" i="5"/>
  <c r="S9" i="5"/>
  <c r="S10" i="5"/>
  <c r="S11" i="5"/>
  <c r="S12" i="5"/>
  <c r="S13" i="5"/>
  <c r="S14" i="5"/>
  <c r="S15" i="5"/>
  <c r="S16" i="5"/>
  <c r="S17" i="5"/>
  <c r="N8" i="5"/>
  <c r="N9" i="5"/>
  <c r="N10" i="5"/>
  <c r="N11" i="5"/>
  <c r="N12" i="5"/>
  <c r="N13" i="5"/>
  <c r="N14" i="5"/>
  <c r="N15" i="5"/>
  <c r="N16" i="5"/>
  <c r="N7" i="5"/>
  <c r="I8" i="5"/>
  <c r="I9" i="5"/>
  <c r="I10" i="5"/>
  <c r="I11" i="5"/>
  <c r="I12" i="5"/>
  <c r="I13" i="5"/>
  <c r="I14" i="5"/>
  <c r="I15" i="5"/>
  <c r="I16" i="5"/>
  <c r="I7" i="5"/>
  <c r="D8" i="5"/>
  <c r="D9" i="5"/>
  <c r="D10" i="5"/>
  <c r="D11" i="5"/>
  <c r="D12" i="5"/>
  <c r="D13" i="5"/>
  <c r="D14" i="5"/>
  <c r="D15" i="5"/>
  <c r="D16" i="5"/>
  <c r="D7" i="5"/>
  <c r="AG9" i="5"/>
  <c r="AG10" i="5"/>
  <c r="AG11" i="5"/>
  <c r="AG12" i="5"/>
  <c r="AG13" i="5"/>
  <c r="AG14" i="5"/>
  <c r="AG15" i="5"/>
  <c r="AG16" i="5"/>
  <c r="AG17" i="5"/>
  <c r="AG8" i="5"/>
  <c r="AB9" i="5"/>
  <c r="AB10" i="5"/>
  <c r="AB11" i="5"/>
  <c r="AB12" i="5"/>
  <c r="AB13" i="5"/>
  <c r="AB14" i="5"/>
  <c r="AB15" i="5"/>
  <c r="AB16" i="5"/>
  <c r="AB17" i="5"/>
  <c r="AB8" i="5"/>
  <c r="C9" i="5"/>
  <c r="C10" i="5"/>
  <c r="C11" i="5"/>
  <c r="C12" i="5"/>
  <c r="C13" i="5"/>
  <c r="C14" i="5"/>
  <c r="C15" i="5"/>
  <c r="C16" i="5"/>
  <c r="C7" i="5"/>
  <c r="H8" i="5"/>
  <c r="H9" i="5"/>
  <c r="H10" i="5"/>
  <c r="H11" i="5"/>
  <c r="H12" i="5"/>
  <c r="H13" i="5"/>
  <c r="H14" i="5"/>
  <c r="H15" i="5"/>
  <c r="H16" i="5"/>
  <c r="H7" i="5"/>
  <c r="M8" i="5"/>
  <c r="M9" i="5"/>
  <c r="M10" i="5"/>
  <c r="M11" i="5"/>
  <c r="M12" i="5"/>
  <c r="M13" i="5"/>
  <c r="M14" i="5"/>
  <c r="M15" i="5"/>
  <c r="M16" i="5"/>
  <c r="M7" i="5"/>
  <c r="R9" i="5"/>
  <c r="R10" i="5"/>
  <c r="R11" i="5"/>
  <c r="R12" i="5"/>
  <c r="R13" i="5"/>
  <c r="R14" i="5"/>
  <c r="R15" i="5"/>
  <c r="R16" i="5"/>
  <c r="R17" i="5"/>
  <c r="R8" i="5"/>
  <c r="S8" i="5" s="1"/>
  <c r="W9" i="5"/>
  <c r="W10" i="5"/>
  <c r="W11" i="5"/>
  <c r="W12" i="5"/>
  <c r="W13" i="5"/>
  <c r="W14" i="5"/>
  <c r="W15" i="5"/>
  <c r="W16" i="5"/>
  <c r="W17" i="5"/>
  <c r="W8" i="5"/>
  <c r="Q62" i="3" l="1"/>
  <c r="Q61" i="3"/>
  <c r="Q60" i="3"/>
  <c r="Q59" i="3"/>
  <c r="Q53" i="3"/>
  <c r="Q52" i="3"/>
  <c r="Q51" i="3"/>
  <c r="Q50" i="3"/>
  <c r="Q44" i="3"/>
  <c r="Q43" i="3"/>
  <c r="Q42" i="3"/>
  <c r="Q41" i="3"/>
  <c r="Q30" i="3"/>
  <c r="Q29" i="3"/>
  <c r="Q28" i="3"/>
  <c r="Q27" i="3"/>
</calcChain>
</file>

<file path=xl/sharedStrings.xml><?xml version="1.0" encoding="utf-8"?>
<sst xmlns="http://schemas.openxmlformats.org/spreadsheetml/2006/main" count="508" uniqueCount="218">
  <si>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</si>
  <si>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</si>
  <si>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</si>
  <si>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</si>
  <si>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</si>
  <si>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</si>
  <si>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</si>
  <si>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</si>
  <si>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</si>
  <si>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</si>
  <si>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</si>
  <si>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</si>
  <si>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</si>
  <si>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</si>
  <si>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</si>
  <si>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</si>
  <si>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</si>
  <si>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</si>
  <si>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</si>
  <si>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</si>
  <si>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</si>
  <si>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</si>
  <si>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</si>
  <si>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</si>
  <si>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</si>
  <si>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</si>
  <si>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</si>
  <si>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</si>
  <si>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</si>
  <si>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</si>
  <si>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</si>
  <si>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</si>
  <si>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</si>
  <si>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</si>
  <si>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</si>
  <si>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</si>
  <si>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</si>
  <si>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</si>
  <si>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</si>
  <si>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</si>
  <si>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</si>
  <si>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</si>
  <si>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</si>
  <si>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</si>
  <si>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</si>
  <si>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(g)</t>
  </si>
  <si>
    <t>(Rn)(N)</t>
  </si>
  <si>
    <t>(Rp)(WSineθ)(N)</t>
  </si>
  <si>
    <t>(Rp)(N)</t>
  </si>
  <si>
    <t>320 (4x80)</t>
  </si>
  <si>
    <t>Static Wood</t>
  </si>
  <si>
    <t>Questions</t>
  </si>
  <si>
    <t>Do your answers compare well with the typical values show in the guidance notes? Explain any differences.</t>
  </si>
  <si>
    <t>Answer</t>
  </si>
  <si>
    <t>Car</t>
  </si>
  <si>
    <t>146g</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</si>
  <si>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</si>
  <si>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</si>
  <si>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</si>
  <si>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</si>
  <si>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</si>
  <si>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</si>
  <si>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</si>
  <si>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</si>
  <si>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</si>
  <si>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</si>
  <si>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</si>
  <si>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</si>
  <si>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</si>
  <si>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</si>
  <si>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</si>
  <si>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</si>
  <si>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</si>
  <si>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</si>
  <si>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</si>
  <si>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</si>
  <si>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</si>
  <si>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</si>
  <si>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</si>
  <si>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</si>
  <si>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</si>
  <si>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</si>
  <si>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</si>
  <si>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</si>
  <si>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</si>
  <si>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</si>
  <si>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</si>
  <si>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</si>
  <si>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</si>
  <si>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</si>
  <si>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</si>
  <si>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</si>
  <si>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</si>
  <si>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</si>
  <si>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</si>
  <si>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</si>
  <si>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</si>
  <si>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</si>
  <si>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</si>
  <si>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</si>
  <si>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</si>
  <si>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</si>
  <si>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</si>
  <si>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Load (g)</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</si>
  <si>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</si>
  <si>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</si>
  <si>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</si>
  <si>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</si>
  <si>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</si>
  <si>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</si>
  <si>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</si>
  <si>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</si>
  <si>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</si>
  <si>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</si>
  <si>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</si>
  <si>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</si>
  <si>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</si>
  <si>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</si>
  <si>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</si>
  <si>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</si>
  <si>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</si>
  <si>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</si>
  <si>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</si>
  <si>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</si>
  <si>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</si>
  <si>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</si>
  <si>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</si>
  <si>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</si>
  <si>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</si>
  <si>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</si>
  <si>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</si>
  <si>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</si>
  <si>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</si>
  <si>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</si>
  <si>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</si>
  <si>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</si>
  <si>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</si>
  <si>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</si>
  <si>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</si>
  <si>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</si>
  <si>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</si>
  <si>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</si>
  <si>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</si>
  <si>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</si>
  <si>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</si>
  <si>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</si>
  <si>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</si>
  <si>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</si>
  <si>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</si>
  <si>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</si>
  <si>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</si>
  <si>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</si>
  <si>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</si>
  <si>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</si>
  <si>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</si>
  <si>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</si>
  <si>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</si>
  <si>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</si>
  <si>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</si>
  <si>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</si>
  <si>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</si>
  <si>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</si>
  <si>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</si>
  <si>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</si>
  <si>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</si>
  <si>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</si>
  <si>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</si>
  <si>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</si>
  <si>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</si>
  <si>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</si>
  <si>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</si>
  <si>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</si>
  <si>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Point Load at Centre</t>
  </si>
  <si>
    <t>Point Load Along the Beam</t>
  </si>
  <si>
    <t>Uniformly Distributed Load</t>
  </si>
  <si>
    <t>What do you notice about the reactions for the 500g single point load experiment and the reactions for the 5 x 100g UDL experiment?</t>
  </si>
  <si>
    <t>Load (N)</t>
  </si>
  <si>
    <t>R1 (N)</t>
  </si>
  <si>
    <t>R2 (N)</t>
  </si>
  <si>
    <t>R1+R2 (N)</t>
  </si>
  <si>
    <t>Load W=500g= 4.9N</t>
  </si>
  <si>
    <t>Load 1</t>
  </si>
  <si>
    <t>Load 2</t>
  </si>
  <si>
    <t>Load 3</t>
  </si>
  <si>
    <t>Load 4</t>
  </si>
  <si>
    <t>Load 5</t>
  </si>
  <si>
    <t>Total Load</t>
  </si>
  <si>
    <t>R1</t>
  </si>
  <si>
    <t>R2</t>
  </si>
  <si>
    <t>R1+R2</t>
  </si>
  <si>
    <t>L=0.36m</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</si>
  <si>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</si>
  <si>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</si>
  <si>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</si>
  <si>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</si>
  <si>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</si>
  <si>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</si>
  <si>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</si>
  <si>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</si>
  <si>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</si>
  <si>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</si>
  <si>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</si>
  <si>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</si>
  <si>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</si>
  <si>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</si>
  <si>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</si>
  <si>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</si>
  <si>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</si>
  <si>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</si>
  <si>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</si>
  <si>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</si>
  <si>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</si>
  <si>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</si>
  <si>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 The results of the test were similar to the guidence booklets. However, with human error and not 100% accurate weights, the results are not as linear as the predicted outcomes. </t>
  </si>
  <si>
    <t xml:space="preserve"> The frinction force and the linear force increase at the same rate, which indicates a linear increas in force. Therefore increasing the weight just increases the frictional force.</t>
  </si>
  <si>
    <t>From these results, the Tufnol Bearing did not show the worst efficiency. However it showed greater effeciency compared to the other weights with a lighter load. The Tufnol Bearing woiuld be most useful in a lower weight setting.</t>
  </si>
  <si>
    <t>the Ball, Oil Sintered and Brass bearings all become more efficient as the weight is increased; however, the Tufnel Bearing decreased in effeciency as the weight was iuncreased.</t>
  </si>
  <si>
    <t xml:space="preserve">Compared to the other bearing types, the ball bearing is the most consistant over the varying weights. The Tufnel bearing appears to have some incorrect data which does not align with the other results.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</si>
</sst>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4">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8" borderId="52" xfId="0" applyFill="1" applyBorder="1" applyAlignment="1" applyProtection="1">
      <alignment horizontal="center"/>
      <protection locked="0"/>
    </xf>
    <xf numFmtId="20" fontId="0" fillId="0" borderId="13" xfId="0" applyNumberFormat="1" applyBorder="1" applyAlignment="1" applyProtection="1">
      <alignment horizontal="center"/>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applyAlignment="1"/>
    <xf numFmtId="0" fontId="0" fillId="4" borderId="88" xfId="0" applyFill="1" applyBorder="1" applyAlignment="1"/>
    <xf numFmtId="0" fontId="0" fillId="4" borderId="89" xfId="0" applyFill="1" applyBorder="1" applyAlignment="1"/>
    <xf numFmtId="0" fontId="0" fillId="4" borderId="84" xfId="0" applyFill="1" applyBorder="1" applyAlignment="1"/>
    <xf numFmtId="0" fontId="0" fillId="4" borderId="85" xfId="0" applyFill="1" applyBorder="1" applyAlignment="1"/>
    <xf numFmtId="0" fontId="0" fillId="4" borderId="86" xfId="0" applyFill="1" applyBorder="1" applyAlignment="1"/>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8" borderId="90" xfId="0" applyFill="1" applyBorder="1" applyAlignment="1" applyProtection="1">
      <protection locked="0"/>
    </xf>
    <xf numFmtId="0" fontId="0" fillId="8" borderId="91" xfId="0" applyFill="1" applyBorder="1" applyAlignment="1" applyProtection="1">
      <protection locked="0"/>
    </xf>
    <xf numFmtId="0" fontId="0" fillId="8" borderId="92" xfId="0" applyFill="1" applyBorder="1" applyAlignment="1" applyProtection="1">
      <protection locked="0"/>
    </xf>
    <xf numFmtId="0" fontId="0" fillId="8" borderId="84" xfId="0" applyFill="1" applyBorder="1" applyAlignment="1" applyProtection="1">
      <protection locked="0"/>
    </xf>
    <xf numFmtId="0" fontId="0" fillId="8" borderId="85" xfId="0" applyFill="1" applyBorder="1" applyAlignment="1" applyProtection="1">
      <protection locked="0"/>
    </xf>
    <xf numFmtId="0" fontId="0" fillId="8" borderId="86" xfId="0" applyFill="1" applyBorder="1" applyAlignment="1" applyProtection="1">
      <protection locked="0"/>
    </xf>
    <xf numFmtId="0" fontId="0" fillId="0" borderId="84" xfId="0" applyBorder="1" applyAlignment="1" applyProtection="1">
      <protection locked="0"/>
    </xf>
    <xf numFmtId="0" fontId="0" fillId="0" borderId="85" xfId="0" applyBorder="1" applyAlignment="1" applyProtection="1">
      <protection locked="0"/>
    </xf>
    <xf numFmtId="0" fontId="0" fillId="0" borderId="86" xfId="0" applyBorder="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static metal</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xVal>
          <c:yVal>
            <c:numRef>
              <c:f>Friction!$R$8:$R$12</c:f>
              <c:numCache>
                <c:formatCode>General</c:formatCode>
                <c:ptCount val="5"/>
                <c:pt idx="0">
                  <c:v>2.8743300000000001</c:v>
                </c:pt>
                <c:pt idx="1">
                  <c:v>3.8259000000000003</c:v>
                </c:pt>
                <c:pt idx="2">
                  <c:v>4.6106999999999996</c:v>
                </c:pt>
                <c:pt idx="3">
                  <c:v>5.5916999999999994</c:v>
                </c:pt>
                <c:pt idx="4">
                  <c:v>6.3765000000000009</c:v>
                </c:pt>
              </c:numCache>
            </c:numRef>
          </c:yVal>
          <c:smooth val="1"/>
          <c:extLst>
            <c:ext xmlns:c16="http://schemas.microsoft.com/office/drawing/2014/chart" uri="{C3380CC4-5D6E-409C-BE32-E72D297353CC}">
              <c16:uniqueId val="{00000000-AA2A-5243-AB6F-7C956A38FB5D}"/>
            </c:ext>
          </c:extLst>
        </c:ser>
        <c:dLbls>
          <c:showLegendKey val="0"/>
          <c:showVal val="0"/>
          <c:showCatName val="0"/>
          <c:showSerName val="0"/>
          <c:showPercent val="0"/>
          <c:showBubbleSize val="0"/>
        </c:dLbls>
        <c:axId val="1598271439"/>
        <c:axId val="1595352127"/>
      </c:scatterChart>
      <c:valAx>
        <c:axId val="1598271439"/>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595352127"/>
        <c:crosses val="autoZero"/>
        <c:crossBetween val="midCat"/>
      </c:valAx>
      <c:valAx>
        <c:axId val="1595352127"/>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59827143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smoothMarker"/>
        <c:varyColors val="0"/>
        <c:ser>
          <c:idx val="0"/>
          <c:order val="0"/>
          <c:tx>
            <c:v>Static Plastic</c:v>
          </c:tx>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Friction!$T$26:$T$30</c:f>
              <c:numCache>
                <c:formatCode>General</c:formatCode>
                <c:ptCount val="5"/>
                <c:pt idx="0">
                  <c:v>0.39240000000000003</c:v>
                </c:pt>
                <c:pt idx="1">
                  <c:v>0.68670000000000009</c:v>
                </c:pt>
                <c:pt idx="2">
                  <c:v>0.98100000000000009</c:v>
                </c:pt>
                <c:pt idx="3">
                  <c:v>1.1772</c:v>
                </c:pt>
                <c:pt idx="4">
                  <c:v>1.7658</c:v>
                </c:pt>
              </c:numCache>
            </c:numRef>
          </c:xVal>
          <c:yVal>
            <c:numRef>
              <c:f>Friction!$R$26:$R$30</c:f>
              <c:numCache>
                <c:formatCode>General</c:formatCode>
                <c:ptCount val="5"/>
                <c:pt idx="0">
                  <c:v>1.4322600000000001</c:v>
                </c:pt>
                <c:pt idx="1">
                  <c:v>2.21706</c:v>
                </c:pt>
                <c:pt idx="2">
                  <c:v>3.0018600000000002</c:v>
                </c:pt>
                <c:pt idx="3">
                  <c:v>3.7866600000000004</c:v>
                </c:pt>
                <c:pt idx="4">
                  <c:v>4.5714600000000001</c:v>
                </c:pt>
              </c:numCache>
            </c:numRef>
          </c:yVal>
          <c:smooth val="1"/>
          <c:extLst>
            <c:ext xmlns:c16="http://schemas.microsoft.com/office/drawing/2014/chart" uri="{C3380CC4-5D6E-409C-BE32-E72D297353CC}">
              <c16:uniqueId val="{00000000-0B6F-EB47-BF4C-1B14A8DF2CC3}"/>
            </c:ext>
          </c:extLst>
        </c:ser>
        <c:dLbls>
          <c:showLegendKey val="0"/>
          <c:showVal val="0"/>
          <c:showCatName val="0"/>
          <c:showSerName val="0"/>
          <c:showPercent val="0"/>
          <c:showBubbleSize val="0"/>
        </c:dLbls>
        <c:axId val="1598216719"/>
        <c:axId val="1543224271"/>
      </c:scatterChart>
      <c:valAx>
        <c:axId val="159821671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43224271"/>
        <c:crosses val="autoZero"/>
        <c:crossBetween val="midCat"/>
      </c:valAx>
      <c:valAx>
        <c:axId val="1543224271"/>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821671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0"/>
          <c:order val="0"/>
          <c:tx>
            <c:v>Static Wood</c:v>
          </c:tx>
          <c:spPr>
            <a:ln w="28575">
              <a:solidFill>
                <a:schemeClr val="accent1">
                  <a:alpha val="20000"/>
                </a:schemeClr>
              </a:solidFill>
            </a:ln>
            <a:effectLst/>
          </c:spPr>
          <c:marker>
            <c:symbol val="circle"/>
            <c:size val="4"/>
            <c:spPr>
              <a:solidFill>
                <a:schemeClr val="accent1"/>
              </a:solidFill>
              <a:ln w="9525" cap="flat" cmpd="sng" algn="ctr">
                <a:solidFill>
                  <a:schemeClr val="accent1"/>
                </a:solidFill>
                <a:round/>
              </a:ln>
              <a:effectLst/>
            </c:spPr>
          </c:marker>
          <c:xVal>
            <c:numRef>
              <c:f>Friction!$T$17:$T$21</c:f>
              <c:numCache>
                <c:formatCode>General</c:formatCode>
                <c:ptCount val="5"/>
                <c:pt idx="0">
                  <c:v>0.60821999999999998</c:v>
                </c:pt>
                <c:pt idx="1">
                  <c:v>0.82404000000000011</c:v>
                </c:pt>
                <c:pt idx="2">
                  <c:v>1.05948</c:v>
                </c:pt>
                <c:pt idx="3">
                  <c:v>1.1575800000000001</c:v>
                </c:pt>
                <c:pt idx="4">
                  <c:v>1.3734000000000002</c:v>
                </c:pt>
              </c:numCache>
            </c:numRef>
          </c:xVal>
          <c:yVal>
            <c:numRef>
              <c:f>Friction!$R$17:$R$21</c:f>
              <c:numCache>
                <c:formatCode>General</c:formatCode>
                <c:ptCount val="5"/>
                <c:pt idx="0">
                  <c:v>2.1778200000000001</c:v>
                </c:pt>
                <c:pt idx="1">
                  <c:v>3.1784400000000002</c:v>
                </c:pt>
                <c:pt idx="2">
                  <c:v>4.1986800000000004</c:v>
                </c:pt>
                <c:pt idx="3">
                  <c:v>5.0815800000000007</c:v>
                </c:pt>
                <c:pt idx="4">
                  <c:v>6.0822000000000003</c:v>
                </c:pt>
              </c:numCache>
            </c:numRef>
          </c:yVal>
          <c:smooth val="1"/>
          <c:extLst>
            <c:ext xmlns:c16="http://schemas.microsoft.com/office/drawing/2014/chart" uri="{C3380CC4-5D6E-409C-BE32-E72D297353CC}">
              <c16:uniqueId val="{00000000-5E8A-C94D-9A6F-C1B1B37A17F1}"/>
            </c:ext>
          </c:extLst>
        </c:ser>
        <c:dLbls>
          <c:showLegendKey val="0"/>
          <c:showVal val="0"/>
          <c:showCatName val="0"/>
          <c:showSerName val="0"/>
          <c:showPercent val="0"/>
          <c:showBubbleSize val="0"/>
        </c:dLbls>
        <c:axId val="1598468223"/>
        <c:axId val="1543348671"/>
      </c:scatterChart>
      <c:valAx>
        <c:axId val="1598468223"/>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43348671"/>
        <c:crosses val="autoZero"/>
        <c:crossBetween val="midCat"/>
      </c:valAx>
      <c:valAx>
        <c:axId val="1543348671"/>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846822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tx>
            <c:v>Load vs Efficiency </c:v>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166.66666666666669</c:v>
                </c:pt>
                <c:pt idx="1">
                  <c:v>250</c:v>
                </c:pt>
                <c:pt idx="2">
                  <c:v>312.5</c:v>
                </c:pt>
                <c:pt idx="3">
                  <c:v>322.58064516129031</c:v>
                </c:pt>
                <c:pt idx="4">
                  <c:v>312.5</c:v>
                </c:pt>
                <c:pt idx="5">
                  <c:v>333.33333333333337</c:v>
                </c:pt>
                <c:pt idx="6">
                  <c:v>318.18181818181819</c:v>
                </c:pt>
                <c:pt idx="7">
                  <c:v>333.33333333333337</c:v>
                </c:pt>
                <c:pt idx="8">
                  <c:v>346.15384615384619</c:v>
                </c:pt>
                <c:pt idx="9">
                  <c:v>333.33333333333337</c:v>
                </c:pt>
              </c:numCache>
            </c:numRef>
          </c:yVal>
          <c:smooth val="1"/>
          <c:extLst>
            <c:ext xmlns:c16="http://schemas.microsoft.com/office/drawing/2014/chart" uri="{C3380CC4-5D6E-409C-BE32-E72D297353CC}">
              <c16:uniqueId val="{00000004-72A7-E048-AD68-A171E768DDC9}"/>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399167"/>
        <c:crosses val="autoZero"/>
        <c:crossBetween val="midCat"/>
      </c:valAx>
      <c:spPr>
        <a:noFill/>
        <a:ln w="25400">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1"/>
          <c:order val="0"/>
          <c:tx>
            <c:v>efficiency % vs load</c:v>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125</c:v>
                </c:pt>
                <c:pt idx="1">
                  <c:v>111.11111111111111</c:v>
                </c:pt>
                <c:pt idx="2">
                  <c:v>150</c:v>
                </c:pt>
                <c:pt idx="3">
                  <c:v>153.84615384615387</c:v>
                </c:pt>
                <c:pt idx="4">
                  <c:v>178.57142857142858</c:v>
                </c:pt>
                <c:pt idx="5">
                  <c:v>176.47058823529412</c:v>
                </c:pt>
                <c:pt idx="6">
                  <c:v>184.21052631578948</c:v>
                </c:pt>
                <c:pt idx="7">
                  <c:v>190.47619047619045</c:v>
                </c:pt>
                <c:pt idx="8">
                  <c:v>187.5</c:v>
                </c:pt>
                <c:pt idx="9">
                  <c:v>178.57142857142858</c:v>
                </c:pt>
              </c:numCache>
            </c:numRef>
          </c:yVal>
          <c:smooth val="1"/>
          <c:extLst>
            <c:ext xmlns:c16="http://schemas.microsoft.com/office/drawing/2014/chart" uri="{C3380CC4-5D6E-409C-BE32-E72D297353CC}">
              <c16:uniqueId val="{00000001-72A7-E048-AD68-A171E768DDC9}"/>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399167"/>
        <c:crosses val="autoZero"/>
        <c:crossBetween val="midCat"/>
      </c:valAx>
      <c:spPr>
        <a:noFill/>
        <a:ln w="25400">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v>Load vs Effort</c:v>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yVal>
          <c:smooth val="1"/>
          <c:extLst>
            <c:ext xmlns:c16="http://schemas.microsoft.com/office/drawing/2014/chart" uri="{C3380CC4-5D6E-409C-BE32-E72D297353CC}">
              <c16:uniqueId val="{00000000-1C89-F045-A05C-9974B694364E}"/>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7399167"/>
        <c:crosses val="autoZero"/>
        <c:crossBetween val="midCat"/>
      </c:valAx>
      <c:spPr>
        <a:noFill/>
        <a:ln w="25400">
          <a:noFill/>
        </a:ln>
        <a:effectLst/>
      </c:spPr>
    </c:plotArea>
    <c:legend>
      <c:legendPos val="t"/>
      <c:layout>
        <c:manualLayout>
          <c:xMode val="edge"/>
          <c:yMode val="edge"/>
          <c:x val="0.32406036745406824"/>
          <c:y val="5.0925925925925923E-2"/>
          <c:w val="0.42291638545181853"/>
          <c:h val="0.1064676221466007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tx>
            <c:v>Load vs effort</c:v>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yVal>
          <c:smooth val="1"/>
          <c:extLst>
            <c:ext xmlns:c16="http://schemas.microsoft.com/office/drawing/2014/chart" uri="{C3380CC4-5D6E-409C-BE32-E72D297353CC}">
              <c16:uniqueId val="{00000000-C10F-4F46-BA76-86DBDB745A80}"/>
            </c:ext>
          </c:extLst>
        </c:ser>
        <c:dLbls>
          <c:showLegendKey val="0"/>
          <c:showVal val="0"/>
          <c:showCatName val="0"/>
          <c:showSerName val="0"/>
          <c:showPercent val="0"/>
          <c:showBubbleSize val="0"/>
        </c:dLbls>
        <c:axId val="1542142271"/>
        <c:axId val="1594308511"/>
      </c:scatterChart>
      <c:valAx>
        <c:axId val="1542142271"/>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4308511"/>
        <c:crosses val="autoZero"/>
        <c:crossBetween val="midCat"/>
      </c:valAx>
      <c:valAx>
        <c:axId val="1594308511"/>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4214227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tx>
            <c:v>Load vs Effort</c:v>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50</c:v>
                </c:pt>
                <c:pt idx="1">
                  <c:v>60</c:v>
                </c:pt>
                <c:pt idx="2">
                  <c:v>80</c:v>
                </c:pt>
                <c:pt idx="3">
                  <c:v>100</c:v>
                </c:pt>
                <c:pt idx="4">
                  <c:v>120</c:v>
                </c:pt>
                <c:pt idx="5">
                  <c:v>130</c:v>
                </c:pt>
                <c:pt idx="6">
                  <c:v>136</c:v>
                </c:pt>
                <c:pt idx="7">
                  <c:v>150</c:v>
                </c:pt>
                <c:pt idx="8">
                  <c:v>170</c:v>
                </c:pt>
                <c:pt idx="9">
                  <c:v>180</c:v>
                </c:pt>
              </c:numCache>
            </c:numRef>
          </c:yVal>
          <c:smooth val="1"/>
          <c:extLst>
            <c:ext xmlns:c16="http://schemas.microsoft.com/office/drawing/2014/chart" uri="{C3380CC4-5D6E-409C-BE32-E72D297353CC}">
              <c16:uniqueId val="{00000000-9111-DB48-B325-95D5B0361070}"/>
            </c:ext>
          </c:extLst>
        </c:ser>
        <c:dLbls>
          <c:showLegendKey val="0"/>
          <c:showVal val="0"/>
          <c:showCatName val="0"/>
          <c:showSerName val="0"/>
          <c:showPercent val="0"/>
          <c:showBubbleSize val="0"/>
        </c:dLbls>
        <c:axId val="1595675343"/>
        <c:axId val="1596419967"/>
      </c:scatterChart>
      <c:valAx>
        <c:axId val="1595675343"/>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6419967"/>
        <c:crosses val="autoZero"/>
        <c:crossBetween val="midCat"/>
      </c:valAx>
      <c:valAx>
        <c:axId val="1596419967"/>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567534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0"/>
          <c:order val="0"/>
          <c:tx>
            <c:v>Efficiency vs Load</c:v>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100</c:v>
                </c:pt>
                <c:pt idx="1">
                  <c:v>166.66666666666669</c:v>
                </c:pt>
                <c:pt idx="2">
                  <c:v>187.5</c:v>
                </c:pt>
                <c:pt idx="3">
                  <c:v>200</c:v>
                </c:pt>
                <c:pt idx="4">
                  <c:v>208.33333333333334</c:v>
                </c:pt>
                <c:pt idx="5">
                  <c:v>230.76923076923075</c:v>
                </c:pt>
                <c:pt idx="6">
                  <c:v>257.35294117647061</c:v>
                </c:pt>
                <c:pt idx="7">
                  <c:v>266.66666666666663</c:v>
                </c:pt>
                <c:pt idx="8">
                  <c:v>264.70588235294116</c:v>
                </c:pt>
                <c:pt idx="9">
                  <c:v>277.77777777777777</c:v>
                </c:pt>
              </c:numCache>
            </c:numRef>
          </c:yVal>
          <c:smooth val="1"/>
          <c:extLst>
            <c:ext xmlns:c16="http://schemas.microsoft.com/office/drawing/2014/chart" uri="{C3380CC4-5D6E-409C-BE32-E72D297353CC}">
              <c16:uniqueId val="{00000000-3CC9-C94B-960A-29E224B6BBF8}"/>
            </c:ext>
          </c:extLst>
        </c:ser>
        <c:dLbls>
          <c:showLegendKey val="0"/>
          <c:showVal val="0"/>
          <c:showCatName val="0"/>
          <c:showSerName val="0"/>
          <c:showPercent val="0"/>
          <c:showBubbleSize val="0"/>
        </c:dLbls>
        <c:axId val="1596146127"/>
        <c:axId val="1596743279"/>
      </c:scatterChart>
      <c:valAx>
        <c:axId val="1596146127"/>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6743279"/>
        <c:crosses val="autoZero"/>
        <c:crossBetween val="midCat"/>
      </c:valAx>
      <c:valAx>
        <c:axId val="1596743279"/>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61461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63904983575166"/>
          <c:y val="0.11002274083970552"/>
          <c:w val="0.8055801515376616"/>
          <c:h val="0.74897637795275596"/>
        </c:manualLayout>
      </c:layout>
      <c:scatterChart>
        <c:scatterStyle val="smoothMarker"/>
        <c:varyColors val="0"/>
        <c:ser>
          <c:idx val="0"/>
          <c:order val="0"/>
          <c:tx>
            <c:v>effort vs load data set 1</c:v>
          </c:tx>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0-30CC-4D48-B6B7-78F8D311FCD5}"/>
            </c:ext>
          </c:extLst>
        </c:ser>
        <c:ser>
          <c:idx val="1"/>
          <c:order val="1"/>
          <c:tx>
            <c:v>Oil sintered bearing</c:v>
          </c:tx>
          <c:spPr>
            <a:ln w="95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1"/>
          <c:extLst>
            <c:ext xmlns:c16="http://schemas.microsoft.com/office/drawing/2014/chart" uri="{C3380CC4-5D6E-409C-BE32-E72D297353CC}">
              <c16:uniqueId val="{00000001-30CC-4D48-B6B7-78F8D311FCD5}"/>
            </c:ext>
          </c:extLst>
        </c:ser>
        <c:ser>
          <c:idx val="2"/>
          <c:order val="2"/>
          <c:tx>
            <c:v>Brass Bearing</c:v>
          </c:tx>
          <c:spPr>
            <a:ln w="9525" cap="rnd">
              <a:solidFill>
                <a:schemeClr val="accent3"/>
              </a:solidFill>
              <a:round/>
            </a:ln>
            <a:effectLst>
              <a:outerShdw blurRad="57150" dist="19050" dir="5400000" algn="ctr" rotWithShape="0">
                <a:srgbClr val="000000">
                  <a:alpha val="63000"/>
                </a:srgbClr>
              </a:outerShdw>
            </a:effectLst>
          </c:spPr>
          <c:marker>
            <c:symbol val="circle"/>
            <c:size val="6"/>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w="9525" cap="rnd">
                <a:solidFill>
                  <a:schemeClr val="accent3"/>
                </a:solidFill>
                <a:round/>
              </a:ln>
              <a:effectLst>
                <a:outerShdw blurRad="57150" dist="19050" dir="5400000" algn="ctr" rotWithShape="0">
                  <a:srgbClr val="000000">
                    <a:alpha val="63000"/>
                  </a:srgbClr>
                </a:outerShdw>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1"/>
          <c:extLst>
            <c:ext xmlns:c16="http://schemas.microsoft.com/office/drawing/2014/chart" uri="{C3380CC4-5D6E-409C-BE32-E72D297353CC}">
              <c16:uniqueId val="{00000002-30CC-4D48-B6B7-78F8D311FCD5}"/>
            </c:ext>
          </c:extLst>
        </c:ser>
        <c:ser>
          <c:idx val="3"/>
          <c:order val="3"/>
          <c:tx>
            <c:v>Tufnol Bearing</c:v>
          </c:tx>
          <c:spPr>
            <a:ln w="9525" cap="rnd">
              <a:solidFill>
                <a:schemeClr val="accent4"/>
              </a:solidFill>
              <a:round/>
            </a:ln>
            <a:effectLst>
              <a:outerShdw blurRad="57150" dist="19050" dir="5400000" algn="ctr" rotWithShape="0">
                <a:srgbClr val="000000">
                  <a:alpha val="63000"/>
                </a:srgbClr>
              </a:outerShdw>
            </a:effectLst>
          </c:spPr>
          <c:marker>
            <c:symbol val="circle"/>
            <c:size val="6"/>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w="9525" cap="rnd">
                <a:solidFill>
                  <a:schemeClr val="accent4"/>
                </a:solidFill>
                <a:round/>
              </a:ln>
              <a:effectLst>
                <a:outerShdw blurRad="57150" dist="19050" dir="5400000" algn="ctr" rotWithShape="0">
                  <a:srgbClr val="000000">
                    <a:alpha val="63000"/>
                  </a:srgbClr>
                </a:outerShdw>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50</c:v>
                </c:pt>
                <c:pt idx="1">
                  <c:v>100</c:v>
                </c:pt>
                <c:pt idx="2">
                  <c:v>150</c:v>
                </c:pt>
                <c:pt idx="3">
                  <c:v>210</c:v>
                </c:pt>
                <c:pt idx="4">
                  <c:v>270</c:v>
                </c:pt>
                <c:pt idx="5">
                  <c:v>320</c:v>
                </c:pt>
                <c:pt idx="6">
                  <c:v>370</c:v>
                </c:pt>
                <c:pt idx="7">
                  <c:v>430</c:v>
                </c:pt>
                <c:pt idx="8">
                  <c:v>470</c:v>
                </c:pt>
                <c:pt idx="9">
                  <c:v>510</c:v>
                </c:pt>
              </c:numCache>
            </c:numRef>
          </c:yVal>
          <c:smooth val="1"/>
          <c:extLst>
            <c:ext xmlns:c16="http://schemas.microsoft.com/office/drawing/2014/chart" uri="{C3380CC4-5D6E-409C-BE32-E72D297353CC}">
              <c16:uniqueId val="{00000003-30CC-4D48-B6B7-78F8D311FCD5}"/>
            </c:ext>
          </c:extLst>
        </c:ser>
        <c:dLbls>
          <c:showLegendKey val="0"/>
          <c:showVal val="0"/>
          <c:showCatName val="0"/>
          <c:showSerName val="0"/>
          <c:showPercent val="0"/>
          <c:showBubbleSize val="0"/>
        </c:dLbls>
        <c:axId val="1535660239"/>
        <c:axId val="1594201551"/>
      </c:scatterChart>
      <c:valAx>
        <c:axId val="153566023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4201551"/>
        <c:crosses val="autoZero"/>
        <c:crossBetween val="midCat"/>
      </c:valAx>
      <c:valAx>
        <c:axId val="1594201551"/>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566023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3136482939632545E-2"/>
          <c:y val="0.13930555555555557"/>
          <c:w val="0.87119685039370076"/>
          <c:h val="0.72088764946048411"/>
        </c:manualLayout>
      </c:layout>
      <c:scatterChart>
        <c:scatterStyle val="smoothMarker"/>
        <c:varyColors val="0"/>
        <c:ser>
          <c:idx val="0"/>
          <c:order val="0"/>
          <c:tx>
            <c:v>Efficiency vs Load</c:v>
          </c:tx>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6="http://schemas.microsoft.com/office/drawing/2014/chart" uri="{C3380CC4-5D6E-409C-BE32-E72D297353CC}">
              <c16:uniqueId val="{00000000-90E2-EC48-8F66-07F6A8000C74}"/>
            </c:ext>
          </c:extLst>
        </c:ser>
        <c:ser>
          <c:idx val="1"/>
          <c:order val="1"/>
          <c:tx>
            <c:v>oil sintered bearing</c:v>
          </c:tx>
          <c:spPr>
            <a:ln w="95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1"/>
          <c:extLst>
            <c:ext xmlns:c16="http://schemas.microsoft.com/office/drawing/2014/chart" uri="{C3380CC4-5D6E-409C-BE32-E72D297353CC}">
              <c16:uniqueId val="{00000001-90E2-EC48-8F66-07F6A8000C74}"/>
            </c:ext>
          </c:extLst>
        </c:ser>
        <c:ser>
          <c:idx val="2"/>
          <c:order val="2"/>
          <c:tx>
            <c:v>brass Bearing </c:v>
          </c:tx>
          <c:spPr>
            <a:ln w="9525" cap="rnd">
              <a:solidFill>
                <a:schemeClr val="accent3"/>
              </a:solidFill>
              <a:round/>
            </a:ln>
            <a:effectLst>
              <a:outerShdw blurRad="57150" dist="19050" dir="5400000" algn="ctr" rotWithShape="0">
                <a:srgbClr val="000000">
                  <a:alpha val="63000"/>
                </a:srgbClr>
              </a:outerShdw>
            </a:effectLst>
          </c:spPr>
          <c:marker>
            <c:symbol val="circle"/>
            <c:size val="6"/>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w="9525" cap="rnd">
                <a:solidFill>
                  <a:schemeClr val="accent3"/>
                </a:solidFill>
                <a:round/>
              </a:ln>
              <a:effectLst>
                <a:outerShdw blurRad="57150" dist="19050" dir="5400000" algn="ctr" rotWithShape="0">
                  <a:srgbClr val="000000">
                    <a:alpha val="63000"/>
                  </a:srgbClr>
                </a:outerShdw>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yVal>
          <c:smooth val="1"/>
          <c:extLst>
            <c:ext xmlns:c16="http://schemas.microsoft.com/office/drawing/2014/chart" uri="{C3380CC4-5D6E-409C-BE32-E72D297353CC}">
              <c16:uniqueId val="{00000000-DCC4-D847-B318-365D2D14937E}"/>
            </c:ext>
          </c:extLst>
        </c:ser>
        <c:ser>
          <c:idx val="3"/>
          <c:order val="3"/>
          <c:tx>
            <c:v>Tufnol bearing</c:v>
          </c:tx>
          <c:spPr>
            <a:ln w="9525" cap="rnd">
              <a:solidFill>
                <a:schemeClr val="accent4"/>
              </a:solidFill>
              <a:round/>
            </a:ln>
            <a:effectLst>
              <a:outerShdw blurRad="57150" dist="19050" dir="5400000" algn="ctr" rotWithShape="0">
                <a:srgbClr val="000000">
                  <a:alpha val="63000"/>
                </a:srgbClr>
              </a:outerShdw>
            </a:effectLst>
          </c:spPr>
          <c:marker>
            <c:symbol val="circle"/>
            <c:size val="6"/>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w="9525" cap="rnd">
                <a:solidFill>
                  <a:schemeClr val="accent4"/>
                </a:solidFill>
                <a:round/>
              </a:ln>
              <a:effectLst>
                <a:outerShdw blurRad="57150" dist="19050" dir="5400000" algn="ctr" rotWithShape="0">
                  <a:srgbClr val="000000">
                    <a:alpha val="63000"/>
                  </a:srgbClr>
                </a:outerShdw>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100</c:v>
                </c:pt>
                <c:pt idx="1">
                  <c:v>100</c:v>
                </c:pt>
                <c:pt idx="2">
                  <c:v>100</c:v>
                </c:pt>
                <c:pt idx="3">
                  <c:v>95.238095238095227</c:v>
                </c:pt>
                <c:pt idx="4">
                  <c:v>92.592592592592595</c:v>
                </c:pt>
                <c:pt idx="5">
                  <c:v>93.75</c:v>
                </c:pt>
                <c:pt idx="6">
                  <c:v>94.594594594594597</c:v>
                </c:pt>
                <c:pt idx="7">
                  <c:v>93.023255813953483</c:v>
                </c:pt>
                <c:pt idx="8">
                  <c:v>95.744680851063833</c:v>
                </c:pt>
                <c:pt idx="9">
                  <c:v>98.039215686274503</c:v>
                </c:pt>
              </c:numCache>
            </c:numRef>
          </c:yVal>
          <c:smooth val="1"/>
          <c:extLst>
            <c:ext xmlns:c16="http://schemas.microsoft.com/office/drawing/2014/chart" uri="{C3380CC4-5D6E-409C-BE32-E72D297353CC}">
              <c16:uniqueId val="{00000001-DCC4-D847-B318-365D2D14937E}"/>
            </c:ext>
          </c:extLst>
        </c:ser>
        <c:dLbls>
          <c:showLegendKey val="0"/>
          <c:showVal val="0"/>
          <c:showCatName val="0"/>
          <c:showSerName val="0"/>
          <c:showPercent val="0"/>
          <c:showBubbleSize val="0"/>
        </c:dLbls>
        <c:axId val="1596421359"/>
        <c:axId val="1538605295"/>
      </c:scatterChart>
      <c:valAx>
        <c:axId val="1596421359"/>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38605295"/>
        <c:crosses val="autoZero"/>
        <c:crossBetween val="midCat"/>
      </c:valAx>
      <c:valAx>
        <c:axId val="1538605295"/>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642135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0025371828521443E-2"/>
          <c:y val="7.407407407407407E-2"/>
          <c:w val="0.89971084864391948"/>
          <c:h val="0.8416746864975212"/>
        </c:manualLayout>
      </c:layout>
      <c:scatterChart>
        <c:scatterStyle val="lineMarker"/>
        <c:varyColors val="0"/>
        <c:ser>
          <c:idx val="0"/>
          <c:order val="0"/>
          <c:tx>
            <c:v>graph</c:v>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trendline>
            <c:spPr>
              <a:ln w="19050" cap="rnd">
                <a:solidFill>
                  <a:schemeClr val="accent1"/>
                </a:solidFill>
                <a:prstDash val="sysDash"/>
              </a:ln>
              <a:effectLst/>
            </c:spPr>
            <c:trendlineType val="linear"/>
            <c:dispRSqr val="0"/>
            <c:dispEq val="0"/>
          </c:trendline>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4.8818112088587462</c:v>
                </c:pt>
                <c:pt idx="1">
                  <c:v>4.3803519071262178</c:v>
                </c:pt>
                <c:pt idx="2">
                  <c:v>3.8973741305070373</c:v>
                </c:pt>
                <c:pt idx="3">
                  <c:v>3.4589410368233815</c:v>
                </c:pt>
                <c:pt idx="4">
                  <c:v>3.0214894752974133</c:v>
                </c:pt>
                <c:pt idx="5">
                  <c:v>2.4683881594084927</c:v>
                </c:pt>
                <c:pt idx="6">
                  <c:v>2.009268276204109</c:v>
                </c:pt>
              </c:numCache>
            </c:numRef>
          </c:yVal>
          <c:smooth val="0"/>
          <c:extLst>
            <c:ext xmlns:c16="http://schemas.microsoft.com/office/drawing/2014/chart" uri="{C3380CC4-5D6E-409C-BE32-E72D297353CC}">
              <c16:uniqueId val="{00000000-4049-514C-A914-6653B0C2254B}"/>
            </c:ext>
          </c:extLst>
        </c:ser>
        <c:ser>
          <c:idx val="1"/>
          <c:order val="1"/>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4.962662218544116</c:v>
                </c:pt>
                <c:pt idx="1">
                  <c:v>4.2524272270735857</c:v>
                </c:pt>
                <c:pt idx="2">
                  <c:v>4.0324898043263024</c:v>
                </c:pt>
                <c:pt idx="3">
                  <c:v>3.5046650387887919</c:v>
                </c:pt>
                <c:pt idx="4">
                  <c:v>2.9186240169072799</c:v>
                </c:pt>
                <c:pt idx="5">
                  <c:v>2.5811972442327233</c:v>
                </c:pt>
                <c:pt idx="6">
                  <c:v>2.0666730536742528</c:v>
                </c:pt>
              </c:numCache>
            </c:numRef>
          </c:yVal>
          <c:smooth val="0"/>
          <c:extLst>
            <c:ext xmlns:c16="http://schemas.microsoft.com/office/drawing/2014/chart" uri="{C3380CC4-5D6E-409C-BE32-E72D297353CC}">
              <c16:uniqueId val="{00000002-4049-514C-A914-6653B0C2254B}"/>
            </c:ext>
          </c:extLst>
        </c:ser>
        <c:dLbls>
          <c:showLegendKey val="0"/>
          <c:showVal val="0"/>
          <c:showCatName val="0"/>
          <c:showSerName val="0"/>
          <c:showPercent val="0"/>
          <c:showBubbleSize val="0"/>
        </c:dLbls>
        <c:axId val="1596081167"/>
        <c:axId val="1598721199"/>
      </c:scatterChart>
      <c:valAx>
        <c:axId val="1596081167"/>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8721199"/>
        <c:crosses val="autoZero"/>
        <c:crossBetween val="midCat"/>
      </c:valAx>
      <c:valAx>
        <c:axId val="1598721199"/>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596081167"/>
        <c:crosses val="autoZero"/>
        <c:crossBetween val="midCat"/>
      </c:valAx>
      <c:spPr>
        <a:noFill/>
        <a:ln>
          <a:noFill/>
          <a:round/>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1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1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10</xdr:col>
      <xdr:colOff>831850</xdr:colOff>
      <xdr:row>12</xdr:row>
      <xdr:rowOff>57150</xdr:rowOff>
    </xdr:from>
    <xdr:to>
      <xdr:col>13</xdr:col>
      <xdr:colOff>1441450</xdr:colOff>
      <xdr:row>25</xdr:row>
      <xdr:rowOff>107950</xdr:rowOff>
    </xdr:to>
    <xdr:graphicFrame macro="">
      <xdr:nvGraphicFramePr>
        <xdr:cNvPr id="3" name="Chart 2">
          <a:extLst>
            <a:ext uri="{FF2B5EF4-FFF2-40B4-BE49-F238E27FC236}">
              <a16:creationId xmlns:a16="http://schemas.microsoft.com/office/drawing/2014/main" id="{02036CB9-8CF2-7E40-A67B-DE7EEEEE94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793750</xdr:colOff>
      <xdr:row>42</xdr:row>
      <xdr:rowOff>82550</xdr:rowOff>
    </xdr:from>
    <xdr:to>
      <xdr:col>13</xdr:col>
      <xdr:colOff>1403350</xdr:colOff>
      <xdr:row>55</xdr:row>
      <xdr:rowOff>196850</xdr:rowOff>
    </xdr:to>
    <xdr:graphicFrame macro="">
      <xdr:nvGraphicFramePr>
        <xdr:cNvPr id="4" name="Chart 3">
          <a:extLst>
            <a:ext uri="{FF2B5EF4-FFF2-40B4-BE49-F238E27FC236}">
              <a16:creationId xmlns:a16="http://schemas.microsoft.com/office/drawing/2014/main" id="{AC1EA808-D41B-1440-B6D4-CEAFB0BFF4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806450</xdr:colOff>
      <xdr:row>26</xdr:row>
      <xdr:rowOff>107950</xdr:rowOff>
    </xdr:from>
    <xdr:to>
      <xdr:col>13</xdr:col>
      <xdr:colOff>1416050</xdr:colOff>
      <xdr:row>40</xdr:row>
      <xdr:rowOff>57150</xdr:rowOff>
    </xdr:to>
    <xdr:graphicFrame macro="">
      <xdr:nvGraphicFramePr>
        <xdr:cNvPr id="5" name="Chart 4">
          <a:extLst>
            <a:ext uri="{FF2B5EF4-FFF2-40B4-BE49-F238E27FC236}">
              <a16:creationId xmlns:a16="http://schemas.microsoft.com/office/drawing/2014/main" id="{09AEC5B7-8120-AD4B-AD97-6EDBFD50295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31</xdr:row>
      <xdr:rowOff>171450</xdr:rowOff>
    </xdr:from>
    <xdr:to>
      <xdr:col>9</xdr:col>
      <xdr:colOff>139700</xdr:colOff>
      <xdr:row>43</xdr:row>
      <xdr:rowOff>101600</xdr:rowOff>
    </xdr:to>
    <xdr:graphicFrame macro="">
      <xdr:nvGraphicFramePr>
        <xdr:cNvPr id="3" name="Chart 2">
          <a:extLst>
            <a:ext uri="{FF2B5EF4-FFF2-40B4-BE49-F238E27FC236}">
              <a16:creationId xmlns:a16="http://schemas.microsoft.com/office/drawing/2014/main" id="{8224AD52-7FF9-E446-A951-B2F0720E54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12700</xdr:rowOff>
    </xdr:from>
    <xdr:to>
      <xdr:col>3</xdr:col>
      <xdr:colOff>660400</xdr:colOff>
      <xdr:row>43</xdr:row>
      <xdr:rowOff>63500</xdr:rowOff>
    </xdr:to>
    <xdr:graphicFrame macro="">
      <xdr:nvGraphicFramePr>
        <xdr:cNvPr id="4" name="Chart 3">
          <a:extLst>
            <a:ext uri="{FF2B5EF4-FFF2-40B4-BE49-F238E27FC236}">
              <a16:creationId xmlns:a16="http://schemas.microsoft.com/office/drawing/2014/main" id="{71E8C6C4-DBC1-C043-85DF-3D131BC0A0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20</xdr:row>
      <xdr:rowOff>146050</xdr:rowOff>
    </xdr:from>
    <xdr:to>
      <xdr:col>3</xdr:col>
      <xdr:colOff>647700</xdr:colOff>
      <xdr:row>31</xdr:row>
      <xdr:rowOff>63500</xdr:rowOff>
    </xdr:to>
    <xdr:graphicFrame macro="">
      <xdr:nvGraphicFramePr>
        <xdr:cNvPr id="5" name="Chart 4">
          <a:extLst>
            <a:ext uri="{FF2B5EF4-FFF2-40B4-BE49-F238E27FC236}">
              <a16:creationId xmlns:a16="http://schemas.microsoft.com/office/drawing/2014/main" id="{0631D9D4-AD76-4643-BC6C-160B14ECDD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571500</xdr:colOff>
      <xdr:row>20</xdr:row>
      <xdr:rowOff>69850</xdr:rowOff>
    </xdr:from>
    <xdr:to>
      <xdr:col>9</xdr:col>
      <xdr:colOff>139700</xdr:colOff>
      <xdr:row>31</xdr:row>
      <xdr:rowOff>114300</xdr:rowOff>
    </xdr:to>
    <xdr:graphicFrame macro="">
      <xdr:nvGraphicFramePr>
        <xdr:cNvPr id="7" name="Chart 6">
          <a:extLst>
            <a:ext uri="{FF2B5EF4-FFF2-40B4-BE49-F238E27FC236}">
              <a16:creationId xmlns:a16="http://schemas.microsoft.com/office/drawing/2014/main" id="{C901047F-C83E-E947-8FED-0570DFB00F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590550</xdr:colOff>
      <xdr:row>20</xdr:row>
      <xdr:rowOff>57150</xdr:rowOff>
    </xdr:from>
    <xdr:to>
      <xdr:col>14</xdr:col>
      <xdr:colOff>76200</xdr:colOff>
      <xdr:row>31</xdr:row>
      <xdr:rowOff>127000</xdr:rowOff>
    </xdr:to>
    <xdr:graphicFrame macro="">
      <xdr:nvGraphicFramePr>
        <xdr:cNvPr id="8" name="Chart 7">
          <a:extLst>
            <a:ext uri="{FF2B5EF4-FFF2-40B4-BE49-F238E27FC236}">
              <a16:creationId xmlns:a16="http://schemas.microsoft.com/office/drawing/2014/main" id="{58D55D0B-2ED2-8C4A-9FA5-13A4B34E5B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615950</xdr:colOff>
      <xdr:row>32</xdr:row>
      <xdr:rowOff>31750</xdr:rowOff>
    </xdr:from>
    <xdr:to>
      <xdr:col>14</xdr:col>
      <xdr:colOff>63500</xdr:colOff>
      <xdr:row>43</xdr:row>
      <xdr:rowOff>152400</xdr:rowOff>
    </xdr:to>
    <xdr:graphicFrame macro="">
      <xdr:nvGraphicFramePr>
        <xdr:cNvPr id="9" name="Chart 8">
          <a:extLst>
            <a:ext uri="{FF2B5EF4-FFF2-40B4-BE49-F238E27FC236}">
              <a16:creationId xmlns:a16="http://schemas.microsoft.com/office/drawing/2014/main" id="{D1FBAA36-B193-554C-9CE1-2B428E47E8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273050</xdr:colOff>
      <xdr:row>22</xdr:row>
      <xdr:rowOff>139700</xdr:rowOff>
    </xdr:from>
    <xdr:to>
      <xdr:col>22</xdr:col>
      <xdr:colOff>635000</xdr:colOff>
      <xdr:row>41</xdr:row>
      <xdr:rowOff>50800</xdr:rowOff>
    </xdr:to>
    <xdr:graphicFrame macro="">
      <xdr:nvGraphicFramePr>
        <xdr:cNvPr id="10" name="Chart 9">
          <a:extLst>
            <a:ext uri="{FF2B5EF4-FFF2-40B4-BE49-F238E27FC236}">
              <a16:creationId xmlns:a16="http://schemas.microsoft.com/office/drawing/2014/main" id="{79AB6753-70E0-FA44-97AE-ACAFD9B349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279400</xdr:colOff>
      <xdr:row>22</xdr:row>
      <xdr:rowOff>0</xdr:rowOff>
    </xdr:from>
    <xdr:to>
      <xdr:col>33</xdr:col>
      <xdr:colOff>177800</xdr:colOff>
      <xdr:row>41</xdr:row>
      <xdr:rowOff>139700</xdr:rowOff>
    </xdr:to>
    <xdr:graphicFrame macro="">
      <xdr:nvGraphicFramePr>
        <xdr:cNvPr id="15" name="Chart 14">
          <a:extLst>
            <a:ext uri="{FF2B5EF4-FFF2-40B4-BE49-F238E27FC236}">
              <a16:creationId xmlns:a16="http://schemas.microsoft.com/office/drawing/2014/main" id="{5FF0E257-5CF7-D04B-8275-042206AD10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5</xdr:col>
      <xdr:colOff>603250</xdr:colOff>
      <xdr:row>11</xdr:row>
      <xdr:rowOff>152400</xdr:rowOff>
    </xdr:from>
    <xdr:to>
      <xdr:col>17</xdr:col>
      <xdr:colOff>127000</xdr:colOff>
      <xdr:row>35</xdr:row>
      <xdr:rowOff>0</xdr:rowOff>
    </xdr:to>
    <xdr:graphicFrame macro="">
      <xdr:nvGraphicFramePr>
        <xdr:cNvPr id="3" name="Chart 2">
          <a:extLst>
            <a:ext uri="{FF2B5EF4-FFF2-40B4-BE49-F238E27FC236}">
              <a16:creationId xmlns:a16="http://schemas.microsoft.com/office/drawing/2014/main" id="{A64B0092-93F9-684F-8341-CE51EB5025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J33" zoomScaleNormal="100" workbookViewId="0">
      <selection activeCell="M35" sqref="M35"/>
    </sheetView>
  </sheetViews>
  <sheetFormatPr baseColWidth="10" defaultColWidth="8.83203125" defaultRowHeight="15"/>
  <cols>
    <col min="1" max="1" width="11" customWidth="1"/>
    <col min="2" max="2" width="13.1640625" customWidth="1"/>
    <col min="5" max="5" width="13.5" customWidth="1"/>
    <col min="10" max="10" width="17.5" bestFit="1" customWidth="1"/>
    <col min="11" max="11" width="16" customWidth="1"/>
    <col min="12" max="12" width="20.5" customWidth="1"/>
    <col min="13" max="13" width="15.5" customWidth="1"/>
    <col min="14" max="14" width="20.5" customWidth="1"/>
    <col min="16" max="16" width="18.83203125" customWidth="1"/>
    <col min="17" max="17" width="29.5" bestFit="1" customWidth="1"/>
    <col min="18" max="18" width="24.5" bestFit="1" customWidth="1"/>
    <col min="19" max="19" width="14.5" bestFit="1" customWidth="1"/>
    <col min="20" max="20" width="13.5" bestFit="1" customWidth="1"/>
    <col min="22" max="22" width="14.5" customWidth="1"/>
  </cols>
  <sheetData>
    <row r="1" spans="1:32">
      <c r="A1" s="1" t="s">
        <v>0</v>
      </c>
    </row>
    <row r="3" spans="1:32">
      <c r="A3" s="1" t="s">
        <v>1</v>
      </c>
      <c r="J3" s="1" t="s">
        <v>2</v>
      </c>
      <c r="P3" s="1" t="s">
        <v>3</v>
      </c>
      <c r="V3" s="1" t="s">
        <v>4</v>
      </c>
    </row>
    <row r="4" spans="1:32" ht="16" thickBot="1">
      <c r="P4" s="1" t="s">
        <v>5</v>
      </c>
    </row>
    <row r="5" spans="1:32" ht="17" thickTop="1" thickBot="1">
      <c r="A5" s="34" t="s">
        <v>6</v>
      </c>
      <c r="B5" s="35"/>
      <c r="C5" s="36">
        <v>200</v>
      </c>
      <c r="J5" s="26"/>
      <c r="K5" s="278" t="s">
        <v>7</v>
      </c>
      <c r="L5" s="278"/>
      <c r="M5" s="272" t="s">
        <v>8</v>
      </c>
      <c r="N5" s="273"/>
      <c r="P5" s="279" t="s">
        <v>9</v>
      </c>
      <c r="Q5" s="280"/>
      <c r="R5" s="280"/>
      <c r="S5" s="280"/>
      <c r="T5" s="281"/>
      <c r="V5" s="158" t="s">
        <v>10</v>
      </c>
      <c r="W5" s="158" t="s">
        <v>11</v>
      </c>
      <c r="X5" s="158" t="s">
        <v>12</v>
      </c>
    </row>
    <row r="6" spans="1:32" ht="17" thickTop="1" thickBot="1">
      <c r="A6" s="37" t="s">
        <v>13</v>
      </c>
      <c r="B6" s="38"/>
      <c r="C6" s="39"/>
      <c r="J6" s="51" t="s">
        <v>14</v>
      </c>
      <c r="K6" s="51" t="s">
        <v>15</v>
      </c>
      <c r="L6" s="51" t="s">
        <v>16</v>
      </c>
      <c r="M6" s="51" t="s">
        <v>15</v>
      </c>
      <c r="N6" s="51" t="s">
        <v>16</v>
      </c>
      <c r="P6" s="282" t="s">
        <v>17</v>
      </c>
      <c r="Q6" s="283"/>
      <c r="R6" s="283"/>
      <c r="S6" s="283"/>
      <c r="T6" s="284"/>
      <c r="V6" s="161" t="s">
        <v>18</v>
      </c>
      <c r="W6" s="232">
        <v>12.5</v>
      </c>
      <c r="X6" s="232">
        <f>TAN(W6)</f>
        <v>-6.6468241863274199E-2</v>
      </c>
    </row>
    <row r="7" spans="1:32" ht="17" thickTop="1" thickBot="1">
      <c r="A7" s="40"/>
      <c r="B7" s="269" t="s">
        <v>19</v>
      </c>
      <c r="C7" s="270"/>
      <c r="D7" s="274"/>
      <c r="E7" s="275" t="s">
        <v>20</v>
      </c>
      <c r="F7" s="276"/>
      <c r="G7" s="277"/>
      <c r="J7" s="53" t="s">
        <v>21</v>
      </c>
      <c r="K7" s="223">
        <v>110</v>
      </c>
      <c r="L7" s="224">
        <v>1.0790999999999999</v>
      </c>
      <c r="M7" s="224">
        <v>430</v>
      </c>
      <c r="N7" s="225">
        <v>4.2183000000000002</v>
      </c>
      <c r="P7" s="57" t="s">
        <v>22</v>
      </c>
      <c r="Q7" s="58" t="s">
        <v>23</v>
      </c>
      <c r="R7" s="58" t="s">
        <v>24</v>
      </c>
      <c r="S7" s="58" t="s">
        <v>25</v>
      </c>
      <c r="T7" s="59" t="s">
        <v>26</v>
      </c>
      <c r="V7" s="162" t="s">
        <v>27</v>
      </c>
      <c r="W7" s="233">
        <v>20</v>
      </c>
      <c r="X7" s="232">
        <f t="shared" ref="X7:X9" si="0">TAN(W7)</f>
        <v>2.2371609442247422</v>
      </c>
    </row>
    <row r="8" spans="1:32" ht="17" thickTop="1" thickBot="1">
      <c r="A8" s="42" t="s">
        <v>28</v>
      </c>
      <c r="B8" s="43" t="s">
        <v>29</v>
      </c>
      <c r="C8" s="44" t="s">
        <v>30</v>
      </c>
      <c r="D8" s="44" t="s">
        <v>30</v>
      </c>
      <c r="E8" s="44" t="s">
        <v>29</v>
      </c>
      <c r="F8" s="44" t="s">
        <v>30</v>
      </c>
      <c r="G8" s="44" t="s">
        <v>30</v>
      </c>
      <c r="J8" s="54" t="s">
        <v>31</v>
      </c>
      <c r="K8" s="226">
        <v>20</v>
      </c>
      <c r="L8" s="227">
        <v>0.19620000000000001</v>
      </c>
      <c r="M8" s="227">
        <v>30</v>
      </c>
      <c r="N8" s="228">
        <v>0.29430000000000001</v>
      </c>
      <c r="P8" s="22">
        <v>0</v>
      </c>
      <c r="Q8" s="224">
        <v>293</v>
      </c>
      <c r="R8" s="224">
        <f>9.81*(Q8/1000)</f>
        <v>2.8743300000000001</v>
      </c>
      <c r="S8" s="224">
        <v>33</v>
      </c>
      <c r="T8" s="225">
        <f>9.81*(S8/1000)</f>
        <v>0.32373000000000002</v>
      </c>
      <c r="V8" s="162" t="s">
        <v>32</v>
      </c>
      <c r="W8" s="233">
        <v>30</v>
      </c>
      <c r="X8" s="232">
        <f t="shared" si="0"/>
        <v>-6.4053311966462756</v>
      </c>
    </row>
    <row r="9" spans="1:32" ht="16" thickBot="1">
      <c r="A9" s="42" t="s">
        <v>33</v>
      </c>
      <c r="B9" s="45" t="s">
        <v>34</v>
      </c>
      <c r="C9" s="42" t="s">
        <v>34</v>
      </c>
      <c r="D9" s="42" t="s">
        <v>34</v>
      </c>
      <c r="E9" s="42" t="s">
        <v>34</v>
      </c>
      <c r="F9" s="42" t="s">
        <v>34</v>
      </c>
      <c r="G9" s="42" t="s">
        <v>34</v>
      </c>
      <c r="J9" s="55" t="s">
        <v>35</v>
      </c>
      <c r="K9" s="229">
        <v>10</v>
      </c>
      <c r="L9" s="230">
        <v>9.8100000000000007E-2</v>
      </c>
      <c r="M9" s="230">
        <v>60</v>
      </c>
      <c r="N9" s="231">
        <v>0.58860000000000001</v>
      </c>
      <c r="P9" s="15" t="s">
        <v>36</v>
      </c>
      <c r="Q9" s="227">
        <v>390</v>
      </c>
      <c r="R9" s="224">
        <f t="shared" ref="R9:R12" si="1">9.81*(Q9/1000)</f>
        <v>3.8259000000000003</v>
      </c>
      <c r="S9" s="227">
        <v>50</v>
      </c>
      <c r="T9" s="225">
        <f t="shared" ref="T9:T12" si="2">9.81*(S9/1000)</f>
        <v>0.49050000000000005</v>
      </c>
      <c r="V9" s="163" t="s">
        <v>37</v>
      </c>
      <c r="W9" s="234">
        <v>32.5</v>
      </c>
      <c r="X9" s="232">
        <f t="shared" si="0"/>
        <v>1.8896947940917106</v>
      </c>
    </row>
    <row r="10" spans="1:32" ht="16" thickTop="1">
      <c r="A10" s="42" t="s">
        <v>38</v>
      </c>
      <c r="B10" s="45" t="s">
        <v>39</v>
      </c>
      <c r="C10" s="42" t="s">
        <v>39</v>
      </c>
      <c r="D10" s="42" t="s">
        <v>39</v>
      </c>
      <c r="E10" s="42" t="s">
        <v>39</v>
      </c>
      <c r="F10" s="42" t="s">
        <v>39</v>
      </c>
      <c r="G10" s="42" t="s">
        <v>39</v>
      </c>
      <c r="P10" s="15" t="s">
        <v>40</v>
      </c>
      <c r="Q10" s="227">
        <v>470</v>
      </c>
      <c r="R10" s="224">
        <f t="shared" si="1"/>
        <v>4.6106999999999996</v>
      </c>
      <c r="S10" s="227">
        <v>50</v>
      </c>
      <c r="T10" s="225">
        <f t="shared" si="2"/>
        <v>0.49050000000000005</v>
      </c>
      <c r="V10" s="130"/>
      <c r="W10" s="130"/>
      <c r="X10" s="130"/>
    </row>
    <row r="11" spans="1:32">
      <c r="A11" s="42"/>
      <c r="B11" s="45" t="s">
        <v>41</v>
      </c>
      <c r="C11" s="42" t="s">
        <v>42</v>
      </c>
      <c r="D11" s="42" t="s">
        <v>41</v>
      </c>
      <c r="E11" s="42" t="s">
        <v>41</v>
      </c>
      <c r="F11" s="42" t="s">
        <v>42</v>
      </c>
      <c r="G11" s="42" t="s">
        <v>41</v>
      </c>
      <c r="P11" s="15" t="s">
        <v>43</v>
      </c>
      <c r="Q11" s="227">
        <v>570</v>
      </c>
      <c r="R11" s="224">
        <f t="shared" si="1"/>
        <v>5.5916999999999994</v>
      </c>
      <c r="S11" s="227">
        <v>70</v>
      </c>
      <c r="T11" s="225">
        <f t="shared" si="2"/>
        <v>0.68670000000000009</v>
      </c>
    </row>
    <row r="12" spans="1:32" ht="16" thickBot="1">
      <c r="A12" s="46"/>
      <c r="B12" s="41" t="s">
        <v>44</v>
      </c>
      <c r="C12" s="47" t="s">
        <v>45</v>
      </c>
      <c r="D12" s="47" t="s">
        <v>46</v>
      </c>
      <c r="E12" s="47" t="s">
        <v>47</v>
      </c>
      <c r="F12" s="47" t="s">
        <v>45</v>
      </c>
      <c r="G12" s="47" t="s">
        <v>48</v>
      </c>
      <c r="J12" s="69"/>
      <c r="P12" s="19" t="s">
        <v>49</v>
      </c>
      <c r="Q12" s="230">
        <v>650</v>
      </c>
      <c r="R12" s="224">
        <f t="shared" si="1"/>
        <v>6.3765000000000009</v>
      </c>
      <c r="S12" s="230">
        <v>70</v>
      </c>
      <c r="T12" s="225">
        <f t="shared" si="2"/>
        <v>0.68670000000000009</v>
      </c>
    </row>
    <row r="13" spans="1:32" ht="17" thickTop="1" thickBot="1">
      <c r="A13" s="48">
        <v>15</v>
      </c>
      <c r="B13" s="221">
        <v>1.835</v>
      </c>
      <c r="C13" s="221">
        <v>190</v>
      </c>
      <c r="D13" s="221">
        <v>1.8638999999999999</v>
      </c>
      <c r="E13" s="221">
        <v>0.49099999999999999</v>
      </c>
      <c r="F13" s="221">
        <v>40</v>
      </c>
      <c r="G13" s="222">
        <v>0.39240000000000003</v>
      </c>
    </row>
    <row r="14" spans="1:32" ht="17" thickTop="1" thickBot="1">
      <c r="A14" s="49">
        <v>25</v>
      </c>
      <c r="B14" s="214">
        <v>1.7210000000000001</v>
      </c>
      <c r="C14" s="214">
        <v>180</v>
      </c>
      <c r="D14" s="214">
        <v>1.7658</v>
      </c>
      <c r="E14" s="214">
        <v>0.80200000000000005</v>
      </c>
      <c r="F14" s="214">
        <v>84</v>
      </c>
      <c r="G14" s="215">
        <v>0.82399999999999995</v>
      </c>
      <c r="P14" s="266" t="s">
        <v>50</v>
      </c>
      <c r="Q14" s="267"/>
      <c r="R14" s="267"/>
      <c r="S14" s="267"/>
      <c r="T14" s="268"/>
      <c r="V14" s="1" t="s">
        <v>51</v>
      </c>
    </row>
    <row r="15" spans="1:32" ht="16" thickBot="1">
      <c r="A15" s="49">
        <v>35</v>
      </c>
      <c r="B15" s="214">
        <v>1.55</v>
      </c>
      <c r="C15" s="214">
        <v>160</v>
      </c>
      <c r="D15" s="214">
        <v>1.5696000000000001</v>
      </c>
      <c r="E15" s="214">
        <v>1.089</v>
      </c>
      <c r="F15" s="214">
        <v>110</v>
      </c>
      <c r="G15" s="215">
        <v>1.0790999999999999</v>
      </c>
      <c r="P15" s="269" t="s">
        <v>17</v>
      </c>
      <c r="Q15" s="270"/>
      <c r="R15" s="270"/>
      <c r="S15" s="270"/>
      <c r="T15" s="271"/>
      <c r="V15" s="160">
        <v>1</v>
      </c>
      <c r="W15" s="291" t="s">
        <v>52</v>
      </c>
      <c r="X15" s="292"/>
      <c r="Y15" s="292"/>
      <c r="Z15" s="292"/>
      <c r="AA15" s="292"/>
      <c r="AB15" s="292"/>
      <c r="AC15" s="292"/>
      <c r="AD15" s="292"/>
      <c r="AE15" s="292"/>
      <c r="AF15" s="293"/>
    </row>
    <row r="16" spans="1:32" ht="17" thickTop="1" thickBot="1">
      <c r="A16" s="49">
        <v>45</v>
      </c>
      <c r="B16" s="214">
        <v>1.34</v>
      </c>
      <c r="C16" s="214">
        <v>190</v>
      </c>
      <c r="D16" s="214">
        <v>1.8638999999999999</v>
      </c>
      <c r="E16" s="214">
        <v>1.343</v>
      </c>
      <c r="F16" s="214">
        <v>146</v>
      </c>
      <c r="G16" s="215">
        <v>1.4319999999999999</v>
      </c>
      <c r="P16" s="60" t="s">
        <v>22</v>
      </c>
      <c r="Q16" s="61" t="s">
        <v>23</v>
      </c>
      <c r="R16" s="61" t="s">
        <v>24</v>
      </c>
      <c r="S16" s="61" t="s">
        <v>25</v>
      </c>
      <c r="T16" s="62" t="s">
        <v>26</v>
      </c>
      <c r="V16" s="159" t="s">
        <v>53</v>
      </c>
      <c r="W16" s="288" t="s">
        <v>213</v>
      </c>
      <c r="X16" s="289"/>
      <c r="Y16" s="289"/>
      <c r="Z16" s="289"/>
      <c r="AA16" s="289"/>
      <c r="AB16" s="289"/>
      <c r="AC16" s="289"/>
      <c r="AD16" s="289"/>
      <c r="AE16" s="289"/>
      <c r="AF16" s="290"/>
    </row>
    <row r="17" spans="1:32" ht="17" thickTop="1" thickBot="1">
      <c r="A17" s="50">
        <v>55</v>
      </c>
      <c r="B17" s="216">
        <v>1.089</v>
      </c>
      <c r="C17" s="216">
        <v>170</v>
      </c>
      <c r="D17" s="216">
        <v>1.6677</v>
      </c>
      <c r="E17" s="216">
        <v>1.556</v>
      </c>
      <c r="F17" s="216">
        <v>140</v>
      </c>
      <c r="G17" s="217">
        <v>1.3734</v>
      </c>
      <c r="J17" t="s">
        <v>54</v>
      </c>
      <c r="K17" t="s">
        <v>55</v>
      </c>
      <c r="P17" s="63">
        <v>0</v>
      </c>
      <c r="Q17" s="224">
        <v>222</v>
      </c>
      <c r="R17" s="224">
        <f>9.81*(Q17/1000)</f>
        <v>2.1778200000000001</v>
      </c>
      <c r="S17" s="224">
        <v>62</v>
      </c>
      <c r="T17" s="225">
        <f>9.81*(S17/1000)</f>
        <v>0.60821999999999998</v>
      </c>
      <c r="V17" s="159">
        <v>2</v>
      </c>
      <c r="W17" s="294" t="s">
        <v>56</v>
      </c>
      <c r="X17" s="295"/>
      <c r="Y17" s="295"/>
      <c r="Z17" s="295"/>
      <c r="AA17" s="295"/>
      <c r="AB17" s="295"/>
      <c r="AC17" s="295"/>
      <c r="AD17" s="295"/>
      <c r="AE17" s="295"/>
      <c r="AF17" s="296"/>
    </row>
    <row r="18" spans="1:32" ht="16" thickTop="1">
      <c r="P18" s="64" t="s">
        <v>36</v>
      </c>
      <c r="Q18" s="227">
        <v>324</v>
      </c>
      <c r="R18" s="224">
        <f t="shared" ref="R18:R21" si="3">9.81*(Q18/1000)</f>
        <v>3.1784400000000002</v>
      </c>
      <c r="S18" s="227">
        <v>84</v>
      </c>
      <c r="T18" s="225">
        <f t="shared" ref="T18:T21" si="4">9.81*(S18/1000)</f>
        <v>0.82404000000000011</v>
      </c>
      <c r="V18" s="159" t="s">
        <v>53</v>
      </c>
      <c r="W18" s="288" t="s">
        <v>214</v>
      </c>
      <c r="X18" s="289"/>
      <c r="Y18" s="289"/>
      <c r="Z18" s="289"/>
      <c r="AA18" s="289"/>
      <c r="AB18" s="289"/>
      <c r="AC18" s="289"/>
      <c r="AD18" s="289"/>
      <c r="AE18" s="289"/>
      <c r="AF18" s="290"/>
    </row>
    <row r="19" spans="1:32">
      <c r="P19" s="64" t="s">
        <v>40</v>
      </c>
      <c r="Q19" s="227">
        <v>428</v>
      </c>
      <c r="R19" s="224">
        <f t="shared" si="3"/>
        <v>4.1986800000000004</v>
      </c>
      <c r="S19" s="227">
        <v>108</v>
      </c>
      <c r="T19" s="225">
        <f t="shared" si="4"/>
        <v>1.05948</v>
      </c>
    </row>
    <row r="20" spans="1:32">
      <c r="P20" s="64" t="s">
        <v>43</v>
      </c>
      <c r="Q20" s="227">
        <v>518</v>
      </c>
      <c r="R20" s="224">
        <f t="shared" si="3"/>
        <v>5.0815800000000007</v>
      </c>
      <c r="S20" s="227">
        <v>118</v>
      </c>
      <c r="T20" s="225">
        <f t="shared" si="4"/>
        <v>1.1575800000000001</v>
      </c>
    </row>
    <row r="21" spans="1:32" ht="16" thickBot="1">
      <c r="P21" s="65" t="s">
        <v>49</v>
      </c>
      <c r="Q21" s="230">
        <v>620</v>
      </c>
      <c r="R21" s="224">
        <f t="shared" si="3"/>
        <v>6.0822000000000003</v>
      </c>
      <c r="S21" s="230">
        <v>140</v>
      </c>
      <c r="T21" s="225">
        <f t="shared" si="4"/>
        <v>1.3734000000000002</v>
      </c>
    </row>
    <row r="22" spans="1:32" ht="17" thickTop="1" thickBot="1"/>
    <row r="23" spans="1:32" ht="16" thickTop="1">
      <c r="P23" s="297" t="s">
        <v>57</v>
      </c>
      <c r="Q23" s="298"/>
      <c r="R23" s="298"/>
      <c r="S23" s="298"/>
      <c r="T23" s="299"/>
    </row>
    <row r="24" spans="1:32" ht="16" thickBot="1">
      <c r="P24" s="285" t="s">
        <v>17</v>
      </c>
      <c r="Q24" s="286"/>
      <c r="R24" s="286"/>
      <c r="S24" s="286"/>
      <c r="T24" s="287"/>
    </row>
    <row r="25" spans="1:32" ht="17" thickTop="1" thickBot="1">
      <c r="P25" s="66" t="s">
        <v>22</v>
      </c>
      <c r="Q25" s="67" t="s">
        <v>23</v>
      </c>
      <c r="R25" s="67" t="s">
        <v>24</v>
      </c>
      <c r="S25" s="67" t="s">
        <v>25</v>
      </c>
      <c r="T25" s="68" t="s">
        <v>26</v>
      </c>
    </row>
    <row r="26" spans="1:32" ht="16" thickTop="1">
      <c r="P26" s="23">
        <v>0</v>
      </c>
      <c r="Q26" s="224">
        <v>146</v>
      </c>
      <c r="R26" s="224">
        <f>9.81*(Q26/1000)</f>
        <v>1.4322600000000001</v>
      </c>
      <c r="S26" s="224">
        <v>40</v>
      </c>
      <c r="T26" s="225">
        <f>9.81*(S26/1000)</f>
        <v>0.39240000000000003</v>
      </c>
    </row>
    <row r="27" spans="1:32">
      <c r="P27" s="24" t="s">
        <v>36</v>
      </c>
      <c r="Q27" s="227">
        <f>146+80</f>
        <v>226</v>
      </c>
      <c r="R27" s="224">
        <f t="shared" ref="R27:R30" si="5">9.81*(Q27/1000)</f>
        <v>2.21706</v>
      </c>
      <c r="S27" s="227">
        <v>70</v>
      </c>
      <c r="T27" s="225">
        <f t="shared" ref="T27:T30" si="6">9.81*(S27/1000)</f>
        <v>0.68670000000000009</v>
      </c>
    </row>
    <row r="28" spans="1:32">
      <c r="P28" s="24" t="s">
        <v>40</v>
      </c>
      <c r="Q28" s="227">
        <f>146+160</f>
        <v>306</v>
      </c>
      <c r="R28" s="224">
        <f t="shared" si="5"/>
        <v>3.0018600000000002</v>
      </c>
      <c r="S28" s="227">
        <v>100</v>
      </c>
      <c r="T28" s="225">
        <f t="shared" si="6"/>
        <v>0.98100000000000009</v>
      </c>
    </row>
    <row r="29" spans="1:32" ht="16" thickBot="1">
      <c r="P29" s="24" t="s">
        <v>43</v>
      </c>
      <c r="Q29" s="227">
        <f>146+240</f>
        <v>386</v>
      </c>
      <c r="R29" s="224">
        <f t="shared" si="5"/>
        <v>3.7866600000000004</v>
      </c>
      <c r="S29" s="230">
        <v>120</v>
      </c>
      <c r="T29" s="225">
        <f t="shared" si="6"/>
        <v>1.1772</v>
      </c>
    </row>
    <row r="30" spans="1:32" ht="17" thickTop="1" thickBot="1">
      <c r="P30" s="25" t="s">
        <v>49</v>
      </c>
      <c r="Q30" s="230">
        <f>146+320</f>
        <v>466</v>
      </c>
      <c r="R30" s="224">
        <f t="shared" si="5"/>
        <v>4.5714600000000001</v>
      </c>
      <c r="S30" s="264">
        <v>180</v>
      </c>
      <c r="T30" s="225">
        <f t="shared" si="6"/>
        <v>1.7658</v>
      </c>
    </row>
    <row r="31" spans="1:32" ht="16" thickTop="1"/>
    <row r="33" spans="16:20">
      <c r="P33" s="56" t="s">
        <v>58</v>
      </c>
    </row>
    <row r="35" spans="16:20">
      <c r="P35" s="1" t="s">
        <v>59</v>
      </c>
    </row>
    <row r="36" spans="16:20" ht="16" thickBot="1"/>
    <row r="37" spans="16:20" ht="16" thickTop="1">
      <c r="P37" s="279" t="s">
        <v>60</v>
      </c>
      <c r="Q37" s="280"/>
      <c r="R37" s="280"/>
      <c r="S37" s="280"/>
      <c r="T37" s="281"/>
    </row>
    <row r="38" spans="16:20" ht="16" thickBot="1">
      <c r="P38" s="282" t="s">
        <v>17</v>
      </c>
      <c r="Q38" s="283"/>
      <c r="R38" s="283"/>
      <c r="S38" s="283"/>
      <c r="T38" s="284"/>
    </row>
    <row r="39" spans="16:20" ht="17" thickTop="1" thickBot="1">
      <c r="P39" s="57" t="s">
        <v>22</v>
      </c>
      <c r="Q39" s="58" t="s">
        <v>23</v>
      </c>
      <c r="R39" s="58" t="s">
        <v>24</v>
      </c>
      <c r="S39" s="58" t="s">
        <v>25</v>
      </c>
      <c r="T39" s="59" t="s">
        <v>26</v>
      </c>
    </row>
    <row r="40" spans="16:20" ht="16" thickTop="1">
      <c r="P40" s="22">
        <v>0</v>
      </c>
      <c r="Q40" s="210">
        <v>250</v>
      </c>
      <c r="R40" s="210">
        <f>9.81*(Q40/1000)</f>
        <v>2.4525000000000001</v>
      </c>
      <c r="S40" s="235">
        <v>30</v>
      </c>
      <c r="T40" s="236">
        <f>9.81*(S40/1000)</f>
        <v>0.29430000000000001</v>
      </c>
    </row>
    <row r="41" spans="16:20">
      <c r="P41" s="15" t="s">
        <v>36</v>
      </c>
      <c r="Q41" s="210">
        <f>250+80</f>
        <v>330</v>
      </c>
      <c r="R41" s="210">
        <f t="shared" ref="R41:R44" si="7">9.81*(Q41/1000)</f>
        <v>3.2373000000000003</v>
      </c>
      <c r="S41" s="210">
        <v>40</v>
      </c>
      <c r="T41" s="236">
        <f t="shared" ref="T41:T44" si="8">9.81*(S41/1000)</f>
        <v>0.39240000000000003</v>
      </c>
    </row>
    <row r="42" spans="16:20">
      <c r="P42" s="15" t="s">
        <v>40</v>
      </c>
      <c r="Q42" s="210">
        <f>250+160</f>
        <v>410</v>
      </c>
      <c r="R42" s="210">
        <f t="shared" si="7"/>
        <v>4.0221</v>
      </c>
      <c r="S42" s="210">
        <v>60</v>
      </c>
      <c r="T42" s="236">
        <f t="shared" si="8"/>
        <v>0.58860000000000001</v>
      </c>
    </row>
    <row r="43" spans="16:20">
      <c r="P43" s="15" t="s">
        <v>43</v>
      </c>
      <c r="Q43" s="210">
        <f>250+240</f>
        <v>490</v>
      </c>
      <c r="R43" s="210">
        <f t="shared" si="7"/>
        <v>4.8068999999999997</v>
      </c>
      <c r="S43" s="210">
        <v>70</v>
      </c>
      <c r="T43" s="236">
        <f t="shared" si="8"/>
        <v>0.68670000000000009</v>
      </c>
    </row>
    <row r="44" spans="16:20" ht="16" thickBot="1">
      <c r="P44" s="19" t="s">
        <v>49</v>
      </c>
      <c r="Q44" s="218">
        <f>250+320</f>
        <v>570</v>
      </c>
      <c r="R44" s="210">
        <f t="shared" si="7"/>
        <v>5.5916999999999994</v>
      </c>
      <c r="S44" s="218">
        <v>90</v>
      </c>
      <c r="T44" s="236">
        <f t="shared" si="8"/>
        <v>0.88290000000000002</v>
      </c>
    </row>
    <row r="45" spans="16:20" ht="17" thickTop="1" thickBot="1"/>
    <row r="46" spans="16:20" ht="16" thickTop="1">
      <c r="P46" s="266" t="s">
        <v>61</v>
      </c>
      <c r="Q46" s="267"/>
      <c r="R46" s="267"/>
      <c r="S46" s="267"/>
      <c r="T46" s="268"/>
    </row>
    <row r="47" spans="16:20" ht="16" thickBot="1">
      <c r="P47" s="269" t="s">
        <v>17</v>
      </c>
      <c r="Q47" s="270"/>
      <c r="R47" s="270"/>
      <c r="S47" s="270"/>
      <c r="T47" s="271"/>
    </row>
    <row r="48" spans="16:20" ht="17" thickTop="1" thickBot="1">
      <c r="P48" s="60" t="s">
        <v>22</v>
      </c>
      <c r="Q48" s="61" t="s">
        <v>23</v>
      </c>
      <c r="R48" s="61" t="s">
        <v>24</v>
      </c>
      <c r="S48" s="61" t="s">
        <v>25</v>
      </c>
      <c r="T48" s="62" t="s">
        <v>26</v>
      </c>
    </row>
    <row r="49" spans="16:20" ht="16" thickTop="1">
      <c r="P49" s="63">
        <v>0</v>
      </c>
      <c r="Q49" s="235">
        <v>160</v>
      </c>
      <c r="R49" s="235">
        <f>9.81*(Q49/1000)</f>
        <v>1.5696000000000001</v>
      </c>
      <c r="S49" s="235">
        <v>50</v>
      </c>
      <c r="T49" s="236">
        <f>9.81*(S49/1000)</f>
        <v>0.49050000000000005</v>
      </c>
    </row>
    <row r="50" spans="16:20">
      <c r="P50" s="64" t="s">
        <v>36</v>
      </c>
      <c r="Q50" s="210">
        <f>160+80</f>
        <v>240</v>
      </c>
      <c r="R50" s="235">
        <f t="shared" ref="R50:R53" si="9">9.81*(Q50/1000)</f>
        <v>2.3544</v>
      </c>
      <c r="S50" s="210">
        <v>70</v>
      </c>
      <c r="T50" s="236">
        <f t="shared" ref="T50:T53" si="10">9.81*(S50/1000)</f>
        <v>0.68670000000000009</v>
      </c>
    </row>
    <row r="51" spans="16:20">
      <c r="P51" s="64" t="s">
        <v>40</v>
      </c>
      <c r="Q51" s="210">
        <f>160+160</f>
        <v>320</v>
      </c>
      <c r="R51" s="235">
        <f t="shared" si="9"/>
        <v>3.1392000000000002</v>
      </c>
      <c r="S51" s="210">
        <v>90</v>
      </c>
      <c r="T51" s="236">
        <f t="shared" si="10"/>
        <v>0.88290000000000002</v>
      </c>
    </row>
    <row r="52" spans="16:20">
      <c r="P52" s="64" t="s">
        <v>43</v>
      </c>
      <c r="Q52" s="210">
        <f>160+240</f>
        <v>400</v>
      </c>
      <c r="R52" s="235">
        <f t="shared" si="9"/>
        <v>3.9240000000000004</v>
      </c>
      <c r="S52" s="210">
        <v>110</v>
      </c>
      <c r="T52" s="236">
        <f t="shared" si="10"/>
        <v>1.0791000000000002</v>
      </c>
    </row>
    <row r="53" spans="16:20" ht="16" thickBot="1">
      <c r="P53" s="65" t="s">
        <v>49</v>
      </c>
      <c r="Q53" s="218">
        <f>160+320</f>
        <v>480</v>
      </c>
      <c r="R53" s="235">
        <f t="shared" si="9"/>
        <v>4.7088000000000001</v>
      </c>
      <c r="S53" s="218">
        <v>130</v>
      </c>
      <c r="T53" s="236">
        <f t="shared" si="10"/>
        <v>1.2753000000000001</v>
      </c>
    </row>
    <row r="54" spans="16:20" ht="17" thickTop="1" thickBot="1"/>
    <row r="55" spans="16:20" ht="16" thickTop="1">
      <c r="P55" s="297" t="s">
        <v>62</v>
      </c>
      <c r="Q55" s="298"/>
      <c r="R55" s="298"/>
      <c r="S55" s="298"/>
      <c r="T55" s="299"/>
    </row>
    <row r="56" spans="16:20" ht="16" thickBot="1">
      <c r="P56" s="285" t="s">
        <v>17</v>
      </c>
      <c r="Q56" s="286"/>
      <c r="R56" s="286"/>
      <c r="S56" s="286"/>
      <c r="T56" s="287"/>
    </row>
    <row r="57" spans="16:20" ht="17" thickTop="1" thickBot="1">
      <c r="P57" s="66" t="s">
        <v>22</v>
      </c>
      <c r="Q57" s="67" t="s">
        <v>23</v>
      </c>
      <c r="R57" s="67" t="s">
        <v>24</v>
      </c>
      <c r="S57" s="67" t="s">
        <v>25</v>
      </c>
      <c r="T57" s="68" t="s">
        <v>26</v>
      </c>
    </row>
    <row r="58" spans="16:20" ht="16" thickTop="1">
      <c r="P58" s="23">
        <v>0</v>
      </c>
      <c r="Q58" s="235">
        <v>146</v>
      </c>
      <c r="R58" s="235">
        <f>9.81*(Q58/1000)</f>
        <v>1.4322600000000001</v>
      </c>
      <c r="S58" s="235">
        <v>30</v>
      </c>
      <c r="T58" s="236">
        <f>9.81*(S58/1000)</f>
        <v>0.29430000000000001</v>
      </c>
    </row>
    <row r="59" spans="16:20">
      <c r="P59" s="24" t="s">
        <v>36</v>
      </c>
      <c r="Q59" s="210">
        <f>146+80</f>
        <v>226</v>
      </c>
      <c r="R59" s="235">
        <f t="shared" ref="R59:R62" si="11">9.81*(Q59/1000)</f>
        <v>2.21706</v>
      </c>
      <c r="S59" s="210">
        <v>50</v>
      </c>
      <c r="T59" s="236">
        <f t="shared" ref="T59:T62" si="12">9.81*(S59/1000)</f>
        <v>0.49050000000000005</v>
      </c>
    </row>
    <row r="60" spans="16:20">
      <c r="P60" s="24" t="s">
        <v>40</v>
      </c>
      <c r="Q60" s="210">
        <f>146+160</f>
        <v>306</v>
      </c>
      <c r="R60" s="235">
        <f t="shared" si="11"/>
        <v>3.0018600000000002</v>
      </c>
      <c r="S60" s="210">
        <v>70</v>
      </c>
      <c r="T60" s="236">
        <f t="shared" si="12"/>
        <v>0.68670000000000009</v>
      </c>
    </row>
    <row r="61" spans="16:20">
      <c r="P61" s="24" t="s">
        <v>43</v>
      </c>
      <c r="Q61" s="210">
        <f>146+240</f>
        <v>386</v>
      </c>
      <c r="R61" s="235">
        <f t="shared" si="11"/>
        <v>3.7866600000000004</v>
      </c>
      <c r="S61" s="210">
        <v>90</v>
      </c>
      <c r="T61" s="236">
        <f t="shared" si="12"/>
        <v>0.88290000000000002</v>
      </c>
    </row>
    <row r="62" spans="16:20" ht="16" thickBot="1">
      <c r="P62" s="25" t="s">
        <v>49</v>
      </c>
      <c r="Q62" s="218">
        <f>146+320</f>
        <v>466</v>
      </c>
      <c r="R62" s="235">
        <f t="shared" si="11"/>
        <v>4.5714600000000001</v>
      </c>
      <c r="S62" s="218">
        <v>120</v>
      </c>
      <c r="T62" s="236">
        <f t="shared" si="12"/>
        <v>1.1772</v>
      </c>
    </row>
    <row r="63" spans="16:20" ht="16" thickTop="1"/>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U35" sqref="U35"/>
    </sheetView>
  </sheetViews>
  <sheetFormatPr baseColWidth="10" defaultColWidth="8.83203125" defaultRowHeight="15"/>
  <cols>
    <col min="1" max="1" width="14.5" customWidth="1"/>
    <col min="2" max="2" width="9.83203125" bestFit="1" customWidth="1"/>
    <col min="3" max="3" width="10.5" customWidth="1"/>
    <col min="6" max="6" width="13.5" customWidth="1"/>
    <col min="7" max="7" width="15.5" bestFit="1" customWidth="1"/>
    <col min="8" max="8" width="9.83203125" bestFit="1" customWidth="1"/>
    <col min="11" max="11" width="13.5" customWidth="1"/>
    <col min="12" max="12" width="15.5" customWidth="1"/>
    <col min="13" max="13" width="10.1640625" bestFit="1" customWidth="1"/>
    <col min="14" max="14" width="15.5" bestFit="1" customWidth="1"/>
    <col min="18" max="20" width="15.5" bestFit="1" customWidth="1"/>
    <col min="21" max="21" width="18" bestFit="1" customWidth="1"/>
    <col min="24" max="24" width="13.5" customWidth="1"/>
    <col min="25" max="25" width="11.5" customWidth="1"/>
    <col min="26" max="26" width="11" customWidth="1"/>
    <col min="30" max="30" width="13.5" customWidth="1"/>
    <col min="31" max="31" width="14.1640625" customWidth="1"/>
    <col min="32" max="32" width="15" customWidth="1"/>
  </cols>
  <sheetData>
    <row r="1" spans="1:33">
      <c r="A1" s="1" t="s">
        <v>63</v>
      </c>
      <c r="X1" s="1" t="s">
        <v>64</v>
      </c>
      <c r="AD1" s="1" t="s">
        <v>65</v>
      </c>
    </row>
    <row r="2" spans="1:33">
      <c r="A2" s="1"/>
    </row>
    <row r="3" spans="1:33" ht="16" thickBot="1">
      <c r="A3" s="1" t="s">
        <v>66</v>
      </c>
      <c r="F3" s="1" t="s">
        <v>67</v>
      </c>
      <c r="K3" s="1" t="s">
        <v>68</v>
      </c>
      <c r="Q3" s="1" t="s">
        <v>69</v>
      </c>
    </row>
    <row r="4" spans="1:33" ht="16" thickTop="1">
      <c r="A4" s="72"/>
      <c r="B4" s="73" t="s">
        <v>70</v>
      </c>
      <c r="C4" s="74" t="s">
        <v>71</v>
      </c>
      <c r="D4" s="75"/>
      <c r="F4" s="72"/>
      <c r="G4" s="85" t="s">
        <v>70</v>
      </c>
      <c r="H4" s="86" t="s">
        <v>71</v>
      </c>
      <c r="I4" s="87"/>
      <c r="K4" s="72"/>
      <c r="L4" s="100" t="s">
        <v>70</v>
      </c>
      <c r="M4" s="101" t="s">
        <v>72</v>
      </c>
      <c r="N4" s="102" t="s">
        <v>71</v>
      </c>
      <c r="O4" s="103"/>
      <c r="Q4" s="72"/>
      <c r="R4" s="115" t="s">
        <v>70</v>
      </c>
      <c r="S4" s="116" t="s">
        <v>71</v>
      </c>
      <c r="T4" s="116" t="s">
        <v>70</v>
      </c>
      <c r="U4" s="117" t="s">
        <v>71</v>
      </c>
      <c r="X4" s="72"/>
      <c r="Y4" s="73" t="s">
        <v>70</v>
      </c>
      <c r="Z4" s="74" t="s">
        <v>71</v>
      </c>
      <c r="AA4" s="75"/>
      <c r="AD4" s="72"/>
      <c r="AE4" s="85" t="s">
        <v>70</v>
      </c>
      <c r="AF4" s="86" t="s">
        <v>71</v>
      </c>
      <c r="AG4" s="87"/>
    </row>
    <row r="5" spans="1:33">
      <c r="A5" s="72"/>
      <c r="B5" s="76" t="s">
        <v>73</v>
      </c>
      <c r="C5" s="77" t="s">
        <v>73</v>
      </c>
      <c r="D5" s="78" t="s">
        <v>74</v>
      </c>
      <c r="F5" s="72"/>
      <c r="G5" s="88" t="s">
        <v>75</v>
      </c>
      <c r="H5" s="89" t="s">
        <v>76</v>
      </c>
      <c r="I5" s="90" t="s">
        <v>74</v>
      </c>
      <c r="K5" s="72"/>
      <c r="L5" s="104" t="s">
        <v>77</v>
      </c>
      <c r="M5" s="105" t="s">
        <v>78</v>
      </c>
      <c r="N5" s="106" t="s">
        <v>77</v>
      </c>
      <c r="O5" s="107" t="s">
        <v>74</v>
      </c>
      <c r="Q5" s="72"/>
      <c r="R5" s="118" t="s">
        <v>79</v>
      </c>
      <c r="S5" s="119" t="s">
        <v>77</v>
      </c>
      <c r="T5" s="119" t="s">
        <v>75</v>
      </c>
      <c r="U5" s="120" t="s">
        <v>80</v>
      </c>
      <c r="X5" s="72"/>
      <c r="Y5" s="76" t="s">
        <v>73</v>
      </c>
      <c r="Z5" s="77" t="s">
        <v>81</v>
      </c>
      <c r="AA5" s="78" t="s">
        <v>74</v>
      </c>
      <c r="AD5" s="72"/>
      <c r="AE5" s="88" t="s">
        <v>82</v>
      </c>
      <c r="AF5" s="89" t="s">
        <v>83</v>
      </c>
      <c r="AG5" s="90" t="s">
        <v>74</v>
      </c>
    </row>
    <row r="6" spans="1:33" ht="16" thickBot="1">
      <c r="A6" s="26"/>
      <c r="B6" s="79" t="s">
        <v>84</v>
      </c>
      <c r="C6" s="80" t="s">
        <v>85</v>
      </c>
      <c r="D6" s="81" t="s">
        <v>86</v>
      </c>
      <c r="F6" s="26"/>
      <c r="G6" s="91" t="s">
        <v>84</v>
      </c>
      <c r="H6" s="92" t="s">
        <v>85</v>
      </c>
      <c r="I6" s="93" t="s">
        <v>86</v>
      </c>
      <c r="K6" s="26"/>
      <c r="L6" s="108" t="s">
        <v>84</v>
      </c>
      <c r="M6" s="109" t="s">
        <v>87</v>
      </c>
      <c r="N6" s="110" t="s">
        <v>85</v>
      </c>
      <c r="O6" s="111" t="s">
        <v>86</v>
      </c>
      <c r="Q6" s="26"/>
      <c r="R6" s="121" t="s">
        <v>84</v>
      </c>
      <c r="S6" s="122" t="s">
        <v>85</v>
      </c>
      <c r="T6" s="122" t="s">
        <v>87</v>
      </c>
      <c r="U6" s="123" t="s">
        <v>88</v>
      </c>
      <c r="X6" s="26"/>
      <c r="Y6" s="79" t="s">
        <v>84</v>
      </c>
      <c r="Z6" s="80" t="s">
        <v>85</v>
      </c>
      <c r="AA6" s="81" t="s">
        <v>86</v>
      </c>
      <c r="AD6" s="26"/>
      <c r="AE6" s="91" t="s">
        <v>84</v>
      </c>
      <c r="AF6" s="92" t="s">
        <v>85</v>
      </c>
      <c r="AG6" s="93" t="s">
        <v>86</v>
      </c>
    </row>
    <row r="7" spans="1:33" ht="16" thickTop="1">
      <c r="A7" s="28" t="s">
        <v>89</v>
      </c>
      <c r="B7" s="235">
        <v>60</v>
      </c>
      <c r="C7" s="235">
        <v>60</v>
      </c>
      <c r="D7" s="265">
        <v>4.2361111111111113E-2</v>
      </c>
      <c r="F7" s="94" t="s">
        <v>89</v>
      </c>
      <c r="G7" s="235"/>
      <c r="H7" s="235"/>
      <c r="I7" s="236"/>
      <c r="K7" s="48" t="s">
        <v>89</v>
      </c>
      <c r="L7" s="235"/>
      <c r="M7" s="235"/>
      <c r="N7" s="235"/>
      <c r="O7" s="236"/>
      <c r="Q7" s="124" t="s">
        <v>89</v>
      </c>
      <c r="R7" s="250"/>
      <c r="S7" s="250"/>
      <c r="T7" s="250"/>
      <c r="U7" s="251"/>
      <c r="X7" s="28" t="s">
        <v>89</v>
      </c>
      <c r="Y7" s="235"/>
      <c r="Z7" s="235"/>
      <c r="AA7" s="236"/>
      <c r="AD7" s="94" t="s">
        <v>89</v>
      </c>
      <c r="AE7" s="252">
        <v>1</v>
      </c>
      <c r="AF7" s="235"/>
      <c r="AG7" s="236"/>
    </row>
    <row r="8" spans="1:33" ht="16" thickBot="1">
      <c r="A8" s="30" t="s">
        <v>90</v>
      </c>
      <c r="B8" s="210"/>
      <c r="C8" s="210"/>
      <c r="D8" s="219"/>
      <c r="F8" s="4" t="s">
        <v>90</v>
      </c>
      <c r="G8" s="210"/>
      <c r="H8" s="210"/>
      <c r="I8" s="219"/>
      <c r="K8" s="49" t="s">
        <v>90</v>
      </c>
      <c r="L8" s="210"/>
      <c r="M8" s="210"/>
      <c r="N8" s="210"/>
      <c r="O8" s="219"/>
      <c r="Q8" s="300" t="s">
        <v>91</v>
      </c>
      <c r="R8" s="301"/>
      <c r="S8" s="301"/>
      <c r="T8" s="301"/>
      <c r="U8" s="302"/>
      <c r="X8" s="31" t="s">
        <v>92</v>
      </c>
      <c r="Y8" s="218"/>
      <c r="Z8" s="218"/>
      <c r="AA8" s="220"/>
      <c r="AD8" s="6" t="s">
        <v>92</v>
      </c>
      <c r="AE8" s="218"/>
      <c r="AF8" s="243">
        <v>1</v>
      </c>
      <c r="AG8" s="220"/>
    </row>
    <row r="9" spans="1:33" ht="17" thickTop="1" thickBot="1">
      <c r="A9" s="30" t="s">
        <v>92</v>
      </c>
      <c r="B9" s="210">
        <v>1</v>
      </c>
      <c r="C9" s="242">
        <v>1</v>
      </c>
      <c r="D9" s="219"/>
      <c r="F9" s="4" t="s">
        <v>92</v>
      </c>
      <c r="G9" s="210"/>
      <c r="H9" s="242">
        <v>1</v>
      </c>
      <c r="I9" s="219"/>
      <c r="K9" s="49" t="s">
        <v>92</v>
      </c>
      <c r="L9" s="210"/>
      <c r="M9" s="247"/>
      <c r="N9" s="242">
        <v>1</v>
      </c>
      <c r="O9" s="219"/>
    </row>
    <row r="10" spans="1:33" ht="17" thickTop="1" thickBot="1">
      <c r="A10" s="31" t="s">
        <v>93</v>
      </c>
      <c r="B10" s="243" t="s">
        <v>94</v>
      </c>
      <c r="C10" s="218" t="s">
        <v>95</v>
      </c>
      <c r="D10" s="244"/>
      <c r="F10" s="6" t="s">
        <v>93</v>
      </c>
      <c r="G10" s="243" t="s">
        <v>94</v>
      </c>
      <c r="H10" s="218"/>
      <c r="I10" s="244"/>
      <c r="K10" s="50" t="s">
        <v>93</v>
      </c>
      <c r="L10" s="243" t="s">
        <v>94</v>
      </c>
      <c r="M10" s="248"/>
      <c r="N10" s="218"/>
      <c r="O10" s="244"/>
      <c r="Q10" s="72"/>
      <c r="R10" s="115" t="s">
        <v>70</v>
      </c>
      <c r="S10" s="116" t="s">
        <v>71</v>
      </c>
      <c r="T10" s="116" t="s">
        <v>70</v>
      </c>
      <c r="U10" s="117" t="s">
        <v>71</v>
      </c>
      <c r="X10" s="303" t="s">
        <v>96</v>
      </c>
      <c r="Y10" s="304"/>
      <c r="Z10" s="304"/>
      <c r="AA10" s="305"/>
      <c r="AD10" s="303" t="s">
        <v>97</v>
      </c>
      <c r="AE10" s="304"/>
      <c r="AF10" s="304"/>
      <c r="AG10" s="305"/>
    </row>
    <row r="11" spans="1:33" ht="17" thickTop="1" thickBot="1">
      <c r="Q11" s="72"/>
      <c r="R11" s="118" t="s">
        <v>79</v>
      </c>
      <c r="S11" s="119" t="s">
        <v>77</v>
      </c>
      <c r="T11" s="119" t="s">
        <v>75</v>
      </c>
      <c r="U11" s="120" t="s">
        <v>80</v>
      </c>
      <c r="X11" s="306" t="s">
        <v>98</v>
      </c>
      <c r="Y11" s="307"/>
      <c r="Z11" s="307"/>
      <c r="AA11" s="308"/>
      <c r="AD11" s="306" t="s">
        <v>99</v>
      </c>
      <c r="AE11" s="307"/>
      <c r="AF11" s="307"/>
      <c r="AG11" s="308"/>
    </row>
    <row r="12" spans="1:33" ht="17" thickTop="1" thickBot="1">
      <c r="A12" s="303" t="s">
        <v>100</v>
      </c>
      <c r="B12" s="304"/>
      <c r="C12" s="304"/>
      <c r="D12" s="305"/>
      <c r="F12" s="303" t="s">
        <v>101</v>
      </c>
      <c r="G12" s="304"/>
      <c r="H12" s="304"/>
      <c r="I12" s="305"/>
      <c r="K12" s="303" t="s">
        <v>102</v>
      </c>
      <c r="L12" s="304"/>
      <c r="M12" s="304"/>
      <c r="N12" s="305"/>
      <c r="Q12" s="26"/>
      <c r="R12" s="121" t="s">
        <v>84</v>
      </c>
      <c r="S12" s="122" t="s">
        <v>85</v>
      </c>
      <c r="T12" s="122" t="s">
        <v>87</v>
      </c>
      <c r="U12" s="123" t="s">
        <v>88</v>
      </c>
      <c r="X12" s="70" t="s">
        <v>103</v>
      </c>
      <c r="Y12" s="70" t="s">
        <v>104</v>
      </c>
      <c r="Z12" s="70" t="s">
        <v>105</v>
      </c>
      <c r="AA12" s="70" t="s">
        <v>106</v>
      </c>
      <c r="AD12" s="95" t="s">
        <v>103</v>
      </c>
      <c r="AE12" s="95" t="s">
        <v>104</v>
      </c>
      <c r="AF12" s="95" t="s">
        <v>105</v>
      </c>
      <c r="AG12" s="95" t="s">
        <v>106</v>
      </c>
    </row>
    <row r="13" spans="1:33" ht="17" thickTop="1" thickBot="1">
      <c r="A13" s="306" t="s">
        <v>107</v>
      </c>
      <c r="B13" s="307"/>
      <c r="C13" s="307"/>
      <c r="D13" s="308"/>
      <c r="F13" s="306" t="s">
        <v>108</v>
      </c>
      <c r="G13" s="307"/>
      <c r="H13" s="307"/>
      <c r="I13" s="308"/>
      <c r="K13" s="306" t="s">
        <v>107</v>
      </c>
      <c r="L13" s="307"/>
      <c r="M13" s="307"/>
      <c r="N13" s="308"/>
      <c r="Q13" s="124" t="s">
        <v>89</v>
      </c>
      <c r="R13" s="250"/>
      <c r="S13" s="250"/>
      <c r="T13" s="250"/>
      <c r="U13" s="251"/>
      <c r="X13" s="71"/>
      <c r="Y13" s="71"/>
      <c r="Z13" s="71" t="s">
        <v>109</v>
      </c>
      <c r="AA13" s="71" t="s">
        <v>110</v>
      </c>
      <c r="AD13" s="96"/>
      <c r="AE13" s="96"/>
      <c r="AF13" s="96" t="s">
        <v>109</v>
      </c>
      <c r="AG13" s="96" t="s">
        <v>110</v>
      </c>
    </row>
    <row r="14" spans="1:33" ht="17" thickTop="1" thickBot="1">
      <c r="A14" s="70" t="s">
        <v>103</v>
      </c>
      <c r="B14" s="70" t="s">
        <v>104</v>
      </c>
      <c r="C14" s="70" t="s">
        <v>105</v>
      </c>
      <c r="D14" s="70" t="s">
        <v>106</v>
      </c>
      <c r="F14" s="95" t="s">
        <v>103</v>
      </c>
      <c r="G14" s="95" t="s">
        <v>104</v>
      </c>
      <c r="H14" s="95" t="s">
        <v>105</v>
      </c>
      <c r="I14" s="95" t="s">
        <v>106</v>
      </c>
      <c r="K14" s="44" t="s">
        <v>103</v>
      </c>
      <c r="L14" s="44" t="s">
        <v>104</v>
      </c>
      <c r="M14" s="44" t="s">
        <v>105</v>
      </c>
      <c r="N14" s="44" t="s">
        <v>106</v>
      </c>
      <c r="Q14" s="300" t="s">
        <v>111</v>
      </c>
      <c r="R14" s="301"/>
      <c r="S14" s="301"/>
      <c r="T14" s="301"/>
      <c r="U14" s="302"/>
      <c r="X14" s="83">
        <v>150</v>
      </c>
      <c r="Y14" s="237"/>
      <c r="Z14" s="237"/>
      <c r="AA14" s="237"/>
      <c r="AD14" s="98">
        <v>200</v>
      </c>
      <c r="AE14" s="237"/>
      <c r="AF14" s="237"/>
      <c r="AG14" s="237"/>
    </row>
    <row r="15" spans="1:33" ht="17" thickTop="1" thickBot="1">
      <c r="A15" s="71"/>
      <c r="B15" s="71"/>
      <c r="C15" s="71" t="s">
        <v>109</v>
      </c>
      <c r="D15" s="71" t="s">
        <v>110</v>
      </c>
      <c r="F15" s="96"/>
      <c r="G15" s="96"/>
      <c r="H15" s="96" t="s">
        <v>109</v>
      </c>
      <c r="I15" s="96" t="s">
        <v>110</v>
      </c>
      <c r="K15" s="47"/>
      <c r="L15" s="47"/>
      <c r="M15" s="47" t="s">
        <v>109</v>
      </c>
      <c r="N15" s="47" t="s">
        <v>110</v>
      </c>
      <c r="X15" s="83">
        <v>200</v>
      </c>
      <c r="Y15" s="240"/>
      <c r="Z15" s="240"/>
      <c r="AA15" s="240"/>
      <c r="AD15" s="98">
        <v>250</v>
      </c>
      <c r="AE15" s="240"/>
      <c r="AF15" s="240"/>
      <c r="AG15" s="240"/>
    </row>
    <row r="16" spans="1:33" ht="16" thickTop="1">
      <c r="A16" s="82">
        <v>50</v>
      </c>
      <c r="B16" s="245">
        <v>60</v>
      </c>
      <c r="C16" s="237"/>
      <c r="D16" s="237"/>
      <c r="F16" s="97">
        <v>50</v>
      </c>
      <c r="G16" s="237">
        <v>10</v>
      </c>
      <c r="H16" s="237"/>
      <c r="I16" s="237"/>
      <c r="K16" s="112">
        <v>50</v>
      </c>
      <c r="L16" s="237">
        <v>70</v>
      </c>
      <c r="M16" s="237">
        <v>0.71</v>
      </c>
      <c r="N16" s="237">
        <v>71.400000000000006</v>
      </c>
      <c r="Q16" s="303" t="s">
        <v>112</v>
      </c>
      <c r="R16" s="304"/>
      <c r="S16" s="304"/>
      <c r="T16" s="305"/>
      <c r="X16" s="83">
        <v>250</v>
      </c>
      <c r="Y16" s="240"/>
      <c r="Z16" s="240"/>
      <c r="AA16" s="240"/>
      <c r="AD16" s="98">
        <v>300</v>
      </c>
      <c r="AE16" s="240"/>
      <c r="AF16" s="240"/>
      <c r="AG16" s="240"/>
    </row>
    <row r="17" spans="1:33" ht="16" thickBot="1">
      <c r="A17" s="83">
        <v>100</v>
      </c>
      <c r="B17" s="246">
        <v>114</v>
      </c>
      <c r="C17" s="238"/>
      <c r="D17" s="238"/>
      <c r="F17" s="98">
        <v>100</v>
      </c>
      <c r="G17" s="238">
        <v>23</v>
      </c>
      <c r="H17" s="238"/>
      <c r="I17" s="238"/>
      <c r="K17" s="113">
        <v>100</v>
      </c>
      <c r="L17" s="240">
        <v>140</v>
      </c>
      <c r="M17" s="240">
        <v>0.71</v>
      </c>
      <c r="N17" s="240">
        <v>71.400000000000006</v>
      </c>
      <c r="Q17" s="306" t="s">
        <v>113</v>
      </c>
      <c r="R17" s="307"/>
      <c r="S17" s="307"/>
      <c r="T17" s="308"/>
      <c r="X17" s="83">
        <v>300</v>
      </c>
      <c r="Y17" s="240"/>
      <c r="Z17" s="240"/>
      <c r="AA17" s="240"/>
      <c r="AD17" s="98">
        <v>350</v>
      </c>
      <c r="AE17" s="240"/>
      <c r="AF17" s="240"/>
      <c r="AG17" s="240"/>
    </row>
    <row r="18" spans="1:33" ht="16" thickTop="1">
      <c r="A18" s="83">
        <v>150</v>
      </c>
      <c r="B18" s="238">
        <v>171</v>
      </c>
      <c r="C18" s="238"/>
      <c r="D18" s="238"/>
      <c r="F18" s="98">
        <v>150</v>
      </c>
      <c r="G18" s="238">
        <v>35</v>
      </c>
      <c r="H18" s="238"/>
      <c r="I18" s="238"/>
      <c r="K18" s="113">
        <v>150</v>
      </c>
      <c r="L18" s="240">
        <v>210</v>
      </c>
      <c r="M18" s="240">
        <v>0.71</v>
      </c>
      <c r="N18" s="240">
        <v>71.400000000000006</v>
      </c>
      <c r="Q18" s="125" t="s">
        <v>103</v>
      </c>
      <c r="R18" s="125" t="s">
        <v>104</v>
      </c>
      <c r="S18" s="125" t="s">
        <v>105</v>
      </c>
      <c r="T18" s="125" t="s">
        <v>106</v>
      </c>
      <c r="X18" s="83">
        <v>350</v>
      </c>
      <c r="Y18" s="240"/>
      <c r="Z18" s="240"/>
      <c r="AA18" s="240"/>
      <c r="AD18" s="98">
        <v>400</v>
      </c>
      <c r="AE18" s="240"/>
      <c r="AF18" s="240"/>
      <c r="AG18" s="240"/>
    </row>
    <row r="19" spans="1:33" ht="16" thickBot="1">
      <c r="A19" s="83">
        <v>200</v>
      </c>
      <c r="B19" s="238">
        <v>231</v>
      </c>
      <c r="C19" s="238"/>
      <c r="D19" s="238"/>
      <c r="F19" s="98">
        <v>200</v>
      </c>
      <c r="G19" s="238">
        <v>40</v>
      </c>
      <c r="H19" s="238"/>
      <c r="I19" s="238"/>
      <c r="K19" s="113">
        <v>200</v>
      </c>
      <c r="L19" s="240">
        <v>270</v>
      </c>
      <c r="M19" s="240">
        <v>0.74</v>
      </c>
      <c r="N19" s="240">
        <v>71.400000000000006</v>
      </c>
      <c r="Q19" s="126"/>
      <c r="R19" s="126"/>
      <c r="S19" s="126" t="s">
        <v>109</v>
      </c>
      <c r="T19" s="126" t="s">
        <v>110</v>
      </c>
      <c r="X19" s="83">
        <v>400</v>
      </c>
      <c r="Y19" s="240"/>
      <c r="Z19" s="240"/>
      <c r="AA19" s="240"/>
      <c r="AD19" s="98">
        <v>450</v>
      </c>
      <c r="AE19" s="240"/>
      <c r="AF19" s="240"/>
      <c r="AG19" s="240"/>
    </row>
    <row r="20" spans="1:33" ht="17" thickTop="1" thickBot="1">
      <c r="A20" s="83">
        <v>250</v>
      </c>
      <c r="B20" s="238">
        <v>288</v>
      </c>
      <c r="C20" s="238"/>
      <c r="D20" s="238"/>
      <c r="F20" s="98">
        <v>250</v>
      </c>
      <c r="G20" s="238">
        <v>57</v>
      </c>
      <c r="H20" s="238"/>
      <c r="I20" s="238"/>
      <c r="K20" s="113">
        <v>250</v>
      </c>
      <c r="L20" s="240">
        <v>330</v>
      </c>
      <c r="M20" s="240">
        <v>0.76</v>
      </c>
      <c r="N20" s="240">
        <v>75.8</v>
      </c>
      <c r="Q20" s="127">
        <v>50</v>
      </c>
      <c r="R20" s="237">
        <v>50</v>
      </c>
      <c r="S20" s="237">
        <v>1</v>
      </c>
      <c r="T20" s="237">
        <v>46.7</v>
      </c>
      <c r="X20" s="84">
        <v>450</v>
      </c>
      <c r="Y20" s="241"/>
      <c r="Z20" s="241"/>
      <c r="AA20" s="241"/>
      <c r="AD20" s="99">
        <v>500</v>
      </c>
      <c r="AE20" s="241"/>
      <c r="AF20" s="241"/>
      <c r="AG20" s="241"/>
    </row>
    <row r="21" spans="1:33" ht="16" thickTop="1">
      <c r="A21" s="83">
        <v>300</v>
      </c>
      <c r="B21" s="238">
        <v>340</v>
      </c>
      <c r="C21" s="238"/>
      <c r="D21" s="238"/>
      <c r="F21" s="98">
        <v>300</v>
      </c>
      <c r="G21" s="238">
        <v>70</v>
      </c>
      <c r="H21" s="238"/>
      <c r="I21" s="238"/>
      <c r="K21" s="113">
        <v>300</v>
      </c>
      <c r="L21" s="240">
        <v>390</v>
      </c>
      <c r="M21" s="240">
        <v>0.77</v>
      </c>
      <c r="N21" s="240">
        <v>76.900000000000006</v>
      </c>
      <c r="Q21" s="128">
        <v>100</v>
      </c>
      <c r="R21" s="240">
        <v>70</v>
      </c>
      <c r="S21" s="240">
        <v>1.43</v>
      </c>
      <c r="T21" s="240">
        <v>66.7</v>
      </c>
    </row>
    <row r="22" spans="1:33">
      <c r="A22" s="83">
        <v>350</v>
      </c>
      <c r="B22" s="238">
        <v>400</v>
      </c>
      <c r="C22" s="238"/>
      <c r="D22" s="238"/>
      <c r="F22" s="98">
        <v>350</v>
      </c>
      <c r="G22" s="238">
        <v>80</v>
      </c>
      <c r="H22" s="238"/>
      <c r="I22" s="238"/>
      <c r="K22" s="113">
        <v>350</v>
      </c>
      <c r="L22" s="240">
        <v>460</v>
      </c>
      <c r="M22" s="240">
        <v>0.76</v>
      </c>
      <c r="N22" s="240">
        <v>76.099999999999994</v>
      </c>
      <c r="Q22" s="128">
        <v>150</v>
      </c>
      <c r="R22" s="240">
        <v>100</v>
      </c>
      <c r="S22" s="240">
        <v>1.5</v>
      </c>
      <c r="T22" s="240">
        <v>70</v>
      </c>
      <c r="X22" s="1" t="s">
        <v>114</v>
      </c>
      <c r="AD22" s="1" t="s">
        <v>114</v>
      </c>
    </row>
    <row r="23" spans="1:33" ht="16" thickBot="1">
      <c r="A23" s="84">
        <v>400</v>
      </c>
      <c r="B23" s="239">
        <v>460</v>
      </c>
      <c r="C23" s="239"/>
      <c r="D23" s="239"/>
      <c r="F23" s="99">
        <v>400</v>
      </c>
      <c r="G23" s="239">
        <v>100</v>
      </c>
      <c r="H23" s="239"/>
      <c r="I23" s="239"/>
      <c r="K23" s="114">
        <v>400</v>
      </c>
      <c r="L23" s="241">
        <v>490</v>
      </c>
      <c r="M23" s="241">
        <v>0.82</v>
      </c>
      <c r="N23" s="241">
        <v>81.599999999999994</v>
      </c>
      <c r="Q23" s="128">
        <v>200</v>
      </c>
      <c r="R23" s="240">
        <v>120</v>
      </c>
      <c r="S23" s="240">
        <v>1.67</v>
      </c>
      <c r="T23" s="240">
        <v>77.8</v>
      </c>
      <c r="X23" s="1" t="s">
        <v>115</v>
      </c>
      <c r="AD23" s="1" t="s">
        <v>115</v>
      </c>
    </row>
    <row r="24" spans="1:33" ht="16" thickTop="1">
      <c r="Q24" s="128">
        <v>250</v>
      </c>
      <c r="R24" s="240">
        <v>150</v>
      </c>
      <c r="S24" s="240">
        <v>1.67</v>
      </c>
      <c r="T24" s="240">
        <v>77.8</v>
      </c>
    </row>
    <row r="25" spans="1:33">
      <c r="A25" s="1" t="s">
        <v>114</v>
      </c>
      <c r="F25" s="1" t="s">
        <v>114</v>
      </c>
      <c r="K25" s="1" t="s">
        <v>114</v>
      </c>
      <c r="Q25" s="128">
        <v>300</v>
      </c>
      <c r="R25" s="240">
        <v>180</v>
      </c>
      <c r="S25" s="240">
        <v>1.67</v>
      </c>
      <c r="T25" s="240">
        <v>77.8</v>
      </c>
    </row>
    <row r="26" spans="1:33">
      <c r="A26" s="1" t="s">
        <v>115</v>
      </c>
      <c r="F26" s="1" t="s">
        <v>115</v>
      </c>
      <c r="K26" s="1" t="s">
        <v>115</v>
      </c>
      <c r="Q26" s="128">
        <v>350</v>
      </c>
      <c r="R26" s="240">
        <v>210</v>
      </c>
      <c r="S26" s="240">
        <v>1.67</v>
      </c>
      <c r="T26" s="240">
        <v>77.8</v>
      </c>
    </row>
    <row r="27" spans="1:33" ht="16" thickBot="1">
      <c r="Q27" s="129">
        <v>400</v>
      </c>
      <c r="R27" s="241">
        <v>240</v>
      </c>
      <c r="S27" s="241">
        <v>1.67</v>
      </c>
      <c r="T27" s="241">
        <v>77.8</v>
      </c>
      <c r="W27" s="249"/>
    </row>
    <row r="28" spans="1:33" ht="16" thickTop="1"/>
    <row r="29" spans="1:33">
      <c r="Q29" s="1" t="s">
        <v>114</v>
      </c>
    </row>
    <row r="30" spans="1:33">
      <c r="Q30" s="1" t="s">
        <v>115</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abSelected="1" workbookViewId="0">
      <selection activeCell="AK8" sqref="AK8:AU8"/>
    </sheetView>
  </sheetViews>
  <sheetFormatPr baseColWidth="10" defaultColWidth="8.83203125" defaultRowHeight="15"/>
  <sheetData>
    <row r="1" spans="1:47">
      <c r="A1" s="1" t="s">
        <v>116</v>
      </c>
    </row>
    <row r="2" spans="1:47">
      <c r="A2" s="1"/>
    </row>
    <row r="3" spans="1:47">
      <c r="A3" s="1" t="s">
        <v>117</v>
      </c>
      <c r="K3" s="1" t="s">
        <v>118</v>
      </c>
      <c r="P3" s="1" t="s">
        <v>119</v>
      </c>
    </row>
    <row r="4" spans="1:47" ht="16" thickBot="1">
      <c r="K4" s="1" t="s">
        <v>120</v>
      </c>
      <c r="AJ4" t="s">
        <v>51</v>
      </c>
    </row>
    <row r="5" spans="1:47" ht="16" thickBot="1">
      <c r="A5" s="164" t="s">
        <v>121</v>
      </c>
      <c r="B5" s="165" t="s">
        <v>122</v>
      </c>
      <c r="C5" s="165" t="s">
        <v>123</v>
      </c>
      <c r="D5" s="166" t="s">
        <v>124</v>
      </c>
      <c r="F5" s="171" t="s">
        <v>121</v>
      </c>
      <c r="G5" s="172" t="s">
        <v>122</v>
      </c>
      <c r="H5" s="172" t="s">
        <v>123</v>
      </c>
      <c r="I5" s="173" t="s">
        <v>124</v>
      </c>
      <c r="K5" s="178" t="s">
        <v>121</v>
      </c>
      <c r="L5" s="179" t="s">
        <v>122</v>
      </c>
      <c r="M5" s="179" t="s">
        <v>123</v>
      </c>
      <c r="N5" s="180" t="s">
        <v>124</v>
      </c>
      <c r="P5" s="309" t="s">
        <v>125</v>
      </c>
      <c r="Q5" s="310"/>
      <c r="R5" s="310"/>
      <c r="S5" s="311"/>
      <c r="U5" s="309" t="s">
        <v>126</v>
      </c>
      <c r="V5" s="310"/>
      <c r="W5" s="310"/>
      <c r="X5" s="311"/>
      <c r="Z5" s="309" t="s">
        <v>127</v>
      </c>
      <c r="AA5" s="310"/>
      <c r="AB5" s="310"/>
      <c r="AC5" s="311"/>
      <c r="AE5" s="309" t="s">
        <v>128</v>
      </c>
      <c r="AF5" s="310"/>
      <c r="AG5" s="310"/>
      <c r="AH5" s="311"/>
      <c r="AJ5" s="178">
        <v>1</v>
      </c>
      <c r="AK5" s="315" t="s">
        <v>129</v>
      </c>
      <c r="AL5" s="292"/>
      <c r="AM5" s="292"/>
      <c r="AN5" s="292"/>
      <c r="AO5" s="292"/>
      <c r="AP5" s="292"/>
      <c r="AQ5" s="292"/>
      <c r="AR5" s="292"/>
      <c r="AS5" s="292"/>
      <c r="AT5" s="292"/>
      <c r="AU5" s="293"/>
    </row>
    <row r="6" spans="1:47" ht="16" thickBot="1">
      <c r="A6" s="167" t="s">
        <v>45</v>
      </c>
      <c r="B6" s="168" t="s">
        <v>45</v>
      </c>
      <c r="C6" s="168"/>
      <c r="D6" s="169" t="s">
        <v>130</v>
      </c>
      <c r="F6" s="174" t="s">
        <v>45</v>
      </c>
      <c r="G6" s="175" t="s">
        <v>45</v>
      </c>
      <c r="H6" s="175"/>
      <c r="I6" s="176" t="s">
        <v>130</v>
      </c>
      <c r="K6" s="156" t="s">
        <v>45</v>
      </c>
      <c r="L6" s="181" t="s">
        <v>45</v>
      </c>
      <c r="M6" s="181"/>
      <c r="N6" s="182" t="s">
        <v>130</v>
      </c>
      <c r="P6" s="147" t="s">
        <v>121</v>
      </c>
      <c r="Q6" s="148" t="s">
        <v>122</v>
      </c>
      <c r="R6" s="148" t="s">
        <v>123</v>
      </c>
      <c r="S6" s="149" t="s">
        <v>124</v>
      </c>
      <c r="U6" s="147" t="s">
        <v>121</v>
      </c>
      <c r="V6" s="148" t="s">
        <v>122</v>
      </c>
      <c r="W6" s="148" t="s">
        <v>123</v>
      </c>
      <c r="X6" s="149" t="s">
        <v>124</v>
      </c>
      <c r="Z6" s="147" t="s">
        <v>121</v>
      </c>
      <c r="AA6" s="148" t="s">
        <v>122</v>
      </c>
      <c r="AB6" s="148" t="s">
        <v>123</v>
      </c>
      <c r="AC6" s="149" t="s">
        <v>124</v>
      </c>
      <c r="AE6" s="147" t="s">
        <v>121</v>
      </c>
      <c r="AF6" s="148" t="s">
        <v>122</v>
      </c>
      <c r="AG6" s="148" t="s">
        <v>123</v>
      </c>
      <c r="AH6" s="149" t="s">
        <v>124</v>
      </c>
      <c r="AJ6" s="155" t="s">
        <v>53</v>
      </c>
      <c r="AK6" s="316" t="s">
        <v>216</v>
      </c>
      <c r="AL6" s="317"/>
      <c r="AM6" s="317"/>
      <c r="AN6" s="317"/>
      <c r="AO6" s="317"/>
      <c r="AP6" s="317"/>
      <c r="AQ6" s="317"/>
      <c r="AR6" s="317"/>
      <c r="AS6" s="317"/>
      <c r="AT6" s="317"/>
      <c r="AU6" s="318"/>
    </row>
    <row r="7" spans="1:47" ht="16" thickBot="1">
      <c r="A7" s="164">
        <v>50</v>
      </c>
      <c r="B7" s="253">
        <v>40</v>
      </c>
      <c r="C7" s="253">
        <f>A7/B7</f>
        <v>1.25</v>
      </c>
      <c r="D7" s="254">
        <f>C7*100</f>
        <v>125</v>
      </c>
      <c r="F7" s="171">
        <v>50</v>
      </c>
      <c r="G7" s="253">
        <v>30</v>
      </c>
      <c r="H7" s="253">
        <f>F7/G7</f>
        <v>1.6666666666666667</v>
      </c>
      <c r="I7" s="254">
        <f>H7*100</f>
        <v>166.66666666666669</v>
      </c>
      <c r="K7" s="178">
        <v>50</v>
      </c>
      <c r="L7" s="253">
        <v>50</v>
      </c>
      <c r="M7" s="253">
        <f>K7/L7</f>
        <v>1</v>
      </c>
      <c r="N7" s="254">
        <f>M7*100</f>
        <v>100</v>
      </c>
      <c r="P7" s="151" t="s">
        <v>45</v>
      </c>
      <c r="Q7" s="152" t="s">
        <v>45</v>
      </c>
      <c r="R7" s="152"/>
      <c r="S7" s="153" t="s">
        <v>130</v>
      </c>
      <c r="U7" s="151" t="s">
        <v>45</v>
      </c>
      <c r="V7" s="152" t="s">
        <v>45</v>
      </c>
      <c r="W7" s="152"/>
      <c r="X7" s="153" t="s">
        <v>130</v>
      </c>
      <c r="Z7" s="151" t="s">
        <v>45</v>
      </c>
      <c r="AA7" s="152" t="s">
        <v>45</v>
      </c>
      <c r="AB7" s="152"/>
      <c r="AC7" s="153" t="s">
        <v>130</v>
      </c>
      <c r="AE7" s="151" t="s">
        <v>45</v>
      </c>
      <c r="AF7" s="152" t="s">
        <v>45</v>
      </c>
      <c r="AG7" s="152"/>
      <c r="AH7" s="153" t="s">
        <v>130</v>
      </c>
      <c r="AJ7" s="155">
        <v>2</v>
      </c>
      <c r="AK7" s="319" t="s">
        <v>131</v>
      </c>
      <c r="AL7" s="295"/>
      <c r="AM7" s="295"/>
      <c r="AN7" s="295"/>
      <c r="AO7" s="295"/>
      <c r="AP7" s="295"/>
      <c r="AQ7" s="295"/>
      <c r="AR7" s="295"/>
      <c r="AS7" s="295"/>
      <c r="AT7" s="295"/>
      <c r="AU7" s="296"/>
    </row>
    <row r="8" spans="1:47" ht="16" thickBot="1">
      <c r="A8" s="170">
        <v>100</v>
      </c>
      <c r="B8" s="210">
        <v>90</v>
      </c>
      <c r="C8" s="253">
        <f>A8/B8</f>
        <v>1.1111111111111112</v>
      </c>
      <c r="D8" s="254">
        <f t="shared" ref="D8:D16" si="0">C8*100</f>
        <v>111.11111111111111</v>
      </c>
      <c r="F8" s="177">
        <v>100</v>
      </c>
      <c r="G8" s="210">
        <v>40</v>
      </c>
      <c r="H8" s="253">
        <f t="shared" ref="H8:H16" si="1">F8/G8</f>
        <v>2.5</v>
      </c>
      <c r="I8" s="254">
        <f t="shared" ref="I8:I16" si="2">H8*100</f>
        <v>250</v>
      </c>
      <c r="K8" s="155">
        <v>100</v>
      </c>
      <c r="L8" s="210">
        <v>60</v>
      </c>
      <c r="M8" s="253">
        <f t="shared" ref="M8:M16" si="3">K8/L8</f>
        <v>1.6666666666666667</v>
      </c>
      <c r="N8" s="254">
        <f t="shared" ref="N8:N16" si="4">M8*100</f>
        <v>166.66666666666669</v>
      </c>
      <c r="P8" s="147">
        <v>50</v>
      </c>
      <c r="Q8" s="253">
        <v>63</v>
      </c>
      <c r="R8" s="253">
        <f>P8/Q8</f>
        <v>0.79365079365079361</v>
      </c>
      <c r="S8" s="254">
        <f>R8*100</f>
        <v>79.365079365079367</v>
      </c>
      <c r="U8" s="147">
        <v>50</v>
      </c>
      <c r="V8" s="253">
        <v>70</v>
      </c>
      <c r="W8" s="253">
        <f>U8/V8</f>
        <v>0.7142857142857143</v>
      </c>
      <c r="X8" s="254">
        <f>W8*100</f>
        <v>71.428571428571431</v>
      </c>
      <c r="Z8" s="147">
        <v>50</v>
      </c>
      <c r="AA8" s="253">
        <v>90</v>
      </c>
      <c r="AB8" s="253">
        <f>Z8/AA8</f>
        <v>0.55555555555555558</v>
      </c>
      <c r="AC8" s="254">
        <f>AB8*100</f>
        <v>55.555555555555557</v>
      </c>
      <c r="AE8" s="147">
        <v>50</v>
      </c>
      <c r="AF8" s="253">
        <v>50</v>
      </c>
      <c r="AG8" s="253">
        <f>AE8/AF8</f>
        <v>1</v>
      </c>
      <c r="AH8" s="254">
        <f>AG8*100</f>
        <v>100</v>
      </c>
      <c r="AJ8" s="155" t="s">
        <v>53</v>
      </c>
      <c r="AK8" s="316" t="s">
        <v>217</v>
      </c>
      <c r="AL8" s="317"/>
      <c r="AM8" s="317"/>
      <c r="AN8" s="317"/>
      <c r="AO8" s="317"/>
      <c r="AP8" s="317"/>
      <c r="AQ8" s="317"/>
      <c r="AR8" s="317"/>
      <c r="AS8" s="317"/>
      <c r="AT8" s="317"/>
      <c r="AU8" s="318"/>
    </row>
    <row r="9" spans="1:47" ht="16" thickBot="1">
      <c r="A9" s="170">
        <v>150</v>
      </c>
      <c r="B9" s="210">
        <v>100</v>
      </c>
      <c r="C9" s="253">
        <f t="shared" ref="C8:C16" si="5">A9/B9</f>
        <v>1.5</v>
      </c>
      <c r="D9" s="254">
        <f t="shared" si="0"/>
        <v>150</v>
      </c>
      <c r="F9" s="177">
        <v>150</v>
      </c>
      <c r="G9" s="210">
        <v>48</v>
      </c>
      <c r="H9" s="253">
        <f t="shared" si="1"/>
        <v>3.125</v>
      </c>
      <c r="I9" s="254">
        <f t="shared" si="2"/>
        <v>312.5</v>
      </c>
      <c r="K9" s="155">
        <v>150</v>
      </c>
      <c r="L9" s="210">
        <v>80</v>
      </c>
      <c r="M9" s="253">
        <f t="shared" si="3"/>
        <v>1.875</v>
      </c>
      <c r="N9" s="254">
        <f t="shared" si="4"/>
        <v>187.5</v>
      </c>
      <c r="P9" s="150">
        <v>100</v>
      </c>
      <c r="Q9" s="210">
        <v>120</v>
      </c>
      <c r="R9" s="253">
        <f t="shared" ref="R9:R17" si="6">P9/Q9</f>
        <v>0.83333333333333337</v>
      </c>
      <c r="S9" s="254">
        <f t="shared" ref="S9:S17" si="7">R9*100</f>
        <v>83.333333333333343</v>
      </c>
      <c r="U9" s="150">
        <v>100</v>
      </c>
      <c r="V9" s="210">
        <v>120</v>
      </c>
      <c r="W9" s="253">
        <f t="shared" ref="W9:W17" si="8">U9/V9</f>
        <v>0.83333333333333337</v>
      </c>
      <c r="X9" s="254">
        <f t="shared" ref="X9:X17" si="9">W9*100</f>
        <v>83.333333333333343</v>
      </c>
      <c r="Z9" s="150">
        <v>100</v>
      </c>
      <c r="AA9" s="210">
        <v>130</v>
      </c>
      <c r="AB9" s="253">
        <f t="shared" ref="AB9:AB17" si="10">Z9/AA9</f>
        <v>0.76923076923076927</v>
      </c>
      <c r="AC9" s="254">
        <f t="shared" ref="AC9:AC17" si="11">AB9*100</f>
        <v>76.923076923076934</v>
      </c>
      <c r="AE9" s="150">
        <v>100</v>
      </c>
      <c r="AF9" s="210">
        <v>100</v>
      </c>
      <c r="AG9" s="253">
        <f t="shared" ref="AG9:AG17" si="12">AE9/AF9</f>
        <v>1</v>
      </c>
      <c r="AH9" s="254">
        <f t="shared" ref="AH9:AH17" si="13">AG9*100</f>
        <v>100</v>
      </c>
      <c r="AJ9" s="155">
        <v>3</v>
      </c>
      <c r="AK9" s="319" t="s">
        <v>132</v>
      </c>
      <c r="AL9" s="295"/>
      <c r="AM9" s="295"/>
      <c r="AN9" s="295"/>
      <c r="AO9" s="295"/>
      <c r="AP9" s="295"/>
      <c r="AQ9" s="295"/>
      <c r="AR9" s="295"/>
      <c r="AS9" s="295"/>
      <c r="AT9" s="295"/>
      <c r="AU9" s="296"/>
    </row>
    <row r="10" spans="1:47" ht="16" thickBot="1">
      <c r="A10" s="170">
        <v>200</v>
      </c>
      <c r="B10" s="210">
        <v>130</v>
      </c>
      <c r="C10" s="253">
        <f t="shared" si="5"/>
        <v>1.5384615384615385</v>
      </c>
      <c r="D10" s="254">
        <f t="shared" si="0"/>
        <v>153.84615384615387</v>
      </c>
      <c r="F10" s="177">
        <v>200</v>
      </c>
      <c r="G10" s="210">
        <v>62</v>
      </c>
      <c r="H10" s="253">
        <f t="shared" si="1"/>
        <v>3.225806451612903</v>
      </c>
      <c r="I10" s="254">
        <f t="shared" si="2"/>
        <v>322.58064516129031</v>
      </c>
      <c r="K10" s="155">
        <v>200</v>
      </c>
      <c r="L10" s="210">
        <v>100</v>
      </c>
      <c r="M10" s="253">
        <f t="shared" si="3"/>
        <v>2</v>
      </c>
      <c r="N10" s="254">
        <f t="shared" si="4"/>
        <v>200</v>
      </c>
      <c r="P10" s="150">
        <v>150</v>
      </c>
      <c r="Q10" s="210">
        <v>178</v>
      </c>
      <c r="R10" s="253">
        <f t="shared" si="6"/>
        <v>0.84269662921348309</v>
      </c>
      <c r="S10" s="254">
        <f t="shared" si="7"/>
        <v>84.269662921348313</v>
      </c>
      <c r="U10" s="150">
        <v>150</v>
      </c>
      <c r="V10" s="210">
        <v>170</v>
      </c>
      <c r="W10" s="253">
        <f t="shared" si="8"/>
        <v>0.88235294117647056</v>
      </c>
      <c r="X10" s="254">
        <f t="shared" si="9"/>
        <v>88.235294117647058</v>
      </c>
      <c r="Z10" s="150">
        <v>150</v>
      </c>
      <c r="AA10" s="210">
        <v>190</v>
      </c>
      <c r="AB10" s="253">
        <f t="shared" si="10"/>
        <v>0.78947368421052633</v>
      </c>
      <c r="AC10" s="254">
        <f t="shared" si="11"/>
        <v>78.94736842105263</v>
      </c>
      <c r="AE10" s="150">
        <v>150</v>
      </c>
      <c r="AF10" s="210">
        <v>150</v>
      </c>
      <c r="AG10" s="253">
        <f t="shared" si="12"/>
        <v>1</v>
      </c>
      <c r="AH10" s="254">
        <f t="shared" si="13"/>
        <v>100</v>
      </c>
      <c r="AJ10" s="156" t="s">
        <v>53</v>
      </c>
      <c r="AK10" s="320" t="s">
        <v>215</v>
      </c>
      <c r="AL10" s="321"/>
      <c r="AM10" s="321"/>
      <c r="AN10" s="321"/>
      <c r="AO10" s="321"/>
      <c r="AP10" s="321"/>
      <c r="AQ10" s="321"/>
      <c r="AR10" s="321"/>
      <c r="AS10" s="321"/>
      <c r="AT10" s="321"/>
      <c r="AU10" s="322"/>
    </row>
    <row r="11" spans="1:47" ht="16" thickBot="1">
      <c r="A11" s="170">
        <v>250</v>
      </c>
      <c r="B11" s="210">
        <v>140</v>
      </c>
      <c r="C11" s="253">
        <f t="shared" si="5"/>
        <v>1.7857142857142858</v>
      </c>
      <c r="D11" s="254">
        <f t="shared" si="0"/>
        <v>178.57142857142858</v>
      </c>
      <c r="F11" s="177">
        <v>250</v>
      </c>
      <c r="G11" s="210">
        <v>80</v>
      </c>
      <c r="H11" s="253">
        <f t="shared" si="1"/>
        <v>3.125</v>
      </c>
      <c r="I11" s="254">
        <f t="shared" si="2"/>
        <v>312.5</v>
      </c>
      <c r="K11" s="155">
        <v>250</v>
      </c>
      <c r="L11" s="210">
        <v>120</v>
      </c>
      <c r="M11" s="253">
        <f t="shared" si="3"/>
        <v>2.0833333333333335</v>
      </c>
      <c r="N11" s="254">
        <f t="shared" si="4"/>
        <v>208.33333333333334</v>
      </c>
      <c r="P11" s="150">
        <v>200</v>
      </c>
      <c r="Q11" s="210">
        <v>232</v>
      </c>
      <c r="R11" s="253">
        <f t="shared" si="6"/>
        <v>0.86206896551724133</v>
      </c>
      <c r="S11" s="254">
        <f t="shared" si="7"/>
        <v>86.206896551724128</v>
      </c>
      <c r="U11" s="150">
        <v>200</v>
      </c>
      <c r="V11" s="210">
        <v>230</v>
      </c>
      <c r="W11" s="253">
        <f t="shared" si="8"/>
        <v>0.86956521739130432</v>
      </c>
      <c r="X11" s="254">
        <f t="shared" si="9"/>
        <v>86.956521739130437</v>
      </c>
      <c r="Z11" s="150">
        <v>200</v>
      </c>
      <c r="AA11" s="210">
        <v>230</v>
      </c>
      <c r="AB11" s="253">
        <f t="shared" si="10"/>
        <v>0.86956521739130432</v>
      </c>
      <c r="AC11" s="254">
        <f t="shared" si="11"/>
        <v>86.956521739130437</v>
      </c>
      <c r="AE11" s="150">
        <v>200</v>
      </c>
      <c r="AF11" s="210">
        <v>210</v>
      </c>
      <c r="AG11" s="253">
        <f t="shared" si="12"/>
        <v>0.95238095238095233</v>
      </c>
      <c r="AH11" s="254">
        <f t="shared" si="13"/>
        <v>95.238095238095227</v>
      </c>
    </row>
    <row r="12" spans="1:47" ht="16" thickBot="1">
      <c r="A12" s="170">
        <v>300</v>
      </c>
      <c r="B12" s="210">
        <v>170</v>
      </c>
      <c r="C12" s="253">
        <f t="shared" si="5"/>
        <v>1.7647058823529411</v>
      </c>
      <c r="D12" s="254">
        <f t="shared" si="0"/>
        <v>176.47058823529412</v>
      </c>
      <c r="F12" s="177">
        <v>300</v>
      </c>
      <c r="G12" s="210">
        <v>90</v>
      </c>
      <c r="H12" s="253">
        <f t="shared" si="1"/>
        <v>3.3333333333333335</v>
      </c>
      <c r="I12" s="254">
        <f t="shared" si="2"/>
        <v>333.33333333333337</v>
      </c>
      <c r="K12" s="155">
        <v>300</v>
      </c>
      <c r="L12" s="210">
        <v>130</v>
      </c>
      <c r="M12" s="253">
        <f t="shared" si="3"/>
        <v>2.3076923076923075</v>
      </c>
      <c r="N12" s="254">
        <f t="shared" si="4"/>
        <v>230.76923076923075</v>
      </c>
      <c r="P12" s="150">
        <v>250</v>
      </c>
      <c r="Q12" s="210">
        <v>290</v>
      </c>
      <c r="R12" s="253">
        <f t="shared" si="6"/>
        <v>0.86206896551724133</v>
      </c>
      <c r="S12" s="254">
        <f t="shared" si="7"/>
        <v>86.206896551724128</v>
      </c>
      <c r="U12" s="150">
        <v>250</v>
      </c>
      <c r="V12" s="210">
        <v>290</v>
      </c>
      <c r="W12" s="253">
        <f t="shared" si="8"/>
        <v>0.86206896551724133</v>
      </c>
      <c r="X12" s="254">
        <f t="shared" si="9"/>
        <v>86.206896551724128</v>
      </c>
      <c r="Z12" s="150">
        <v>250</v>
      </c>
      <c r="AA12" s="210">
        <v>300</v>
      </c>
      <c r="AB12" s="253">
        <f t="shared" si="10"/>
        <v>0.83333333333333337</v>
      </c>
      <c r="AC12" s="254">
        <f t="shared" si="11"/>
        <v>83.333333333333343</v>
      </c>
      <c r="AE12" s="150">
        <v>250</v>
      </c>
      <c r="AF12" s="210">
        <v>270</v>
      </c>
      <c r="AG12" s="253">
        <f t="shared" si="12"/>
        <v>0.92592592592592593</v>
      </c>
      <c r="AH12" s="254">
        <f t="shared" si="13"/>
        <v>92.592592592592595</v>
      </c>
    </row>
    <row r="13" spans="1:47" ht="16" thickBot="1">
      <c r="A13" s="170">
        <v>350</v>
      </c>
      <c r="B13" s="210">
        <v>190</v>
      </c>
      <c r="C13" s="253">
        <f t="shared" si="5"/>
        <v>1.8421052631578947</v>
      </c>
      <c r="D13" s="254">
        <f t="shared" si="0"/>
        <v>184.21052631578948</v>
      </c>
      <c r="F13" s="177">
        <v>350</v>
      </c>
      <c r="G13" s="210">
        <v>110</v>
      </c>
      <c r="H13" s="253">
        <f t="shared" si="1"/>
        <v>3.1818181818181817</v>
      </c>
      <c r="I13" s="254">
        <f t="shared" si="2"/>
        <v>318.18181818181819</v>
      </c>
      <c r="K13" s="155">
        <v>350</v>
      </c>
      <c r="L13" s="210">
        <v>136</v>
      </c>
      <c r="M13" s="253">
        <f t="shared" si="3"/>
        <v>2.5735294117647061</v>
      </c>
      <c r="N13" s="254">
        <f t="shared" si="4"/>
        <v>257.35294117647061</v>
      </c>
      <c r="P13" s="150">
        <v>300</v>
      </c>
      <c r="Q13" s="210">
        <v>343</v>
      </c>
      <c r="R13" s="253">
        <f t="shared" si="6"/>
        <v>0.87463556851311952</v>
      </c>
      <c r="S13" s="254">
        <f t="shared" si="7"/>
        <v>87.463556851311949</v>
      </c>
      <c r="U13" s="150">
        <v>300</v>
      </c>
      <c r="V13" s="210">
        <v>340</v>
      </c>
      <c r="W13" s="253">
        <f t="shared" si="8"/>
        <v>0.88235294117647056</v>
      </c>
      <c r="X13" s="254">
        <f t="shared" si="9"/>
        <v>88.235294117647058</v>
      </c>
      <c r="Z13" s="150">
        <v>300</v>
      </c>
      <c r="AA13" s="210">
        <v>350</v>
      </c>
      <c r="AB13" s="253">
        <f t="shared" si="10"/>
        <v>0.8571428571428571</v>
      </c>
      <c r="AC13" s="254">
        <f t="shared" si="11"/>
        <v>85.714285714285708</v>
      </c>
      <c r="AE13" s="150">
        <v>300</v>
      </c>
      <c r="AF13" s="210">
        <v>320</v>
      </c>
      <c r="AG13" s="253">
        <f t="shared" si="12"/>
        <v>0.9375</v>
      </c>
      <c r="AH13" s="254">
        <f t="shared" si="13"/>
        <v>93.75</v>
      </c>
    </row>
    <row r="14" spans="1:47" ht="16" thickBot="1">
      <c r="A14" s="170">
        <v>400</v>
      </c>
      <c r="B14" s="210">
        <v>210</v>
      </c>
      <c r="C14" s="253">
        <f t="shared" si="5"/>
        <v>1.9047619047619047</v>
      </c>
      <c r="D14" s="254">
        <f t="shared" si="0"/>
        <v>190.47619047619045</v>
      </c>
      <c r="F14" s="177">
        <v>400</v>
      </c>
      <c r="G14" s="210">
        <v>120</v>
      </c>
      <c r="H14" s="253">
        <f t="shared" si="1"/>
        <v>3.3333333333333335</v>
      </c>
      <c r="I14" s="254">
        <f t="shared" si="2"/>
        <v>333.33333333333337</v>
      </c>
      <c r="K14" s="155">
        <v>400</v>
      </c>
      <c r="L14" s="210">
        <v>150</v>
      </c>
      <c r="M14" s="253">
        <f t="shared" si="3"/>
        <v>2.6666666666666665</v>
      </c>
      <c r="N14" s="254">
        <f t="shared" si="4"/>
        <v>266.66666666666663</v>
      </c>
      <c r="P14" s="150">
        <v>350</v>
      </c>
      <c r="Q14" s="210">
        <v>400</v>
      </c>
      <c r="R14" s="253">
        <f t="shared" si="6"/>
        <v>0.875</v>
      </c>
      <c r="S14" s="254">
        <f t="shared" si="7"/>
        <v>87.5</v>
      </c>
      <c r="U14" s="150">
        <v>350</v>
      </c>
      <c r="V14" s="210">
        <v>400</v>
      </c>
      <c r="W14" s="253">
        <f t="shared" si="8"/>
        <v>0.875</v>
      </c>
      <c r="X14" s="254">
        <f t="shared" si="9"/>
        <v>87.5</v>
      </c>
      <c r="Z14" s="150">
        <v>350</v>
      </c>
      <c r="AA14" s="210">
        <v>400</v>
      </c>
      <c r="AB14" s="253">
        <f t="shared" si="10"/>
        <v>0.875</v>
      </c>
      <c r="AC14" s="254">
        <f t="shared" si="11"/>
        <v>87.5</v>
      </c>
      <c r="AE14" s="150">
        <v>350</v>
      </c>
      <c r="AF14" s="210">
        <v>370</v>
      </c>
      <c r="AG14" s="253">
        <f t="shared" si="12"/>
        <v>0.94594594594594594</v>
      </c>
      <c r="AH14" s="254">
        <f t="shared" si="13"/>
        <v>94.594594594594597</v>
      </c>
    </row>
    <row r="15" spans="1:47" ht="16" thickBot="1">
      <c r="A15" s="170">
        <v>450</v>
      </c>
      <c r="B15" s="210">
        <v>240</v>
      </c>
      <c r="C15" s="253">
        <f t="shared" si="5"/>
        <v>1.875</v>
      </c>
      <c r="D15" s="254">
        <f t="shared" si="0"/>
        <v>187.5</v>
      </c>
      <c r="F15" s="177">
        <v>450</v>
      </c>
      <c r="G15" s="210">
        <v>130</v>
      </c>
      <c r="H15" s="253">
        <f t="shared" si="1"/>
        <v>3.4615384615384617</v>
      </c>
      <c r="I15" s="254">
        <f t="shared" si="2"/>
        <v>346.15384615384619</v>
      </c>
      <c r="K15" s="155">
        <v>450</v>
      </c>
      <c r="L15" s="210">
        <v>170</v>
      </c>
      <c r="M15" s="253">
        <f t="shared" si="3"/>
        <v>2.6470588235294117</v>
      </c>
      <c r="N15" s="254">
        <f t="shared" si="4"/>
        <v>264.70588235294116</v>
      </c>
      <c r="P15" s="150">
        <v>400</v>
      </c>
      <c r="Q15" s="210">
        <v>460</v>
      </c>
      <c r="R15" s="253">
        <f t="shared" si="6"/>
        <v>0.86956521739130432</v>
      </c>
      <c r="S15" s="254">
        <f t="shared" si="7"/>
        <v>86.956521739130437</v>
      </c>
      <c r="U15" s="150">
        <v>400</v>
      </c>
      <c r="V15" s="210">
        <v>450</v>
      </c>
      <c r="W15" s="253">
        <f t="shared" si="8"/>
        <v>0.88888888888888884</v>
      </c>
      <c r="X15" s="254">
        <f t="shared" si="9"/>
        <v>88.888888888888886</v>
      </c>
      <c r="Z15" s="150">
        <v>400</v>
      </c>
      <c r="AA15" s="210">
        <v>450</v>
      </c>
      <c r="AB15" s="253">
        <f t="shared" si="10"/>
        <v>0.88888888888888884</v>
      </c>
      <c r="AC15" s="254">
        <f t="shared" si="11"/>
        <v>88.888888888888886</v>
      </c>
      <c r="AE15" s="150">
        <v>400</v>
      </c>
      <c r="AF15" s="210">
        <v>430</v>
      </c>
      <c r="AG15" s="253">
        <f t="shared" si="12"/>
        <v>0.93023255813953487</v>
      </c>
      <c r="AH15" s="254">
        <f t="shared" si="13"/>
        <v>93.023255813953483</v>
      </c>
    </row>
    <row r="16" spans="1:47" ht="16" thickBot="1">
      <c r="A16" s="167">
        <v>500</v>
      </c>
      <c r="B16" s="212">
        <v>280</v>
      </c>
      <c r="C16" s="253">
        <f t="shared" si="5"/>
        <v>1.7857142857142858</v>
      </c>
      <c r="D16" s="254">
        <f t="shared" si="0"/>
        <v>178.57142857142858</v>
      </c>
      <c r="F16" s="174">
        <v>500</v>
      </c>
      <c r="G16" s="212">
        <v>150</v>
      </c>
      <c r="H16" s="253">
        <f t="shared" si="1"/>
        <v>3.3333333333333335</v>
      </c>
      <c r="I16" s="254">
        <f t="shared" si="2"/>
        <v>333.33333333333337</v>
      </c>
      <c r="K16" s="156">
        <v>500</v>
      </c>
      <c r="L16" s="212">
        <v>180</v>
      </c>
      <c r="M16" s="253">
        <f t="shared" si="3"/>
        <v>2.7777777777777777</v>
      </c>
      <c r="N16" s="254">
        <f t="shared" si="4"/>
        <v>277.77777777777777</v>
      </c>
      <c r="P16" s="150">
        <v>450</v>
      </c>
      <c r="Q16" s="210">
        <v>520</v>
      </c>
      <c r="R16" s="253">
        <f t="shared" si="6"/>
        <v>0.86538461538461542</v>
      </c>
      <c r="S16" s="254">
        <f t="shared" si="7"/>
        <v>86.538461538461547</v>
      </c>
      <c r="U16" s="150">
        <v>450</v>
      </c>
      <c r="V16" s="210">
        <v>510</v>
      </c>
      <c r="W16" s="253">
        <f t="shared" si="8"/>
        <v>0.88235294117647056</v>
      </c>
      <c r="X16" s="254">
        <f t="shared" si="9"/>
        <v>88.235294117647058</v>
      </c>
      <c r="Z16" s="150">
        <v>450</v>
      </c>
      <c r="AA16" s="210">
        <v>500</v>
      </c>
      <c r="AB16" s="253">
        <f t="shared" si="10"/>
        <v>0.9</v>
      </c>
      <c r="AC16" s="254">
        <f t="shared" si="11"/>
        <v>90</v>
      </c>
      <c r="AE16" s="150">
        <v>450</v>
      </c>
      <c r="AF16" s="210">
        <v>470</v>
      </c>
      <c r="AG16" s="253">
        <f t="shared" si="12"/>
        <v>0.95744680851063835</v>
      </c>
      <c r="AH16" s="254">
        <f t="shared" si="13"/>
        <v>95.744680851063833</v>
      </c>
    </row>
    <row r="17" spans="1:34" ht="16" thickBot="1">
      <c r="A17" s="312" t="s">
        <v>133</v>
      </c>
      <c r="B17" s="313"/>
      <c r="C17" s="313"/>
      <c r="D17" s="255"/>
      <c r="F17" s="312" t="s">
        <v>134</v>
      </c>
      <c r="G17" s="313"/>
      <c r="H17" s="313"/>
      <c r="I17" s="255"/>
      <c r="K17" s="312" t="s">
        <v>135</v>
      </c>
      <c r="L17" s="313"/>
      <c r="M17" s="313"/>
      <c r="N17" s="314"/>
      <c r="P17" s="151">
        <v>500</v>
      </c>
      <c r="Q17" s="212">
        <v>575</v>
      </c>
      <c r="R17" s="253">
        <f t="shared" si="6"/>
        <v>0.86956521739130432</v>
      </c>
      <c r="S17" s="254">
        <f t="shared" si="7"/>
        <v>86.956521739130437</v>
      </c>
      <c r="U17" s="151">
        <v>500</v>
      </c>
      <c r="V17" s="212">
        <v>547</v>
      </c>
      <c r="W17" s="253">
        <f t="shared" si="8"/>
        <v>0.91407678244972579</v>
      </c>
      <c r="X17" s="254">
        <f t="shared" si="9"/>
        <v>91.407678244972573</v>
      </c>
      <c r="Z17" s="151">
        <v>500</v>
      </c>
      <c r="AA17" s="212">
        <v>550</v>
      </c>
      <c r="AB17" s="253">
        <f t="shared" si="10"/>
        <v>0.90909090909090906</v>
      </c>
      <c r="AC17" s="254">
        <f t="shared" si="11"/>
        <v>90.909090909090907</v>
      </c>
      <c r="AE17" s="151">
        <v>500</v>
      </c>
      <c r="AF17" s="212">
        <v>510</v>
      </c>
      <c r="AG17" s="253">
        <f t="shared" si="12"/>
        <v>0.98039215686274506</v>
      </c>
      <c r="AH17" s="254">
        <f t="shared" si="13"/>
        <v>98.039215686274503</v>
      </c>
    </row>
    <row r="18" spans="1:34" ht="16" thickBot="1">
      <c r="P18" s="312" t="s">
        <v>136</v>
      </c>
      <c r="Q18" s="313"/>
      <c r="R18" s="313"/>
      <c r="S18" s="314"/>
      <c r="U18" s="312" t="s">
        <v>136</v>
      </c>
      <c r="V18" s="313"/>
      <c r="W18" s="313"/>
      <c r="X18" s="314"/>
      <c r="Z18" s="312" t="s">
        <v>136</v>
      </c>
      <c r="AA18" s="313"/>
      <c r="AB18" s="313"/>
      <c r="AC18" s="314"/>
      <c r="AE18" s="312" t="s">
        <v>136</v>
      </c>
      <c r="AF18" s="313"/>
      <c r="AG18" s="313"/>
      <c r="AH18" s="314"/>
    </row>
    <row r="19" spans="1:34">
      <c r="A19" s="1" t="s">
        <v>114</v>
      </c>
      <c r="F19" s="1" t="s">
        <v>114</v>
      </c>
      <c r="K19" s="1" t="s">
        <v>114</v>
      </c>
    </row>
    <row r="20" spans="1:34">
      <c r="A20" s="1" t="s">
        <v>115</v>
      </c>
      <c r="F20" s="1" t="s">
        <v>115</v>
      </c>
      <c r="K20" s="1" t="s">
        <v>115</v>
      </c>
      <c r="P20" s="1" t="s">
        <v>114</v>
      </c>
    </row>
    <row r="21" spans="1:34">
      <c r="P21" s="1" t="s">
        <v>115</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baseColWidth="10" defaultColWidth="8.83203125" defaultRowHeight="15"/>
  <cols>
    <col min="1" max="1" width="17.5" customWidth="1"/>
    <col min="2" max="2" width="9.5" customWidth="1"/>
    <col min="3" max="3" width="19.83203125" customWidth="1"/>
    <col min="4" max="4" width="11.5" bestFit="1" customWidth="1"/>
    <col min="5" max="5" width="15.83203125" bestFit="1" customWidth="1"/>
    <col min="6" max="6" width="7.5" customWidth="1"/>
    <col min="7" max="7" width="19.83203125" customWidth="1"/>
    <col min="8" max="8" width="11.5" bestFit="1" customWidth="1"/>
    <col min="10" max="10" width="7.5" customWidth="1"/>
    <col min="11" max="11" width="17.83203125" customWidth="1"/>
    <col min="13" max="13" width="9" customWidth="1"/>
    <col min="15" max="15" width="9.5" customWidth="1"/>
  </cols>
  <sheetData>
    <row r="1" spans="1:32">
      <c r="A1" s="1" t="s">
        <v>137</v>
      </c>
    </row>
    <row r="2" spans="1:32">
      <c r="A2" s="1" t="s">
        <v>138</v>
      </c>
    </row>
    <row r="3" spans="1:32" ht="16" thickBot="1">
      <c r="A3" s="1" t="s">
        <v>139</v>
      </c>
      <c r="K3" s="1" t="s">
        <v>140</v>
      </c>
    </row>
    <row r="4" spans="1:32" ht="17" thickTop="1" thickBot="1">
      <c r="A4" s="323" t="s">
        <v>141</v>
      </c>
      <c r="B4" s="323"/>
      <c r="C4" s="323"/>
      <c r="D4" s="323"/>
      <c r="E4" s="324" t="s">
        <v>142</v>
      </c>
      <c r="F4" s="324"/>
      <c r="G4" s="324"/>
      <c r="H4" s="324"/>
      <c r="K4" s="323" t="s">
        <v>141</v>
      </c>
      <c r="L4" s="323"/>
      <c r="M4" s="323"/>
      <c r="N4" s="323"/>
      <c r="O4" s="324" t="s">
        <v>142</v>
      </c>
      <c r="P4" s="324"/>
      <c r="Q4" s="324"/>
      <c r="R4" s="324"/>
      <c r="U4" s="132" t="s">
        <v>143</v>
      </c>
      <c r="V4" s="133"/>
      <c r="W4" s="133"/>
      <c r="X4" s="133"/>
      <c r="Y4" s="133"/>
      <c r="Z4" s="133"/>
      <c r="AA4" s="134"/>
      <c r="AB4" s="201" t="s">
        <v>144</v>
      </c>
      <c r="AC4" s="202"/>
      <c r="AD4" s="202"/>
      <c r="AE4" s="202"/>
      <c r="AF4" s="203"/>
    </row>
    <row r="5" spans="1:32" ht="16" thickTop="1">
      <c r="A5" s="11" t="s">
        <v>145</v>
      </c>
      <c r="B5" s="12" t="s">
        <v>146</v>
      </c>
      <c r="C5" s="12" t="s">
        <v>147</v>
      </c>
      <c r="D5" s="12" t="s">
        <v>148</v>
      </c>
      <c r="E5" s="13" t="s">
        <v>145</v>
      </c>
      <c r="F5" s="13" t="s">
        <v>146</v>
      </c>
      <c r="G5" s="13" t="s">
        <v>147</v>
      </c>
      <c r="H5" s="14" t="s">
        <v>148</v>
      </c>
      <c r="K5" s="11" t="s">
        <v>145</v>
      </c>
      <c r="L5" s="12" t="s">
        <v>146</v>
      </c>
      <c r="M5" s="12" t="s">
        <v>147</v>
      </c>
      <c r="N5" s="12" t="s">
        <v>148</v>
      </c>
      <c r="O5" s="13" t="s">
        <v>145</v>
      </c>
      <c r="P5" s="13" t="s">
        <v>146</v>
      </c>
      <c r="Q5" s="13" t="s">
        <v>147</v>
      </c>
      <c r="R5" s="14" t="s">
        <v>148</v>
      </c>
      <c r="U5" s="135" t="s">
        <v>149</v>
      </c>
      <c r="V5" s="136"/>
      <c r="W5" s="136"/>
      <c r="X5" s="136"/>
      <c r="Y5" s="136"/>
      <c r="Z5" s="136"/>
      <c r="AA5" s="137"/>
      <c r="AB5" s="204"/>
      <c r="AC5" s="205"/>
      <c r="AD5" s="205"/>
      <c r="AE5" s="205"/>
      <c r="AF5" s="206"/>
    </row>
    <row r="6" spans="1:3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150</v>
      </c>
      <c r="V6" s="136"/>
      <c r="W6" s="136"/>
      <c r="X6" s="136"/>
      <c r="Y6" s="136"/>
      <c r="Z6" s="136"/>
      <c r="AA6" s="137"/>
      <c r="AB6" s="204"/>
      <c r="AC6" s="205"/>
      <c r="AD6" s="205"/>
      <c r="AE6" s="205"/>
      <c r="AF6" s="206"/>
    </row>
    <row r="7" spans="1:32">
      <c r="A7" s="15">
        <v>150</v>
      </c>
      <c r="B7" s="210"/>
      <c r="C7" s="210"/>
      <c r="D7" s="210"/>
      <c r="E7" s="17">
        <v>150</v>
      </c>
      <c r="F7" s="210"/>
      <c r="G7" s="210"/>
      <c r="H7" s="219"/>
      <c r="K7" s="15">
        <v>150</v>
      </c>
      <c r="L7" s="210"/>
      <c r="M7" s="16">
        <v>0.18</v>
      </c>
      <c r="N7" s="210"/>
      <c r="O7" s="17">
        <v>380</v>
      </c>
      <c r="P7" s="210"/>
      <c r="Q7" s="210"/>
      <c r="R7" s="219"/>
      <c r="U7" s="135" t="s">
        <v>151</v>
      </c>
      <c r="V7" s="136"/>
      <c r="W7" s="136"/>
      <c r="X7" s="136"/>
      <c r="Y7" s="136"/>
      <c r="Z7" s="136"/>
      <c r="AA7" s="137"/>
      <c r="AB7" s="204"/>
      <c r="AC7" s="205"/>
      <c r="AD7" s="205"/>
      <c r="AE7" s="205"/>
      <c r="AF7" s="206"/>
    </row>
    <row r="8" spans="1:32">
      <c r="A8" s="15">
        <v>200</v>
      </c>
      <c r="B8" s="210"/>
      <c r="C8" s="210"/>
      <c r="D8" s="210"/>
      <c r="E8" s="17">
        <v>200</v>
      </c>
      <c r="F8" s="210"/>
      <c r="G8" s="210"/>
      <c r="H8" s="219"/>
      <c r="K8" s="15">
        <v>200</v>
      </c>
      <c r="L8" s="210"/>
      <c r="M8" s="16">
        <v>0.18</v>
      </c>
      <c r="N8" s="210"/>
      <c r="O8" s="17">
        <v>510</v>
      </c>
      <c r="P8" s="210"/>
      <c r="Q8" s="210"/>
      <c r="R8" s="219"/>
      <c r="U8" s="135" t="s">
        <v>152</v>
      </c>
      <c r="V8" s="136"/>
      <c r="W8" s="136"/>
      <c r="X8" s="136"/>
      <c r="Y8" s="136"/>
      <c r="Z8" s="136"/>
      <c r="AA8" s="137"/>
      <c r="AB8" s="204"/>
      <c r="AC8" s="205"/>
      <c r="AD8" s="205"/>
      <c r="AE8" s="205"/>
      <c r="AF8" s="206"/>
    </row>
    <row r="9" spans="1:32">
      <c r="A9" s="15">
        <v>300</v>
      </c>
      <c r="B9" s="210"/>
      <c r="C9" s="210"/>
      <c r="D9" s="210"/>
      <c r="E9" s="17">
        <v>300</v>
      </c>
      <c r="F9" s="210"/>
      <c r="G9" s="210"/>
      <c r="H9" s="219"/>
      <c r="K9" s="15">
        <v>100</v>
      </c>
      <c r="L9" s="210"/>
      <c r="M9" s="16">
        <v>0.1</v>
      </c>
      <c r="N9" s="210"/>
      <c r="O9" s="17">
        <v>200</v>
      </c>
      <c r="P9" s="210"/>
      <c r="Q9" s="210"/>
      <c r="R9" s="219"/>
      <c r="U9" s="135" t="s">
        <v>153</v>
      </c>
      <c r="V9" s="136"/>
      <c r="W9" s="136"/>
      <c r="X9" s="136"/>
      <c r="Y9" s="136"/>
      <c r="Z9" s="136"/>
      <c r="AA9" s="137"/>
      <c r="AB9" s="204"/>
      <c r="AC9" s="205"/>
      <c r="AD9" s="205"/>
      <c r="AE9" s="205"/>
      <c r="AF9" s="206"/>
    </row>
    <row r="10" spans="1:32">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6" thickBot="1">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6" thickTop="1"/>
    <row r="15" spans="1:32">
      <c r="A15" s="1" t="s">
        <v>154</v>
      </c>
      <c r="B15" s="1"/>
      <c r="C15" s="1"/>
      <c r="D15" s="1"/>
      <c r="E15" s="1"/>
      <c r="F15" s="1"/>
    </row>
    <row r="16" spans="1:32">
      <c r="A16" s="1" t="s">
        <v>155</v>
      </c>
      <c r="B16" s="1"/>
      <c r="C16" s="1"/>
      <c r="D16" s="1"/>
      <c r="E16" s="1" t="s">
        <v>156</v>
      </c>
      <c r="F16" s="1"/>
    </row>
    <row r="17" spans="1:44" ht="16" thickBot="1"/>
    <row r="18" spans="1:44" ht="16" thickBot="1">
      <c r="A18" s="185" t="s">
        <v>157</v>
      </c>
      <c r="E18" s="186" t="s">
        <v>157</v>
      </c>
      <c r="K18" s="342" t="s">
        <v>158</v>
      </c>
      <c r="L18" s="343"/>
      <c r="M18" s="343"/>
      <c r="N18" s="343"/>
      <c r="O18" s="343"/>
      <c r="P18" s="343"/>
      <c r="Q18" s="343"/>
      <c r="R18" s="343"/>
      <c r="S18" s="343"/>
      <c r="T18" s="344"/>
    </row>
    <row r="19" spans="1:44">
      <c r="A19" s="187" t="s">
        <v>159</v>
      </c>
      <c r="E19" s="188" t="s">
        <v>160</v>
      </c>
      <c r="K19" s="204" t="s">
        <v>144</v>
      </c>
      <c r="L19" s="205"/>
      <c r="M19" s="205"/>
      <c r="N19" s="205"/>
      <c r="O19" s="205"/>
      <c r="P19" s="205"/>
      <c r="Q19" s="205"/>
      <c r="R19" s="205"/>
      <c r="S19" s="205"/>
      <c r="T19" s="206"/>
    </row>
    <row r="20" spans="1:44">
      <c r="A20" s="187" t="s">
        <v>161</v>
      </c>
      <c r="E20" s="188" t="s">
        <v>161</v>
      </c>
      <c r="K20" s="204"/>
      <c r="L20" s="205"/>
      <c r="M20" s="205"/>
      <c r="N20" s="205"/>
      <c r="O20" s="205"/>
      <c r="P20" s="205"/>
      <c r="Q20" s="205"/>
      <c r="R20" s="205"/>
      <c r="S20" s="205"/>
      <c r="T20" s="206"/>
    </row>
    <row r="21" spans="1:44" ht="16" thickBot="1">
      <c r="A21" s="189" t="s">
        <v>162</v>
      </c>
      <c r="E21" s="190" t="s">
        <v>163</v>
      </c>
      <c r="K21" s="204"/>
      <c r="L21" s="205"/>
      <c r="M21" s="205"/>
      <c r="N21" s="205"/>
      <c r="O21" s="205"/>
      <c r="P21" s="205"/>
      <c r="Q21" s="205"/>
      <c r="R21" s="205"/>
      <c r="S21" s="205"/>
      <c r="T21" s="206"/>
    </row>
    <row r="22" spans="1:44" ht="17" thickTop="1" thickBot="1">
      <c r="A22" s="191" t="s">
        <v>164</v>
      </c>
      <c r="B22" s="192" t="s">
        <v>165</v>
      </c>
      <c r="C22" s="192" t="s">
        <v>166</v>
      </c>
      <c r="D22" s="193" t="s">
        <v>167</v>
      </c>
      <c r="E22" s="194" t="s">
        <v>164</v>
      </c>
      <c r="F22" s="195" t="s">
        <v>165</v>
      </c>
      <c r="G22" s="195" t="s">
        <v>166</v>
      </c>
      <c r="H22" s="196" t="s">
        <v>167</v>
      </c>
      <c r="K22" s="204"/>
      <c r="L22" s="205"/>
      <c r="M22" s="205"/>
      <c r="N22" s="205"/>
      <c r="O22" s="205"/>
      <c r="P22" s="205"/>
      <c r="Q22" s="205"/>
      <c r="R22" s="205"/>
      <c r="S22" s="205"/>
      <c r="T22" s="206"/>
    </row>
    <row r="23" spans="1:44">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c r="A24" s="15">
        <v>200</v>
      </c>
      <c r="B24" s="210"/>
      <c r="C24" s="210"/>
      <c r="D24" s="219"/>
      <c r="E24" s="24">
        <v>200</v>
      </c>
      <c r="F24" s="210"/>
      <c r="G24" s="210"/>
      <c r="H24" s="219"/>
      <c r="K24" s="204"/>
      <c r="L24" s="205"/>
      <c r="M24" s="205"/>
      <c r="N24" s="205"/>
      <c r="O24" s="205"/>
      <c r="P24" s="205"/>
      <c r="Q24" s="205"/>
      <c r="R24" s="205"/>
      <c r="S24" s="205"/>
      <c r="T24" s="206"/>
    </row>
    <row r="25" spans="1:44" ht="16" thickBot="1">
      <c r="A25" s="15">
        <v>300</v>
      </c>
      <c r="B25" s="210"/>
      <c r="C25" s="210"/>
      <c r="D25" s="219"/>
      <c r="E25" s="24">
        <v>300</v>
      </c>
      <c r="F25" s="210"/>
      <c r="G25" s="210"/>
      <c r="H25" s="219"/>
      <c r="K25" s="207"/>
      <c r="L25" s="208"/>
      <c r="M25" s="208"/>
      <c r="N25" s="208"/>
      <c r="O25" s="208"/>
      <c r="P25" s="208"/>
      <c r="Q25" s="208"/>
      <c r="R25" s="208"/>
      <c r="S25" s="208"/>
      <c r="T25" s="209"/>
    </row>
    <row r="26" spans="1:44">
      <c r="A26" s="15">
        <v>400</v>
      </c>
      <c r="B26" s="210"/>
      <c r="C26" s="210"/>
      <c r="D26" s="219"/>
      <c r="E26" s="24">
        <v>400</v>
      </c>
      <c r="F26" s="210"/>
      <c r="G26" s="210"/>
      <c r="H26" s="219"/>
    </row>
    <row r="27" spans="1:44" ht="16" thickBot="1">
      <c r="A27" s="19">
        <v>500</v>
      </c>
      <c r="B27" s="218"/>
      <c r="C27" s="218"/>
      <c r="D27" s="220"/>
      <c r="E27" s="25">
        <v>500</v>
      </c>
      <c r="F27" s="218"/>
      <c r="G27" s="218"/>
      <c r="H27" s="220"/>
    </row>
    <row r="28" spans="1:44" ht="16" thickTop="1"/>
    <row r="31" spans="1:44" ht="16" thickBot="1">
      <c r="A31" s="1" t="s">
        <v>168</v>
      </c>
      <c r="B31" s="1"/>
      <c r="C31" s="1"/>
    </row>
    <row r="32" spans="1:44" ht="16" thickBot="1">
      <c r="A32" s="1" t="s">
        <v>169</v>
      </c>
      <c r="B32" s="1"/>
      <c r="C32" s="1"/>
      <c r="H32" s="1" t="s">
        <v>170</v>
      </c>
      <c r="Q32" s="1" t="s">
        <v>171</v>
      </c>
      <c r="AB32" s="157" t="s">
        <v>51</v>
      </c>
      <c r="AC32" s="154"/>
      <c r="AD32" s="131"/>
      <c r="AE32" s="131"/>
      <c r="AF32" s="131"/>
      <c r="AG32" s="131"/>
      <c r="AH32" s="131"/>
      <c r="AI32" s="131"/>
      <c r="AJ32" s="131"/>
      <c r="AK32" s="131"/>
      <c r="AL32" s="131"/>
      <c r="AM32" s="131"/>
      <c r="AN32" s="131"/>
      <c r="AO32" s="131"/>
      <c r="AP32" s="131"/>
      <c r="AQ32" s="131"/>
      <c r="AR32" s="131"/>
    </row>
    <row r="33" spans="1:44" ht="17" thickTop="1" thickBot="1">
      <c r="A33" s="325" t="s">
        <v>172</v>
      </c>
      <c r="B33" s="326"/>
      <c r="C33" s="326"/>
      <c r="D33" s="326"/>
      <c r="E33" s="327"/>
      <c r="H33" s="297" t="s">
        <v>173</v>
      </c>
      <c r="I33" s="298"/>
      <c r="J33" s="298"/>
      <c r="K33" s="298"/>
      <c r="L33" s="298"/>
      <c r="M33" s="298"/>
      <c r="N33" s="298"/>
      <c r="O33" s="299"/>
      <c r="Q33" s="309" t="s">
        <v>174</v>
      </c>
      <c r="R33" s="310"/>
      <c r="S33" s="310"/>
      <c r="T33" s="310"/>
      <c r="U33" s="310"/>
      <c r="V33" s="310"/>
      <c r="W33" s="310"/>
      <c r="X33" s="310"/>
      <c r="Y33" s="310"/>
      <c r="Z33" s="311"/>
      <c r="AB33" s="155">
        <v>1</v>
      </c>
      <c r="AC33" s="336" t="s">
        <v>175</v>
      </c>
      <c r="AD33" s="337"/>
      <c r="AE33" s="337"/>
      <c r="AF33" s="337"/>
      <c r="AG33" s="337"/>
      <c r="AH33" s="337"/>
      <c r="AI33" s="337"/>
      <c r="AJ33" s="337"/>
      <c r="AK33" s="337"/>
      <c r="AL33" s="337"/>
      <c r="AM33" s="337"/>
      <c r="AN33" s="337"/>
      <c r="AO33" s="337"/>
      <c r="AP33" s="337"/>
      <c r="AQ33" s="337"/>
      <c r="AR33" s="338"/>
    </row>
    <row r="34" spans="1:44" ht="16" thickTop="1">
      <c r="A34" s="2" t="s">
        <v>103</v>
      </c>
      <c r="B34" s="3" t="s">
        <v>176</v>
      </c>
      <c r="C34" s="3" t="s">
        <v>177</v>
      </c>
      <c r="D34" s="3" t="s">
        <v>178</v>
      </c>
      <c r="E34" s="32" t="s">
        <v>179</v>
      </c>
      <c r="H34" s="333" t="s">
        <v>180</v>
      </c>
      <c r="I34" s="334"/>
      <c r="J34" s="334"/>
      <c r="K34" s="334"/>
      <c r="L34" s="334"/>
      <c r="M34" s="334"/>
      <c r="N34" s="334"/>
      <c r="O34" s="335"/>
      <c r="Q34" s="141" t="s">
        <v>181</v>
      </c>
      <c r="R34" s="142" t="s">
        <v>182</v>
      </c>
      <c r="S34" s="142" t="s">
        <v>183</v>
      </c>
      <c r="T34" s="142" t="s">
        <v>184</v>
      </c>
      <c r="U34" s="142" t="s">
        <v>185</v>
      </c>
      <c r="V34" s="142" t="s">
        <v>186</v>
      </c>
      <c r="W34" s="142" t="s">
        <v>186</v>
      </c>
      <c r="X34" s="142" t="s">
        <v>187</v>
      </c>
      <c r="Y34" s="142" t="s">
        <v>188</v>
      </c>
      <c r="Z34" s="143" t="s">
        <v>189</v>
      </c>
      <c r="AB34" s="155" t="s">
        <v>53</v>
      </c>
      <c r="AC34" s="348"/>
      <c r="AD34" s="349"/>
      <c r="AE34" s="349"/>
      <c r="AF34" s="349"/>
      <c r="AG34" s="349"/>
      <c r="AH34" s="349"/>
      <c r="AI34" s="349"/>
      <c r="AJ34" s="349"/>
      <c r="AK34" s="349"/>
      <c r="AL34" s="349"/>
      <c r="AM34" s="349"/>
      <c r="AN34" s="349"/>
      <c r="AO34" s="349"/>
      <c r="AP34" s="349"/>
      <c r="AQ34" s="349"/>
      <c r="AR34" s="350"/>
    </row>
    <row r="35" spans="1:44" ht="16" thickBot="1">
      <c r="A35" s="4">
        <v>100</v>
      </c>
      <c r="B35" s="5">
        <v>0.98</v>
      </c>
      <c r="C35" s="5">
        <v>0.5</v>
      </c>
      <c r="D35" s="5">
        <v>0.5</v>
      </c>
      <c r="E35" s="33">
        <v>1</v>
      </c>
      <c r="H35" s="285" t="s">
        <v>190</v>
      </c>
      <c r="I35" s="286"/>
      <c r="J35" s="286"/>
      <c r="K35" s="286"/>
      <c r="L35" s="286"/>
      <c r="M35" s="286"/>
      <c r="N35" s="286"/>
      <c r="O35" s="287"/>
      <c r="Q35" s="144" t="s">
        <v>45</v>
      </c>
      <c r="R35" s="145" t="s">
        <v>45</v>
      </c>
      <c r="S35" s="145" t="s">
        <v>45</v>
      </c>
      <c r="T35" s="145" t="s">
        <v>45</v>
      </c>
      <c r="U35" s="145" t="s">
        <v>45</v>
      </c>
      <c r="V35" s="145" t="s">
        <v>45</v>
      </c>
      <c r="W35" s="145" t="s">
        <v>191</v>
      </c>
      <c r="X35" s="145" t="s">
        <v>191</v>
      </c>
      <c r="Y35" s="145" t="s">
        <v>191</v>
      </c>
      <c r="Z35" s="146" t="s">
        <v>191</v>
      </c>
      <c r="AB35" s="155">
        <v>2</v>
      </c>
      <c r="AC35" s="339" t="s">
        <v>192</v>
      </c>
      <c r="AD35" s="340"/>
      <c r="AE35" s="340"/>
      <c r="AF35" s="340"/>
      <c r="AG35" s="340"/>
      <c r="AH35" s="340"/>
      <c r="AI35" s="340"/>
      <c r="AJ35" s="340"/>
      <c r="AK35" s="340"/>
      <c r="AL35" s="340"/>
      <c r="AM35" s="340"/>
      <c r="AN35" s="340"/>
      <c r="AO35" s="340"/>
      <c r="AP35" s="340"/>
      <c r="AQ35" s="340"/>
      <c r="AR35" s="341"/>
    </row>
    <row r="36" spans="1:44" ht="17" thickTop="1" thickBot="1">
      <c r="A36" s="4">
        <v>200</v>
      </c>
      <c r="B36" s="214"/>
      <c r="C36" s="214"/>
      <c r="D36" s="214"/>
      <c r="E36" s="215"/>
      <c r="H36" s="331" t="s">
        <v>193</v>
      </c>
      <c r="I36" s="331" t="s">
        <v>194</v>
      </c>
      <c r="J36" s="328" t="s">
        <v>195</v>
      </c>
      <c r="K36" s="328"/>
      <c r="L36" s="329"/>
      <c r="M36" s="330" t="s">
        <v>196</v>
      </c>
      <c r="N36" s="328"/>
      <c r="O36" s="329"/>
      <c r="Q36" s="147">
        <v>50</v>
      </c>
      <c r="R36" s="148">
        <v>50</v>
      </c>
      <c r="S36" s="148">
        <v>50</v>
      </c>
      <c r="T36" s="148">
        <v>50</v>
      </c>
      <c r="U36" s="148">
        <v>50</v>
      </c>
      <c r="V36" s="148">
        <v>250</v>
      </c>
      <c r="W36" s="148">
        <v>2.4500000000000002</v>
      </c>
      <c r="X36" s="148">
        <v>1.25</v>
      </c>
      <c r="Y36" s="148">
        <v>1.25</v>
      </c>
      <c r="Z36" s="149">
        <v>2.5</v>
      </c>
      <c r="AB36" s="155" t="s">
        <v>53</v>
      </c>
      <c r="AC36" s="348"/>
      <c r="AD36" s="349"/>
      <c r="AE36" s="349"/>
      <c r="AF36" s="349"/>
      <c r="AG36" s="349"/>
      <c r="AH36" s="349"/>
      <c r="AI36" s="349"/>
      <c r="AJ36" s="349"/>
      <c r="AK36" s="349"/>
      <c r="AL36" s="349"/>
      <c r="AM36" s="349"/>
      <c r="AN36" s="349"/>
      <c r="AO36" s="349"/>
      <c r="AP36" s="349"/>
      <c r="AQ36" s="349"/>
      <c r="AR36" s="350"/>
    </row>
    <row r="37" spans="1:44" ht="17" thickTop="1" thickBot="1">
      <c r="A37" s="4">
        <v>300</v>
      </c>
      <c r="B37" s="214"/>
      <c r="C37" s="214"/>
      <c r="D37" s="214"/>
      <c r="E37" s="215"/>
      <c r="H37" s="332"/>
      <c r="I37" s="332"/>
      <c r="J37" s="27" t="s">
        <v>177</v>
      </c>
      <c r="K37" s="7" t="s">
        <v>178</v>
      </c>
      <c r="L37" s="7" t="s">
        <v>197</v>
      </c>
      <c r="M37" s="7" t="s">
        <v>177</v>
      </c>
      <c r="N37" s="7" t="s">
        <v>178</v>
      </c>
      <c r="O37" s="8" t="s">
        <v>197</v>
      </c>
      <c r="Q37" s="150">
        <v>100</v>
      </c>
      <c r="R37" s="52">
        <v>100</v>
      </c>
      <c r="S37" s="52">
        <v>100</v>
      </c>
      <c r="T37" s="52">
        <v>100</v>
      </c>
      <c r="U37" s="52">
        <v>100</v>
      </c>
      <c r="V37" s="210"/>
      <c r="W37" s="210"/>
      <c r="X37" s="210"/>
      <c r="Y37" s="210"/>
      <c r="Z37" s="211"/>
      <c r="AB37" s="155">
        <v>3</v>
      </c>
      <c r="AC37" s="339" t="s">
        <v>198</v>
      </c>
      <c r="AD37" s="340"/>
      <c r="AE37" s="340"/>
      <c r="AF37" s="340"/>
      <c r="AG37" s="340"/>
      <c r="AH37" s="340"/>
      <c r="AI37" s="340"/>
      <c r="AJ37" s="340"/>
      <c r="AK37" s="340"/>
      <c r="AL37" s="340"/>
      <c r="AM37" s="340"/>
      <c r="AN37" s="340"/>
      <c r="AO37" s="340"/>
      <c r="AP37" s="340"/>
      <c r="AQ37" s="340"/>
      <c r="AR37" s="341"/>
    </row>
    <row r="38" spans="1:44" ht="16" thickTop="1">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53</v>
      </c>
      <c r="AC38" s="351"/>
      <c r="AD38" s="352"/>
      <c r="AE38" s="352"/>
      <c r="AF38" s="352"/>
      <c r="AG38" s="352"/>
      <c r="AH38" s="352"/>
      <c r="AI38" s="352"/>
      <c r="AJ38" s="352"/>
      <c r="AK38" s="352"/>
      <c r="AL38" s="352"/>
      <c r="AM38" s="352"/>
      <c r="AN38" s="352"/>
      <c r="AO38" s="352"/>
      <c r="AP38" s="352"/>
      <c r="AQ38" s="352"/>
      <c r="AR38" s="353"/>
    </row>
    <row r="39" spans="1:44" ht="16" thickBot="1">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39" t="s">
        <v>199</v>
      </c>
      <c r="AD39" s="340"/>
      <c r="AE39" s="340"/>
      <c r="AF39" s="340"/>
      <c r="AG39" s="340"/>
      <c r="AH39" s="340"/>
      <c r="AI39" s="340"/>
      <c r="AJ39" s="340"/>
      <c r="AK39" s="340"/>
      <c r="AL39" s="340"/>
      <c r="AM39" s="340"/>
      <c r="AN39" s="340"/>
      <c r="AO39" s="340"/>
      <c r="AP39" s="340"/>
      <c r="AQ39" s="340"/>
      <c r="AR39" s="341"/>
    </row>
    <row r="40" spans="1:44" ht="17" thickTop="1" thickBot="1">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53</v>
      </c>
      <c r="AC40" s="345"/>
      <c r="AD40" s="346"/>
      <c r="AE40" s="346"/>
      <c r="AF40" s="346"/>
      <c r="AG40" s="346"/>
      <c r="AH40" s="346"/>
      <c r="AI40" s="346"/>
      <c r="AJ40" s="346"/>
      <c r="AK40" s="346"/>
      <c r="AL40" s="346"/>
      <c r="AM40" s="346"/>
      <c r="AN40" s="346"/>
      <c r="AO40" s="346"/>
      <c r="AP40" s="346"/>
      <c r="AQ40" s="346"/>
      <c r="AR40" s="347"/>
    </row>
    <row r="41" spans="1:44">
      <c r="H41" s="30">
        <v>0.18</v>
      </c>
      <c r="I41" s="9">
        <v>0.18</v>
      </c>
      <c r="J41" s="214"/>
      <c r="K41" s="214"/>
      <c r="L41" s="214"/>
      <c r="M41" s="214"/>
      <c r="N41" s="214"/>
      <c r="O41" s="215"/>
    </row>
    <row r="42" spans="1:44">
      <c r="H42" s="30">
        <v>0.24</v>
      </c>
      <c r="I42" s="9">
        <v>0.12</v>
      </c>
      <c r="J42" s="214"/>
      <c r="K42" s="214"/>
      <c r="L42" s="214"/>
      <c r="M42" s="214"/>
      <c r="N42" s="214"/>
      <c r="O42" s="215"/>
    </row>
    <row r="43" spans="1:44">
      <c r="H43" s="30">
        <v>0.3</v>
      </c>
      <c r="I43" s="9">
        <v>0.06</v>
      </c>
      <c r="J43" s="214"/>
      <c r="K43" s="214"/>
      <c r="L43" s="214"/>
      <c r="M43" s="214"/>
      <c r="N43" s="214"/>
      <c r="O43" s="215"/>
    </row>
    <row r="44" spans="1:44" ht="16" thickBot="1">
      <c r="H44" s="31">
        <v>0.36</v>
      </c>
      <c r="I44" s="10">
        <v>0</v>
      </c>
      <c r="J44" s="216"/>
      <c r="K44" s="216"/>
      <c r="L44" s="216"/>
      <c r="M44" s="216"/>
      <c r="N44" s="216"/>
      <c r="O44" s="217"/>
    </row>
    <row r="45" spans="1:44" ht="16" thickTop="1"/>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N38" sqref="N38"/>
    </sheetView>
  </sheetViews>
  <sheetFormatPr baseColWidth="10" defaultColWidth="8.83203125" defaultRowHeight="15"/>
  <cols>
    <col min="4" max="4" width="15.1640625" bestFit="1" customWidth="1"/>
    <col min="5" max="5" width="13.5" bestFit="1" customWidth="1"/>
    <col min="6" max="6" width="14.83203125" bestFit="1" customWidth="1"/>
  </cols>
  <sheetData>
    <row r="1" spans="1:15">
      <c r="A1" s="1" t="s">
        <v>200</v>
      </c>
    </row>
    <row r="2" spans="1:15" ht="16" thickBot="1"/>
    <row r="3" spans="1:15" ht="37.5" customHeight="1" thickTop="1" thickBot="1">
      <c r="A3" s="259" t="s">
        <v>201</v>
      </c>
      <c r="B3" s="184" t="s">
        <v>202</v>
      </c>
      <c r="C3" s="260" t="s">
        <v>203</v>
      </c>
      <c r="D3" s="184" t="s">
        <v>204</v>
      </c>
      <c r="E3" s="184" t="s">
        <v>205</v>
      </c>
      <c r="F3" s="184" t="s">
        <v>206</v>
      </c>
      <c r="G3" s="184" t="s">
        <v>207</v>
      </c>
      <c r="I3" s="183" t="s">
        <v>208</v>
      </c>
      <c r="J3" s="183" t="s">
        <v>202</v>
      </c>
      <c r="K3" s="262" t="s">
        <v>203</v>
      </c>
      <c r="L3" s="183" t="s">
        <v>204</v>
      </c>
      <c r="M3" s="183" t="s">
        <v>205</v>
      </c>
      <c r="N3" s="183" t="s">
        <v>206</v>
      </c>
      <c r="O3" s="183" t="s">
        <v>207</v>
      </c>
    </row>
    <row r="4" spans="1:15" ht="17" thickTop="1" thickBot="1">
      <c r="B4" s="184" t="s">
        <v>209</v>
      </c>
      <c r="C4" s="184"/>
      <c r="D4" s="184" t="s">
        <v>210</v>
      </c>
      <c r="E4" s="184" t="s">
        <v>210</v>
      </c>
      <c r="F4" s="184" t="s">
        <v>210</v>
      </c>
      <c r="G4" s="184"/>
      <c r="J4" s="183" t="s">
        <v>209</v>
      </c>
      <c r="K4" s="183"/>
      <c r="L4" s="183" t="s">
        <v>210</v>
      </c>
      <c r="M4" s="183" t="s">
        <v>210</v>
      </c>
      <c r="N4" s="183" t="s">
        <v>210</v>
      </c>
      <c r="O4" s="183"/>
    </row>
    <row r="5" spans="1:15" ht="17" thickTop="1" thickBot="1">
      <c r="B5" s="261">
        <v>0.5</v>
      </c>
      <c r="C5" s="256">
        <f>SQRT(B5)</f>
        <v>0.70710678118654757</v>
      </c>
      <c r="D5" s="256">
        <v>70.33</v>
      </c>
      <c r="E5" s="256">
        <f>D5/50</f>
        <v>1.4066000000000001</v>
      </c>
      <c r="F5" s="256">
        <f>2*PI()*SQRT(B5/9.81)</f>
        <v>1.4185033534428875</v>
      </c>
      <c r="G5" s="256">
        <f>(E5/2*PI())^2</f>
        <v>4.8818112088587462</v>
      </c>
      <c r="J5" s="263">
        <v>0.5</v>
      </c>
      <c r="K5" s="256">
        <f>SQRT(J5)</f>
        <v>0.70710678118654757</v>
      </c>
      <c r="L5" s="256">
        <v>70.91</v>
      </c>
      <c r="M5" s="256">
        <f>L5/50</f>
        <v>1.4181999999999999</v>
      </c>
      <c r="N5" s="256">
        <f>2*PI()*SQRT(J5/9.81)</f>
        <v>1.4185033534428875</v>
      </c>
      <c r="O5" s="256">
        <f>(M5/2*PI())^2</f>
        <v>4.962662218544116</v>
      </c>
    </row>
    <row r="6" spans="1:15" ht="17" thickTop="1" thickBot="1">
      <c r="B6" s="83">
        <v>0.45</v>
      </c>
      <c r="C6" s="256">
        <f t="shared" ref="C6:C11" si="0">SQRT(B6)</f>
        <v>0.67082039324993692</v>
      </c>
      <c r="D6" s="257">
        <v>66.62</v>
      </c>
      <c r="E6" s="256">
        <f t="shared" ref="E6:E11" si="1">D6/50</f>
        <v>1.3324</v>
      </c>
      <c r="F6" s="256">
        <f t="shared" ref="F6:F11" si="2">2*PI()*SQRT(B6/9.81)</f>
        <v>1.345710439639912</v>
      </c>
      <c r="G6" s="256">
        <f t="shared" ref="G6:G11" si="3">(E6/2*PI())^2</f>
        <v>4.3803519071262178</v>
      </c>
      <c r="J6" s="98">
        <v>0.45</v>
      </c>
      <c r="K6" s="256">
        <f t="shared" ref="K6:K11" si="4">SQRT(J6)</f>
        <v>0.67082039324993692</v>
      </c>
      <c r="L6" s="257">
        <v>65.64</v>
      </c>
      <c r="M6" s="256">
        <f t="shared" ref="M6:M11" si="5">L6/50</f>
        <v>1.3128</v>
      </c>
      <c r="N6" s="256">
        <f t="shared" ref="N6:N11" si="6">2*PI()*SQRT(J6/9.81)</f>
        <v>1.345710439639912</v>
      </c>
      <c r="O6" s="256">
        <f t="shared" ref="O6:O11" si="7">(M6/2*PI())^2</f>
        <v>4.2524272270735857</v>
      </c>
    </row>
    <row r="7" spans="1:15" ht="17" thickTop="1" thickBot="1">
      <c r="B7" s="83">
        <v>0.4</v>
      </c>
      <c r="C7" s="256">
        <f t="shared" si="0"/>
        <v>0.63245553203367588</v>
      </c>
      <c r="D7" s="257">
        <v>62.84</v>
      </c>
      <c r="E7" s="256">
        <f t="shared" si="1"/>
        <v>1.2568000000000001</v>
      </c>
      <c r="F7" s="256">
        <f t="shared" si="2"/>
        <v>1.2687479698438826</v>
      </c>
      <c r="G7" s="256">
        <f t="shared" si="3"/>
        <v>3.8973741305070373</v>
      </c>
      <c r="J7" s="98">
        <v>0.4</v>
      </c>
      <c r="K7" s="256">
        <f t="shared" si="4"/>
        <v>0.63245553203367588</v>
      </c>
      <c r="L7" s="257">
        <v>63.92</v>
      </c>
      <c r="M7" s="256">
        <f t="shared" si="5"/>
        <v>1.2784</v>
      </c>
      <c r="N7" s="256">
        <f t="shared" si="6"/>
        <v>1.2687479698438826</v>
      </c>
      <c r="O7" s="256">
        <f t="shared" si="7"/>
        <v>4.0324898043263024</v>
      </c>
    </row>
    <row r="8" spans="1:15" ht="17" thickTop="1" thickBot="1">
      <c r="B8" s="83">
        <v>0.35</v>
      </c>
      <c r="C8" s="256">
        <f t="shared" si="0"/>
        <v>0.59160797830996159</v>
      </c>
      <c r="D8" s="257">
        <v>59.2</v>
      </c>
      <c r="E8" s="256">
        <f t="shared" si="1"/>
        <v>1.1840000000000002</v>
      </c>
      <c r="F8" s="256">
        <f t="shared" si="2"/>
        <v>1.1868050533302013</v>
      </c>
      <c r="G8" s="256">
        <f t="shared" si="3"/>
        <v>3.4589410368233815</v>
      </c>
      <c r="J8" s="98">
        <v>0.35</v>
      </c>
      <c r="K8" s="256">
        <f t="shared" si="4"/>
        <v>0.59160797830996159</v>
      </c>
      <c r="L8" s="257">
        <v>59.59</v>
      </c>
      <c r="M8" s="256">
        <f t="shared" si="5"/>
        <v>1.1918</v>
      </c>
      <c r="N8" s="256">
        <f t="shared" si="6"/>
        <v>1.1868050533302013</v>
      </c>
      <c r="O8" s="256">
        <f t="shared" si="7"/>
        <v>3.5046650387887919</v>
      </c>
    </row>
    <row r="9" spans="1:15" ht="17" thickTop="1" thickBot="1">
      <c r="B9" s="83">
        <v>0.3</v>
      </c>
      <c r="C9" s="256">
        <f t="shared" si="0"/>
        <v>0.54772255750516607</v>
      </c>
      <c r="D9" s="257">
        <v>55.33</v>
      </c>
      <c r="E9" s="256">
        <f t="shared" si="1"/>
        <v>1.1066</v>
      </c>
      <c r="F9" s="256">
        <f t="shared" si="2"/>
        <v>1.0987679728847353</v>
      </c>
      <c r="G9" s="256">
        <f t="shared" si="3"/>
        <v>3.0214894752974133</v>
      </c>
      <c r="J9" s="98">
        <v>0.3</v>
      </c>
      <c r="K9" s="256">
        <f t="shared" si="4"/>
        <v>0.54772255750516607</v>
      </c>
      <c r="L9" s="257">
        <v>54.38</v>
      </c>
      <c r="M9" s="256">
        <f t="shared" si="5"/>
        <v>1.0876000000000001</v>
      </c>
      <c r="N9" s="256">
        <f t="shared" si="6"/>
        <v>1.0987679728847353</v>
      </c>
      <c r="O9" s="256">
        <f t="shared" si="7"/>
        <v>2.9186240169072799</v>
      </c>
    </row>
    <row r="10" spans="1:15" ht="17" thickTop="1" thickBot="1">
      <c r="B10" s="83">
        <v>0.25</v>
      </c>
      <c r="C10" s="256">
        <f t="shared" si="0"/>
        <v>0.5</v>
      </c>
      <c r="D10" s="257">
        <v>50.01</v>
      </c>
      <c r="E10" s="256">
        <f t="shared" si="1"/>
        <v>1.0002</v>
      </c>
      <c r="F10" s="256">
        <f t="shared" si="2"/>
        <v>1.0030333403553238</v>
      </c>
      <c r="G10" s="256">
        <f t="shared" si="3"/>
        <v>2.4683881594084927</v>
      </c>
      <c r="J10" s="98">
        <v>0.25</v>
      </c>
      <c r="K10" s="256">
        <f t="shared" si="4"/>
        <v>0.5</v>
      </c>
      <c r="L10" s="257">
        <v>51.14</v>
      </c>
      <c r="M10" s="256">
        <f t="shared" si="5"/>
        <v>1.0227999999999999</v>
      </c>
      <c r="N10" s="256">
        <f t="shared" si="6"/>
        <v>1.0030333403553238</v>
      </c>
      <c r="O10" s="256">
        <f t="shared" si="7"/>
        <v>2.5811972442327233</v>
      </c>
    </row>
    <row r="11" spans="1:15" ht="17" thickTop="1" thickBot="1">
      <c r="B11" s="84">
        <v>0.2</v>
      </c>
      <c r="C11" s="256">
        <f t="shared" si="0"/>
        <v>0.44721359549995793</v>
      </c>
      <c r="D11" s="258">
        <v>45.12</v>
      </c>
      <c r="E11" s="256">
        <f t="shared" si="1"/>
        <v>0.90239999999999998</v>
      </c>
      <c r="F11" s="256">
        <f t="shared" si="2"/>
        <v>0.8971402930932747</v>
      </c>
      <c r="G11" s="256">
        <f t="shared" si="3"/>
        <v>2.009268276204109</v>
      </c>
      <c r="J11" s="99">
        <v>0.2</v>
      </c>
      <c r="K11" s="256">
        <f t="shared" si="4"/>
        <v>0.44721359549995793</v>
      </c>
      <c r="L11" s="258">
        <v>45.76</v>
      </c>
      <c r="M11" s="256">
        <f t="shared" si="5"/>
        <v>0.91520000000000001</v>
      </c>
      <c r="N11" s="256">
        <f t="shared" si="6"/>
        <v>0.8971402930932747</v>
      </c>
      <c r="O11" s="256">
        <f t="shared" si="7"/>
        <v>2.0666730536742528</v>
      </c>
    </row>
    <row r="12" spans="1:15" ht="16" thickTop="1"/>
    <row r="14" spans="1:15">
      <c r="B14" s="1" t="s">
        <v>211</v>
      </c>
      <c r="C14" s="1"/>
      <c r="D14" s="1"/>
    </row>
    <row r="15" spans="1:15">
      <c r="B15" s="1" t="s">
        <v>212</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9d087dce77300ca28177e64cf6b077b8">
  <xsd:schema xmlns:xsd="http://www.w3.org/2001/XMLSchema" xmlns:xs="http://www.w3.org/2001/XMLSchema" xmlns:p="http://schemas.microsoft.com/office/2006/metadata/properties" xmlns:ns3="b4f9f7ee-5770-4a14-8925-17f3d16e50b7" targetNamespace="http://schemas.microsoft.com/office/2006/metadata/properties" ma:root="true" ma:fieldsID="5e9e1ab5468bcc6abce52ce80bfe8745"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A07109-93EF-450D-B102-57E66D925843}">
  <ds:schemaRefs>
    <ds:schemaRef ds:uri="http://schemas.microsoft.com/sharepoint/v3/contenttype/forms"/>
  </ds:schemaRefs>
</ds:datastoreItem>
</file>

<file path=customXml/itemProps2.xml><?xml version="1.0" encoding="utf-8"?>
<ds:datastoreItem xmlns:ds="http://schemas.openxmlformats.org/officeDocument/2006/customXml" ds:itemID="{DFEA09BA-852E-4B73-969D-423207FB419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56056DC-4400-483D-A6F5-F9E9E18E79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Friction</vt:lpstr>
      <vt:lpstr>Gears</vt:lpstr>
      <vt:lpstr>Rotational Friction</vt:lpstr>
      <vt:lpstr>Moments</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Microsoft Office User</cp:lastModifiedBy>
  <cp:revision/>
  <dcterms:created xsi:type="dcterms:W3CDTF">2025-06-27T08:03:11Z</dcterms:created>
  <dcterms:modified xsi:type="dcterms:W3CDTF">2025-12-07T19:50:26Z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