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<sst xmlns="http://schemas.openxmlformats.org/spreadsheetml/2006/main" count="126" uniqueCount="114">
  <si>
    <t xml:space="preserve">MP Materials Corp. (NYSE: MP) - Consolidated Statements of Operations</t>
  </si>
  <si>
    <t xml:space="preserve">U.S. dollars in thousands, except per-share and share data. Fiscal years ended December 31.</t>
  </si>
  <si>
    <t xml:space="preserve">Line item</t>
  </si>
  <si>
    <t xml:space="preserve">2021</t>
  </si>
  <si>
    <t xml:space="preserve">2022</t>
  </si>
  <si>
    <t xml:space="preserve">2023</t>
  </si>
  <si>
    <t xml:space="preserve">2024</t>
  </si>
  <si>
    <t xml:space="preserve">2025</t>
  </si>
  <si>
    <t xml:space="preserve">Revenue</t>
  </si>
  <si>
    <t xml:space="preserve">  Rare earth concentrate (incl. related party)</t>
  </si>
  <si>
    <t xml:space="preserve">n/d</t>
  </si>
  <si>
    <t xml:space="preserve">  NdPr oxide and metal</t>
  </si>
  <si>
    <t xml:space="preserve">  Other rare earth products (incl. related party)</t>
  </si>
  <si>
    <t xml:space="preserve">Revenue (incl. related party)</t>
  </si>
  <si>
    <t xml:space="preserve">Cost of sales (excl. D&amp;A) (incl. related party)</t>
  </si>
  <si>
    <t xml:space="preserve">Gross profit (revenue less cost of sales, before D&amp;A)</t>
  </si>
  <si>
    <t xml:space="preserve">Operating expenses</t>
  </si>
  <si>
    <t xml:space="preserve">  Selling, general and administrative</t>
  </si>
  <si>
    <t xml:space="preserve">  Depreciation, depletion and amortization</t>
  </si>
  <si>
    <t xml:space="preserve">  Start-up costs</t>
  </si>
  <si>
    <t xml:space="preserve">  Advanced projects and development</t>
  </si>
  <si>
    <t xml:space="preserve">  Other operating costs and expenses</t>
  </si>
  <si>
    <t xml:space="preserve">Total operating expenses (excl. cost of sales)</t>
  </si>
  <si>
    <t xml:space="preserve">Total operating costs and expenses (incl. cost of sales)</t>
  </si>
  <si>
    <t xml:space="preserve">Price protection agreement income</t>
  </si>
  <si>
    <t xml:space="preserve">Operating income (loss)</t>
  </si>
  <si>
    <t xml:space="preserve">Interest expense, net</t>
  </si>
  <si>
    <t xml:space="preserve">Gain on early extinguishment of debt</t>
  </si>
  <si>
    <t xml:space="preserve">Other income, net</t>
  </si>
  <si>
    <t xml:space="preserve">Income (loss) before income taxes</t>
  </si>
  <si>
    <t xml:space="preserve">Income tax benefit (expense)</t>
  </si>
  <si>
    <t xml:space="preserve">Net income (loss)</t>
  </si>
  <si>
    <t xml:space="preserve">Earnings (loss) per share</t>
  </si>
  <si>
    <t xml:space="preserve">  Basic ($)</t>
  </si>
  <si>
    <t xml:space="preserve">  Diluted ($)</t>
  </si>
  <si>
    <t xml:space="preserve">Weighted-average shares outstanding</t>
  </si>
  <si>
    <t xml:space="preserve">  Basic</t>
  </si>
  <si>
    <t xml:space="preserve">  Diluted</t>
  </si>
  <si>
    <t xml:space="preserve">Margins</t>
  </si>
  <si>
    <t xml:space="preserve">  Gross margin</t>
  </si>
  <si>
    <t xml:space="preserve">  Operating margin</t>
  </si>
  <si>
    <t xml:space="preserve">  Net margin</t>
  </si>
  <si>
    <t xml:space="preserve">Checks vs. reported figures</t>
  </si>
  <si>
    <t xml:space="preserve">  Operating income (loss): calculated minus reported</t>
  </si>
  <si>
    <t xml:space="preserve">  Net income (loss): calculated minus reported</t>
  </si>
  <si>
    <t xml:space="preserve">Notes and sources</t>
  </si>
  <si>
    <t xml:space="preserve">Gross profit is calculated as revenue less cost of sales. MP does not report gross profit, and its cost of sales excludes depreciation, depletion and amortization (shown below as an operating expense), so this figure is before D&amp;A.</t>
  </si>
  <si>
    <t xml:space="preserve">Blue = figures as reported in the 10-Ks; black = formulas. 'n/d' = not shown as a separate line on the face of that year's statement.</t>
  </si>
  <si>
    <t xml:space="preserve">Each year uses the most recent presentation available in the uploaded filings: 2021 and 2022 as recast in the FY2023 10-K; 2023 as shown in the FY2025 10-K; 2024 and 2025 from the FY2025 10-K.</t>
  </si>
  <si>
    <t xml:space="preserve">Reclassifications: the original FY2021 10-K reported 'General and administrative' of $57,215 and the FY2022 10-K reported SG&amp;A of $75,840 for 2022 with a separate 'loss on sale or disposal of long-lived assets'; later filings recast these into the line items above. Totals, operating income and net income are unchanged.</t>
  </si>
  <si>
    <t xml:space="preserve">Revenue was split into concentrate / NdPr / other products on the face through FY2023; from FY2024 only a single revenue line is presented.</t>
  </si>
  <si>
    <t xml:space="preserve">Price protection agreement income first appears in the FY2025 10-K and is presented within operating results (operating loss = revenue + PPA income - total operating costs and expenses).</t>
  </si>
  <si>
    <t xml:space="preserve">Sources: MP Materials Form 10-K for FY2021 (p.54), FY2022 (p.53), FY2023 (p.56), FY2024 (p.63), FY2025 (p.65), Consolidated Statements of Operations.</t>
  </si>
  <si>
    <t xml:space="preserve">MP Materials Corp. (NYSE: MP) - Consolidated Balance Sheets</t>
  </si>
  <si>
    <t xml:space="preserve">U.S. dollars in thousands. As of December 31.</t>
  </si>
  <si>
    <t xml:space="preserve">Current assets</t>
  </si>
  <si>
    <t xml:space="preserve">  Cash and cash equivalents</t>
  </si>
  <si>
    <t xml:space="preserve">  Short-term investments</t>
  </si>
  <si>
    <t xml:space="preserve">  Accounts receivable (incl. related party)</t>
  </si>
  <si>
    <t xml:space="preserve">  Income taxes receivable</t>
  </si>
  <si>
    <t xml:space="preserve">  Government grant receivable</t>
  </si>
  <si>
    <t xml:space="preserve">  Other receivables</t>
  </si>
  <si>
    <t xml:space="preserve">  Inventories</t>
  </si>
  <si>
    <t xml:space="preserve">  Prepaid expenses and other current assets</t>
  </si>
  <si>
    <t xml:space="preserve">Total current assets</t>
  </si>
  <si>
    <t xml:space="preserve">Non-current assets</t>
  </si>
  <si>
    <t xml:space="preserve">  Property, plant and equipment, net</t>
  </si>
  <si>
    <t xml:space="preserve">  Operating lease right-of-use assets</t>
  </si>
  <si>
    <t xml:space="preserve">  Inventories, non-current</t>
  </si>
  <si>
    <t xml:space="preserve">  Intangible assets, net</t>
  </si>
  <si>
    <t xml:space="preserve">  Price protection agreement upfront asset, net</t>
  </si>
  <si>
    <t xml:space="preserve">  Other non-current assets</t>
  </si>
  <si>
    <t xml:space="preserve">Total non-current assets</t>
  </si>
  <si>
    <t xml:space="preserve">Total assets</t>
  </si>
  <si>
    <t xml:space="preserve">Current liabilities</t>
  </si>
  <si>
    <t xml:space="preserve">  Accounts payable and accrued liabilities (combined)</t>
  </si>
  <si>
    <t xml:space="preserve">  Accounts and construction payable</t>
  </si>
  <si>
    <t xml:space="preserve">  Accrued liabilities</t>
  </si>
  <si>
    <t xml:space="preserve">  Income taxes payable</t>
  </si>
  <si>
    <t xml:space="preserve">  Current portion of long-term debt (incl. related party)</t>
  </si>
  <si>
    <t xml:space="preserve">  Deferred revenue, current</t>
  </si>
  <si>
    <t xml:space="preserve">  Other current liabilities</t>
  </si>
  <si>
    <t xml:space="preserve">Total current liabilities</t>
  </si>
  <si>
    <t xml:space="preserve">Non-current liabilities</t>
  </si>
  <si>
    <t xml:space="preserve">  Asset retirement obligations</t>
  </si>
  <si>
    <t xml:space="preserve">  Environmental obligations</t>
  </si>
  <si>
    <t xml:space="preserve">  Long-term debt, net of current portion</t>
  </si>
  <si>
    <t xml:space="preserve">  Operating lease liabilities</t>
  </si>
  <si>
    <t xml:space="preserve">  Deferred revenue, non-current</t>
  </si>
  <si>
    <t xml:space="preserve">  Deferred government grant</t>
  </si>
  <si>
    <t xml:space="preserve">  Deferred investment tax credit</t>
  </si>
  <si>
    <t xml:space="preserve">  Deferred income taxes</t>
  </si>
  <si>
    <t xml:space="preserve">  Other non-current liabilities</t>
  </si>
  <si>
    <t xml:space="preserve">Total non-current liabilities</t>
  </si>
  <si>
    <t xml:space="preserve">Total liabilities</t>
  </si>
  <si>
    <t xml:space="preserve">Redeemable preferred stock</t>
  </si>
  <si>
    <t xml:space="preserve">  Series A cumulative perpetual convertible preferred stock</t>
  </si>
  <si>
    <t xml:space="preserve">Stockholders' equity</t>
  </si>
  <si>
    <t xml:space="preserve">  Common stock</t>
  </si>
  <si>
    <t xml:space="preserve">  Additional paid-in capital</t>
  </si>
  <si>
    <t xml:space="preserve">  Retained earnings</t>
  </si>
  <si>
    <t xml:space="preserve">  Accumulated other comprehensive income</t>
  </si>
  <si>
    <t xml:space="preserve">  Treasury stock, at cost</t>
  </si>
  <si>
    <t xml:space="preserve">Total stockholders' equity</t>
  </si>
  <si>
    <t xml:space="preserve">Total liabilities, redeemable preferred stock and equity</t>
  </si>
  <si>
    <t xml:space="preserve">Checks</t>
  </si>
  <si>
    <t xml:space="preserve">  Total assets minus total liabilities, preferred and equity</t>
  </si>
  <si>
    <t xml:space="preserve">  Total assets: calculated minus reported</t>
  </si>
  <si>
    <t xml:space="preserve">Blue = figures as reported in the 10-Ks; black = formulas. A '-' means the line is not shown separately in that year's statement (it is nil, or included in another line such as 'Other').</t>
  </si>
  <si>
    <t xml:space="preserve">Each year uses the most recent presentation in the uploaded filings: 2021 from the FY2022 10-K, 2022 from the FY2023 10-K, 2023 from the FY2024 10-K, and 2024 and 2025 from the FY2025 10-K. Later filings regrouped some lines (e.g. the FY2025 10-K moved lease and intangible balances into 'Other non-current assets').</t>
  </si>
  <si>
    <t xml:space="preserve">2023 asset retirement obligations, environmental obligations and other non-current liabilities are split out using the FY2023 10-K; the FY2024 10-K presents them combined ($25,088 in total, which matches).</t>
  </si>
  <si>
    <t xml:space="preserve">2021 payables and accrued liabilities are shown combined, as presented in the FY2022 10-K.</t>
  </si>
  <si>
    <t xml:space="preserve">The $413,611 Series A convertible preferred stock (2025) is reported between liabilities and stockholders' equity, so it is not included in total liabilities or total stockholders' equity.</t>
  </si>
  <si>
    <t xml:space="preserve">Sources: MP Materials Form 10-K, Consolidated Balance Sheets: FY2021 (p.53), FY2022 (p.52), FY2023 (p.55), FY2024 (p.62), FY2025 (p.64).</t>
  </si>
</sst>
</file>

<file path=xl/styles.xml><?xml version="1.0" encoding="utf-8"?>
<styleSheet xmlns="http://schemas.openxmlformats.org/spreadsheetml/2006/main">
  <numFmts count="5">
    <numFmt numFmtId="164" formatCode="General"/>
    <numFmt numFmtId="165" formatCode="#,##0;\(#,##0\);\-"/>
    <numFmt numFmtId="166" formatCode="0.00;\(0.00\);\-"/>
    <numFmt numFmtId="167" formatCode="0.0%;\(0.0%\);\-"/>
    <numFmt numFmtId="168" formatCode="#,##0;\(#,##0\);\-"/>
  </numFmts>
  <fonts count="13">
    <font>
      <sz val="11"/>
      <color theme="1"/>
      <name val="Calibri"/>
      <family val="2"/>
      <charset val="1"/>
    </font>
    <font>
      <sz val="10"/>
      <name val="Arial"/>
      <family val="0"/>
    </font>
    <font>
      <sz val="10"/>
      <name val="Arial"/>
      <family val="0"/>
    </font>
    <font>
      <sz val="10"/>
      <name val="Arial"/>
      <family val="0"/>
    </font>
    <font>
      <b val="true"/>
      <sz val="13"/>
      <name val="Arial"/>
      <family val="0"/>
      <charset val="1"/>
    </font>
    <font>
      <i val="true"/>
      <sz val="9"/>
      <name val="Arial"/>
      <family val="0"/>
      <charset val="1"/>
    </font>
    <font>
      <b val="true"/>
      <sz val="10"/>
      <color rgb="FFFFFFFF"/>
      <name val="Arial"/>
      <family val="0"/>
      <charset val="1"/>
    </font>
    <font>
      <b val="true"/>
      <sz val="10"/>
      <name val="Arial"/>
      <family val="0"/>
      <charset val="1"/>
    </font>
    <font>
      <sz val="10"/>
      <name val="Arial"/>
      <family val="0"/>
      <charset val="1"/>
    </font>
    <font>
      <sz val="10"/>
      <color rgb="FF0000FF"/>
      <name val="Arial"/>
      <family val="0"/>
      <charset val="1"/>
    </font>
    <font>
      <i val="true"/>
      <sz val="9"/>
      <color rgb="FF808080"/>
      <name val="Arial"/>
      <family val="0"/>
      <charset val="1"/>
    </font>
    <font>
      <b val="true"/>
      <sz val="10"/>
      <color rgb="FF0000FF"/>
      <name val="Arial"/>
      <family val="0"/>
      <charset val="1"/>
    </font>
    <font>
      <sz val="9"/>
      <name val="Arial"/>
      <family val="0"/>
      <charset val="1"/>
    </font>
  </fonts>
  <fills count="3">
    <fill>
      <patternFill patternType="none"/>
    </fill>
    <fill>
      <patternFill patternType="gray125"/>
    </fill>
    <fill>
      <patternFill patternType="solid">
        <fgColor rgb="FF1F3864"/>
        <bgColor rgb="FF333333"/>
      </patternFill>
    </fill>
  </fills>
  <borders count="3">
    <border diagonalUp="false" diagonalDown="false">
      <left/>
      <right/>
      <top/>
      <bottom/>
      <diagonal/>
    </border>
    <border diagonalUp="false" diagonalDown="false">
      <left/>
      <right/>
      <top style="thin"/>
      <bottom/>
      <diagonal/>
    </border>
    <border diagonalUp="false" diagonalDown="false">
      <left/>
      <right/>
      <top style="thin"/>
      <bottom style="double"/>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5" fontId="9" fillId="0" borderId="0" xfId="0" applyFont="true" applyBorder="false" applyAlignment="true" applyProtection="false">
      <alignment horizontal="general" vertical="bottom" textRotation="0" wrapText="false" indent="0" shrinkToFit="false"/>
      <protection locked="true" hidden="false"/>
    </xf>
    <xf numFmtId="165" fontId="10" fillId="0" borderId="0" xfId="0" applyFont="true" applyBorder="false" applyAlignment="true" applyProtection="false">
      <alignment horizontal="right" vertical="bottom" textRotation="0" wrapText="false" indent="0" shrinkToFit="false"/>
      <protection locked="true" hidden="false"/>
    </xf>
    <xf numFmtId="165" fontId="11" fillId="0" borderId="1" xfId="0" applyFont="true" applyBorder="true" applyAlignment="true" applyProtection="false">
      <alignment horizontal="general" vertical="bottom" textRotation="0" wrapText="false" indent="0" shrinkToFit="false"/>
      <protection locked="true" hidden="false"/>
    </xf>
    <xf numFmtId="165" fontId="7" fillId="0" borderId="1" xfId="0" applyFont="true" applyBorder="true" applyAlignment="true" applyProtection="false">
      <alignment horizontal="general" vertical="bottom" textRotation="0" wrapText="false" indent="0" shrinkToFit="false"/>
      <protection locked="true" hidden="false"/>
    </xf>
    <xf numFmtId="165" fontId="7" fillId="0" borderId="0" xfId="0" applyFont="true" applyBorder="false" applyAlignment="true" applyProtection="false">
      <alignment horizontal="general" vertical="bottom" textRotation="0" wrapText="false" indent="0" shrinkToFit="false"/>
      <protection locked="true" hidden="false"/>
    </xf>
    <xf numFmtId="165" fontId="7" fillId="0" borderId="2" xfId="0" applyFont="true" applyBorder="true" applyAlignment="true" applyProtection="false">
      <alignment horizontal="general" vertical="bottom" textRotation="0" wrapText="false" indent="0" shrinkToFit="false"/>
      <protection locked="true" hidden="false"/>
    </xf>
    <xf numFmtId="166" fontId="9" fillId="0" borderId="0" xfId="0" applyFont="true" applyBorder="false" applyAlignment="true" applyProtection="false">
      <alignment horizontal="general" vertical="bottom" textRotation="0" wrapText="false" indent="0" shrinkToFit="false"/>
      <protection locked="true" hidden="false"/>
    </xf>
    <xf numFmtId="167" fontId="7" fillId="0" borderId="0" xfId="0" applyFont="true" applyBorder="false" applyAlignment="true" applyProtection="false">
      <alignment horizontal="general" vertical="bottom" textRotation="0" wrapText="false" indent="0" shrinkToFit="false"/>
      <protection locked="true" hidden="false"/>
    </xf>
    <xf numFmtId="165" fontId="8" fillId="0" borderId="0" xfId="0" applyFont="true" applyBorder="false" applyAlignment="tru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8" fontId="9" fillId="0" borderId="0" xfId="0" applyFont="true" applyBorder="false" applyAlignment="false" applyProtection="false">
      <alignment horizontal="general" vertical="bottom" textRotation="0" wrapText="false" indent="0" shrinkToFit="false"/>
      <protection locked="true" hidden="false"/>
    </xf>
    <xf numFmtId="168" fontId="7" fillId="0" borderId="1" xfId="0" applyFont="true" applyBorder="true" applyAlignment="false" applyProtection="false">
      <alignment horizontal="general" vertical="bottom" textRotation="0" wrapText="false" indent="0" shrinkToFit="false"/>
      <protection locked="true" hidden="false"/>
    </xf>
    <xf numFmtId="168" fontId="7" fillId="0" borderId="2" xfId="0" applyFont="true" applyBorder="true" applyAlignment="false" applyProtection="false">
      <alignment horizontal="general" vertical="bottom" textRotation="0" wrapText="false" indent="0" shrinkToFit="false"/>
      <protection locked="true" hidden="false"/>
    </xf>
    <xf numFmtId="168" fontId="8"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5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1" width="52"/>
    <col collapsed="false" customWidth="true" hidden="false" outlineLevel="0" max="6" min="2" style="1" width="15"/>
  </cols>
  <sheetData>
    <row r="1" customFormat="false" ht="15.75" hidden="false" customHeight="true" outlineLevel="0" collapsed="false">
      <c r="A1" s="2" t="s">
        <v>0</v>
      </c>
    </row>
    <row r="2" customFormat="false" ht="15" hidden="false" customHeight="true" outlineLevel="0" collapsed="false">
      <c r="A2" s="3" t="s">
        <v>1</v>
      </c>
    </row>
    <row r="4" customFormat="false" ht="15" hidden="false" customHeight="true" outlineLevel="0" collapsed="false">
      <c r="A4" s="4" t="s">
        <v>2</v>
      </c>
      <c r="B4" s="5" t="s">
        <v>3</v>
      </c>
      <c r="C4" s="5" t="s">
        <v>4</v>
      </c>
      <c r="D4" s="5" t="s">
        <v>5</v>
      </c>
      <c r="E4" s="5" t="s">
        <v>6</v>
      </c>
      <c r="F4" s="5" t="s">
        <v>7</v>
      </c>
    </row>
    <row r="5" customFormat="false" ht="15" hidden="false" customHeight="true" outlineLevel="0" collapsed="false">
      <c r="A5" s="6" t="s">
        <v>8</v>
      </c>
    </row>
    <row r="6" customFormat="false" ht="15" hidden="false" customHeight="true" outlineLevel="0" collapsed="false">
      <c r="A6" s="7" t="s">
        <v>9</v>
      </c>
      <c r="B6" s="8" t="n">
        <v>328563</v>
      </c>
      <c r="C6" s="8" t="n">
        <v>517267</v>
      </c>
      <c r="D6" s="8" t="n">
        <v>252468</v>
      </c>
      <c r="E6" s="9" t="s">
        <v>10</v>
      </c>
      <c r="F6" s="9" t="s">
        <v>10</v>
      </c>
    </row>
    <row r="7" customFormat="false" ht="15" hidden="false" customHeight="true" outlineLevel="0" collapsed="false">
      <c r="A7" s="7" t="s">
        <v>11</v>
      </c>
      <c r="B7" s="8" t="n">
        <v>0</v>
      </c>
      <c r="C7" s="8" t="n">
        <v>0</v>
      </c>
      <c r="D7" s="8" t="n">
        <v>695</v>
      </c>
      <c r="E7" s="9" t="s">
        <v>10</v>
      </c>
      <c r="F7" s="9" t="s">
        <v>10</v>
      </c>
    </row>
    <row r="8" customFormat="false" ht="15" hidden="false" customHeight="true" outlineLevel="0" collapsed="false">
      <c r="A8" s="7" t="s">
        <v>12</v>
      </c>
      <c r="B8" s="8" t="n">
        <v>3389</v>
      </c>
      <c r="C8" s="8" t="n">
        <v>10243</v>
      </c>
      <c r="D8" s="8" t="n">
        <v>282</v>
      </c>
      <c r="E8" s="9" t="s">
        <v>10</v>
      </c>
      <c r="F8" s="9" t="s">
        <v>10</v>
      </c>
    </row>
    <row r="9" customFormat="false" ht="15" hidden="false" customHeight="true" outlineLevel="0" collapsed="false">
      <c r="A9" s="6" t="s">
        <v>13</v>
      </c>
      <c r="B9" s="10" t="n">
        <v>331952</v>
      </c>
      <c r="C9" s="10" t="n">
        <v>527510</v>
      </c>
      <c r="D9" s="10" t="n">
        <v>253445</v>
      </c>
      <c r="E9" s="10" t="n">
        <v>203855</v>
      </c>
      <c r="F9" s="10" t="n">
        <v>224441</v>
      </c>
    </row>
    <row r="10" customFormat="false" ht="15" hidden="false" customHeight="true" outlineLevel="0" collapsed="false">
      <c r="A10" s="7" t="s">
        <v>14</v>
      </c>
      <c r="B10" s="8" t="n">
        <v>76253</v>
      </c>
      <c r="C10" s="8" t="n">
        <v>92218</v>
      </c>
      <c r="D10" s="8" t="n">
        <v>92714</v>
      </c>
      <c r="E10" s="8" t="n">
        <v>192586</v>
      </c>
      <c r="F10" s="8" t="n">
        <v>192789</v>
      </c>
    </row>
    <row r="11" customFormat="false" ht="15" hidden="false" customHeight="true" outlineLevel="0" collapsed="false">
      <c r="A11" s="6" t="s">
        <v>15</v>
      </c>
      <c r="B11" s="11" t="n">
        <f aca="false">B9-B10</f>
        <v>255699</v>
      </c>
      <c r="C11" s="11" t="n">
        <f aca="false">C9-C10</f>
        <v>435292</v>
      </c>
      <c r="D11" s="11" t="n">
        <f aca="false">D9-D10</f>
        <v>160731</v>
      </c>
      <c r="E11" s="11" t="n">
        <f aca="false">E9-E10</f>
        <v>11269</v>
      </c>
      <c r="F11" s="11" t="n">
        <f aca="false">F9-F10</f>
        <v>31652</v>
      </c>
    </row>
    <row r="12" customFormat="false" ht="15" hidden="false" customHeight="true" outlineLevel="0" collapsed="false">
      <c r="A12" s="6" t="s">
        <v>16</v>
      </c>
    </row>
    <row r="13" customFormat="false" ht="15" hidden="false" customHeight="true" outlineLevel="0" collapsed="false">
      <c r="A13" s="7" t="s">
        <v>17</v>
      </c>
      <c r="B13" s="8" t="n">
        <v>56646</v>
      </c>
      <c r="C13" s="8" t="n">
        <v>75857</v>
      </c>
      <c r="D13" s="8" t="n">
        <v>79245</v>
      </c>
      <c r="E13" s="8" t="n">
        <v>83299</v>
      </c>
      <c r="F13" s="8" t="n">
        <v>112066</v>
      </c>
    </row>
    <row r="14" customFormat="false" ht="15" hidden="false" customHeight="true" outlineLevel="0" collapsed="false">
      <c r="A14" s="7" t="s">
        <v>18</v>
      </c>
      <c r="B14" s="8" t="n">
        <v>24382</v>
      </c>
      <c r="C14" s="8" t="n">
        <v>18356</v>
      </c>
      <c r="D14" s="8" t="n">
        <v>55709</v>
      </c>
      <c r="E14" s="8" t="n">
        <v>78057</v>
      </c>
      <c r="F14" s="8" t="n">
        <v>89267</v>
      </c>
    </row>
    <row r="15" customFormat="false" ht="15" hidden="false" customHeight="true" outlineLevel="0" collapsed="false">
      <c r="A15" s="7" t="s">
        <v>19</v>
      </c>
      <c r="B15" s="8" t="n">
        <v>378</v>
      </c>
      <c r="C15" s="8" t="n">
        <v>7551</v>
      </c>
      <c r="D15" s="8" t="n">
        <v>21330</v>
      </c>
      <c r="E15" s="8" t="n">
        <v>5684</v>
      </c>
      <c r="F15" s="8" t="n">
        <v>4286</v>
      </c>
    </row>
    <row r="16" customFormat="false" ht="15" hidden="false" customHeight="true" outlineLevel="0" collapsed="false">
      <c r="A16" s="7" t="s">
        <v>20</v>
      </c>
      <c r="B16" s="8" t="n">
        <v>4195</v>
      </c>
      <c r="C16" s="8" t="n">
        <v>4249</v>
      </c>
      <c r="D16" s="8" t="n">
        <v>14932</v>
      </c>
      <c r="E16" s="8" t="n">
        <v>9307</v>
      </c>
      <c r="F16" s="8" t="n">
        <v>24208</v>
      </c>
    </row>
    <row r="17" customFormat="false" ht="15" hidden="false" customHeight="true" outlineLevel="0" collapsed="false">
      <c r="A17" s="7" t="s">
        <v>21</v>
      </c>
      <c r="B17" s="8" t="n">
        <v>4753</v>
      </c>
      <c r="C17" s="8" t="n">
        <v>1868</v>
      </c>
      <c r="D17" s="8" t="n">
        <v>7234</v>
      </c>
      <c r="E17" s="8" t="n">
        <v>4348</v>
      </c>
      <c r="F17" s="8" t="n">
        <v>2215</v>
      </c>
    </row>
    <row r="18" customFormat="false" ht="15" hidden="false" customHeight="true" outlineLevel="0" collapsed="false">
      <c r="A18" s="6" t="s">
        <v>22</v>
      </c>
      <c r="B18" s="11" t="n">
        <f aca="false">SUM(B13:B17)</f>
        <v>90354</v>
      </c>
      <c r="C18" s="11" t="n">
        <f aca="false">SUM(C13:C17)</f>
        <v>107881</v>
      </c>
      <c r="D18" s="11" t="n">
        <f aca="false">SUM(D13:D17)</f>
        <v>178450</v>
      </c>
      <c r="E18" s="11" t="n">
        <f aca="false">SUM(E13:E17)</f>
        <v>180695</v>
      </c>
      <c r="F18" s="11" t="n">
        <f aca="false">SUM(F13:F17)</f>
        <v>232042</v>
      </c>
    </row>
    <row r="19" customFormat="false" ht="15" hidden="false" customHeight="true" outlineLevel="0" collapsed="false">
      <c r="A19" s="6" t="s">
        <v>23</v>
      </c>
      <c r="B19" s="12" t="n">
        <f aca="false">B10+B18</f>
        <v>166607</v>
      </c>
      <c r="C19" s="12" t="n">
        <f aca="false">C10+C18</f>
        <v>200099</v>
      </c>
      <c r="D19" s="12" t="n">
        <f aca="false">D10+D18</f>
        <v>271164</v>
      </c>
      <c r="E19" s="12" t="n">
        <f aca="false">E10+E18</f>
        <v>373281</v>
      </c>
      <c r="F19" s="12" t="n">
        <f aca="false">F10+F18</f>
        <v>424831</v>
      </c>
    </row>
    <row r="20" customFormat="false" ht="15" hidden="false" customHeight="true" outlineLevel="0" collapsed="false">
      <c r="A20" s="7" t="s">
        <v>24</v>
      </c>
      <c r="B20" s="8" t="n">
        <v>0</v>
      </c>
      <c r="C20" s="8" t="n">
        <v>0</v>
      </c>
      <c r="D20" s="8" t="n">
        <v>0</v>
      </c>
      <c r="E20" s="8" t="n">
        <v>0</v>
      </c>
      <c r="F20" s="8" t="n">
        <v>51016</v>
      </c>
    </row>
    <row r="21" customFormat="false" ht="15" hidden="false" customHeight="true" outlineLevel="0" collapsed="false">
      <c r="A21" s="6" t="s">
        <v>25</v>
      </c>
      <c r="B21" s="11" t="n">
        <f aca="false">B9+B20-B19</f>
        <v>165345</v>
      </c>
      <c r="C21" s="11" t="n">
        <f aca="false">C9+C20-C19</f>
        <v>327411</v>
      </c>
      <c r="D21" s="11" t="n">
        <f aca="false">D9+D20-D19</f>
        <v>-17719</v>
      </c>
      <c r="E21" s="11" t="n">
        <f aca="false">E9+E20-E19</f>
        <v>-169426</v>
      </c>
      <c r="F21" s="11" t="n">
        <f aca="false">F9+F20-F19</f>
        <v>-149374</v>
      </c>
    </row>
    <row r="22" customFormat="false" ht="15" hidden="false" customHeight="true" outlineLevel="0" collapsed="false">
      <c r="A22" s="7" t="s">
        <v>26</v>
      </c>
      <c r="B22" s="8" t="n">
        <v>-8904</v>
      </c>
      <c r="C22" s="8" t="n">
        <v>-5786</v>
      </c>
      <c r="D22" s="8" t="n">
        <v>-5254</v>
      </c>
      <c r="E22" s="8" t="n">
        <v>-23010</v>
      </c>
      <c r="F22" s="8" t="n">
        <v>-31481</v>
      </c>
    </row>
    <row r="23" customFormat="false" ht="15" hidden="false" customHeight="true" outlineLevel="0" collapsed="false">
      <c r="A23" s="7" t="s">
        <v>27</v>
      </c>
      <c r="B23" s="8" t="n">
        <v>0</v>
      </c>
      <c r="C23" s="8" t="n">
        <v>0</v>
      </c>
      <c r="D23" s="8" t="n">
        <v>0</v>
      </c>
      <c r="E23" s="8" t="n">
        <v>52911</v>
      </c>
      <c r="F23" s="8" t="n">
        <v>0</v>
      </c>
    </row>
    <row r="24" customFormat="false" ht="15" hidden="false" customHeight="true" outlineLevel="0" collapsed="false">
      <c r="A24" s="7" t="s">
        <v>28</v>
      </c>
      <c r="B24" s="8" t="n">
        <v>3754</v>
      </c>
      <c r="C24" s="8" t="n">
        <v>19527</v>
      </c>
      <c r="D24" s="8" t="n">
        <v>56048</v>
      </c>
      <c r="E24" s="8" t="n">
        <v>46178</v>
      </c>
      <c r="F24" s="8" t="n">
        <v>63081</v>
      </c>
    </row>
    <row r="25" customFormat="false" ht="15" hidden="false" customHeight="true" outlineLevel="0" collapsed="false">
      <c r="A25" s="6" t="s">
        <v>29</v>
      </c>
      <c r="B25" s="11" t="n">
        <f aca="false">B21+B22+B23+B24</f>
        <v>160195</v>
      </c>
      <c r="C25" s="11" t="n">
        <f aca="false">C21+C22+C23+C24</f>
        <v>341152</v>
      </c>
      <c r="D25" s="11" t="n">
        <f aca="false">D21+D22+D23+D24</f>
        <v>33075</v>
      </c>
      <c r="E25" s="11" t="n">
        <f aca="false">E21+E22+E23+E24</f>
        <v>-93347</v>
      </c>
      <c r="F25" s="11" t="n">
        <f aca="false">F21+F22+F23+F24</f>
        <v>-117774</v>
      </c>
    </row>
    <row r="26" customFormat="false" ht="15" hidden="false" customHeight="true" outlineLevel="0" collapsed="false">
      <c r="A26" s="7" t="s">
        <v>30</v>
      </c>
      <c r="B26" s="8" t="n">
        <v>-25158</v>
      </c>
      <c r="C26" s="8" t="n">
        <v>-52148</v>
      </c>
      <c r="D26" s="8" t="n">
        <v>-8768</v>
      </c>
      <c r="E26" s="8" t="n">
        <v>27923</v>
      </c>
      <c r="F26" s="8" t="n">
        <v>31900</v>
      </c>
    </row>
    <row r="27" customFormat="false" ht="15" hidden="false" customHeight="true" outlineLevel="0" collapsed="false">
      <c r="A27" s="6" t="s">
        <v>31</v>
      </c>
      <c r="B27" s="13" t="n">
        <f aca="false">B25+B26</f>
        <v>135037</v>
      </c>
      <c r="C27" s="13" t="n">
        <f aca="false">C25+C26</f>
        <v>289004</v>
      </c>
      <c r="D27" s="13" t="n">
        <f aca="false">D25+D26</f>
        <v>24307</v>
      </c>
      <c r="E27" s="13" t="n">
        <f aca="false">E25+E26</f>
        <v>-65424</v>
      </c>
      <c r="F27" s="13" t="n">
        <f aca="false">F25+F26</f>
        <v>-85874</v>
      </c>
    </row>
    <row r="28" customFormat="false" ht="15" hidden="false" customHeight="true" outlineLevel="0" collapsed="false">
      <c r="A28" s="6" t="s">
        <v>32</v>
      </c>
    </row>
    <row r="29" customFormat="false" ht="15" hidden="false" customHeight="true" outlineLevel="0" collapsed="false">
      <c r="A29" s="7" t="s">
        <v>33</v>
      </c>
      <c r="B29" s="14" t="n">
        <v>0.78</v>
      </c>
      <c r="C29" s="14" t="n">
        <v>1.64</v>
      </c>
      <c r="D29" s="14" t="n">
        <v>0.14</v>
      </c>
      <c r="E29" s="14" t="n">
        <v>-0.39</v>
      </c>
      <c r="F29" s="14" t="n">
        <v>-0.5</v>
      </c>
    </row>
    <row r="30" customFormat="false" ht="15" hidden="false" customHeight="true" outlineLevel="0" collapsed="false">
      <c r="A30" s="7" t="s">
        <v>34</v>
      </c>
      <c r="B30" s="14" t="n">
        <v>0.73</v>
      </c>
      <c r="C30" s="14" t="n">
        <v>1.52</v>
      </c>
      <c r="D30" s="14" t="n">
        <v>0.14</v>
      </c>
      <c r="E30" s="14" t="n">
        <v>-0.57</v>
      </c>
      <c r="F30" s="14" t="n">
        <v>-0.5</v>
      </c>
    </row>
    <row r="31" customFormat="false" ht="15" hidden="false" customHeight="true" outlineLevel="0" collapsed="false">
      <c r="A31" s="6" t="s">
        <v>35</v>
      </c>
    </row>
    <row r="32" customFormat="false" ht="15" hidden="false" customHeight="true" outlineLevel="0" collapsed="false">
      <c r="A32" s="7" t="s">
        <v>36</v>
      </c>
      <c r="B32" s="8" t="n">
        <v>173469546</v>
      </c>
      <c r="C32" s="8" t="n">
        <v>176519203</v>
      </c>
      <c r="D32" s="8" t="n">
        <v>177181661</v>
      </c>
      <c r="E32" s="8" t="n">
        <v>166840611</v>
      </c>
      <c r="F32" s="8" t="n">
        <v>170126753</v>
      </c>
    </row>
    <row r="33" customFormat="false" ht="15" hidden="false" customHeight="true" outlineLevel="0" collapsed="false">
      <c r="A33" s="7" t="s">
        <v>37</v>
      </c>
      <c r="B33" s="8" t="n">
        <v>189844028</v>
      </c>
      <c r="C33" s="8" t="n">
        <v>193453087</v>
      </c>
      <c r="D33" s="8" t="n">
        <v>178152212</v>
      </c>
      <c r="E33" s="8" t="n">
        <v>169882640</v>
      </c>
      <c r="F33" s="8" t="n">
        <v>170126753</v>
      </c>
    </row>
    <row r="34" customFormat="false" ht="15" hidden="false" customHeight="true" outlineLevel="0" collapsed="false">
      <c r="A34" s="6" t="s">
        <v>38</v>
      </c>
    </row>
    <row r="35" customFormat="false" ht="15" hidden="false" customHeight="true" outlineLevel="0" collapsed="false">
      <c r="A35" s="7" t="s">
        <v>39</v>
      </c>
      <c r="B35" s="15" t="n">
        <f aca="false">IF(B9=0,0,B11/B9)</f>
        <v>0.770289077938979</v>
      </c>
      <c r="C35" s="15" t="n">
        <f aca="false">IF(C9=0,0,C11/C9)</f>
        <v>0.825182460996</v>
      </c>
      <c r="D35" s="15" t="n">
        <f aca="false">IF(D9=0,0,D11/D9)</f>
        <v>0.634184931641974</v>
      </c>
      <c r="E35" s="15" t="n">
        <f aca="false">IF(E9=0,0,E11/E9)</f>
        <v>0.0552794878712811</v>
      </c>
      <c r="F35" s="15" t="n">
        <f aca="false">IF(F9=0,0,F11/F9)</f>
        <v>0.141025926635508</v>
      </c>
    </row>
    <row r="36" customFormat="false" ht="15" hidden="false" customHeight="true" outlineLevel="0" collapsed="false">
      <c r="A36" s="7" t="s">
        <v>40</v>
      </c>
      <c r="B36" s="15" t="n">
        <f aca="false">IF(B9=0,0,B21/B9)</f>
        <v>0.498099122764737</v>
      </c>
      <c r="C36" s="15" t="n">
        <f aca="false">IF(C9=0,0,C21/C9)</f>
        <v>0.620672593884476</v>
      </c>
      <c r="D36" s="15" t="n">
        <f aca="false">IF(D9=0,0,D21/D9)</f>
        <v>-0.0699126043125728</v>
      </c>
      <c r="E36" s="15" t="n">
        <f aca="false">IF(E9=0,0,E21/E9)</f>
        <v>-0.8311103480415</v>
      </c>
      <c r="F36" s="15" t="n">
        <f aca="false">IF(F9=0,0,F21/F9)</f>
        <v>-0.665537936473283</v>
      </c>
    </row>
    <row r="37" customFormat="false" ht="15" hidden="false" customHeight="true" outlineLevel="0" collapsed="false">
      <c r="A37" s="7" t="s">
        <v>41</v>
      </c>
      <c r="B37" s="15" t="n">
        <f aca="false">IF(B9=0,0,B27/B9)</f>
        <v>0.406796765797465</v>
      </c>
      <c r="C37" s="15" t="n">
        <f aca="false">IF(C9=0,0,C27/C9)</f>
        <v>0.547864495459802</v>
      </c>
      <c r="D37" s="15" t="n">
        <f aca="false">IF(D9=0,0,D27/D9)</f>
        <v>0.0959064096746829</v>
      </c>
      <c r="E37" s="15" t="n">
        <f aca="false">IF(E9=0,0,E27/E9)</f>
        <v>-0.320933997203895</v>
      </c>
      <c r="F37" s="15" t="n">
        <f aca="false">IF(F9=0,0,F27/F9)</f>
        <v>-0.382612802473701</v>
      </c>
    </row>
    <row r="39" customFormat="false" ht="15" hidden="false" customHeight="true" outlineLevel="0" collapsed="false">
      <c r="A39" s="6" t="s">
        <v>42</v>
      </c>
    </row>
    <row r="40" customFormat="false" ht="15" hidden="false" customHeight="true" outlineLevel="0" collapsed="false">
      <c r="A40" s="7" t="s">
        <v>43</v>
      </c>
      <c r="B40" s="16" t="n">
        <f aca="false">B21-(165345)</f>
        <v>0</v>
      </c>
      <c r="C40" s="16" t="n">
        <f aca="false">C21-(327411)</f>
        <v>0</v>
      </c>
      <c r="D40" s="16" t="n">
        <f aca="false">D21-(-17719)</f>
        <v>0</v>
      </c>
      <c r="E40" s="16" t="n">
        <f aca="false">E21-(-169426)</f>
        <v>0</v>
      </c>
      <c r="F40" s="16" t="n">
        <f aca="false">F21-(-149374)</f>
        <v>0</v>
      </c>
    </row>
    <row r="41" customFormat="false" ht="15" hidden="false" customHeight="true" outlineLevel="0" collapsed="false">
      <c r="A41" s="7" t="s">
        <v>44</v>
      </c>
      <c r="B41" s="16" t="n">
        <f aca="false">B27-(135037)</f>
        <v>0</v>
      </c>
      <c r="C41" s="16" t="n">
        <f aca="false">C27-(289004)</f>
        <v>0</v>
      </c>
      <c r="D41" s="16" t="n">
        <f aca="false">D27-(24307)</f>
        <v>0</v>
      </c>
      <c r="E41" s="16" t="n">
        <f aca="false">E27-(-65424)</f>
        <v>0</v>
      </c>
      <c r="F41" s="16" t="n">
        <f aca="false">F27-(-85874)</f>
        <v>0</v>
      </c>
    </row>
    <row r="43" customFormat="false" ht="15" hidden="false" customHeight="true" outlineLevel="0" collapsed="false">
      <c r="A43" s="6" t="s">
        <v>45</v>
      </c>
    </row>
    <row r="44" customFormat="false" ht="39.75" hidden="false" customHeight="true" outlineLevel="0" collapsed="false">
      <c r="A44" s="17" t="s">
        <v>46</v>
      </c>
      <c r="B44" s="17"/>
      <c r="C44" s="17"/>
      <c r="D44" s="17"/>
      <c r="E44" s="17"/>
      <c r="F44" s="17"/>
    </row>
    <row r="45" customFormat="false" ht="25.5" hidden="false" customHeight="true" outlineLevel="0" collapsed="false">
      <c r="A45" s="17" t="s">
        <v>47</v>
      </c>
      <c r="B45" s="17"/>
      <c r="C45" s="17"/>
      <c r="D45" s="17"/>
      <c r="E45" s="17"/>
      <c r="F45" s="17"/>
    </row>
    <row r="46" customFormat="false" ht="39.75" hidden="false" customHeight="true" outlineLevel="0" collapsed="false">
      <c r="A46" s="17" t="s">
        <v>48</v>
      </c>
      <c r="B46" s="17"/>
      <c r="C46" s="17"/>
      <c r="D46" s="17"/>
      <c r="E46" s="17"/>
      <c r="F46" s="17"/>
    </row>
    <row r="47" customFormat="false" ht="39.75" hidden="false" customHeight="true" outlineLevel="0" collapsed="false">
      <c r="A47" s="17" t="s">
        <v>49</v>
      </c>
      <c r="B47" s="17"/>
      <c r="C47" s="17"/>
      <c r="D47" s="17"/>
      <c r="E47" s="17"/>
      <c r="F47" s="17"/>
    </row>
    <row r="48" customFormat="false" ht="25.5" hidden="false" customHeight="true" outlineLevel="0" collapsed="false">
      <c r="A48" s="17" t="s">
        <v>50</v>
      </c>
      <c r="B48" s="17"/>
      <c r="C48" s="17"/>
      <c r="D48" s="17"/>
      <c r="E48" s="17"/>
      <c r="F48" s="17"/>
    </row>
    <row r="49" customFormat="false" ht="39.75" hidden="false" customHeight="true" outlineLevel="0" collapsed="false">
      <c r="A49" s="17" t="s">
        <v>51</v>
      </c>
      <c r="B49" s="17"/>
      <c r="C49" s="17"/>
      <c r="D49" s="17"/>
      <c r="E49" s="17"/>
      <c r="F49" s="17"/>
    </row>
    <row r="50" customFormat="false" ht="25.5" hidden="false" customHeight="true" outlineLevel="0" collapsed="false">
      <c r="A50" s="17" t="s">
        <v>52</v>
      </c>
      <c r="B50" s="17"/>
      <c r="C50" s="17"/>
      <c r="D50" s="17"/>
      <c r="E50" s="17"/>
      <c r="F50" s="17"/>
    </row>
  </sheetData>
  <mergeCells count="7">
    <mergeCell ref="A44:F44"/>
    <mergeCell ref="A45:F45"/>
    <mergeCell ref="A46:F46"/>
    <mergeCell ref="A47:F47"/>
    <mergeCell ref="A48:F48"/>
    <mergeCell ref="A49:F49"/>
    <mergeCell ref="A50:F5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6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56"/>
    <col collapsed="false" customWidth="true" hidden="false" outlineLevel="0" max="6" min="2" style="0" width="15"/>
  </cols>
  <sheetData>
    <row r="1" customFormat="false" ht="16.15" hidden="false" customHeight="false" outlineLevel="0" collapsed="false">
      <c r="A1" s="18" t="s">
        <v>53</v>
      </c>
    </row>
    <row r="2" customFormat="false" ht="15" hidden="false" customHeight="false" outlineLevel="0" collapsed="false">
      <c r="A2" s="19" t="s">
        <v>54</v>
      </c>
    </row>
    <row r="4" customFormat="false" ht="15" hidden="false" customHeight="false" outlineLevel="0" collapsed="false">
      <c r="A4" s="4" t="s">
        <v>2</v>
      </c>
      <c r="B4" s="5" t="s">
        <v>3</v>
      </c>
      <c r="C4" s="5" t="s">
        <v>4</v>
      </c>
      <c r="D4" s="5" t="s">
        <v>5</v>
      </c>
      <c r="E4" s="5" t="s">
        <v>6</v>
      </c>
      <c r="F4" s="5" t="s">
        <v>7</v>
      </c>
    </row>
    <row r="5" customFormat="false" ht="15" hidden="false" customHeight="false" outlineLevel="0" collapsed="false">
      <c r="A5" s="20" t="s">
        <v>55</v>
      </c>
    </row>
    <row r="6" customFormat="false" ht="15" hidden="false" customHeight="false" outlineLevel="0" collapsed="false">
      <c r="A6" s="21" t="s">
        <v>56</v>
      </c>
      <c r="B6" s="22" t="n">
        <v>1179297</v>
      </c>
      <c r="C6" s="22" t="n">
        <v>136627</v>
      </c>
      <c r="D6" s="22" t="n">
        <v>263351</v>
      </c>
      <c r="E6" s="22" t="n">
        <v>282442</v>
      </c>
      <c r="F6" s="22" t="n">
        <v>1166011</v>
      </c>
    </row>
    <row r="7" customFormat="false" ht="15" hidden="false" customHeight="false" outlineLevel="0" collapsed="false">
      <c r="A7" s="21" t="s">
        <v>57</v>
      </c>
      <c r="B7" s="22" t="n">
        <v>0</v>
      </c>
      <c r="C7" s="22" t="n">
        <v>1045718</v>
      </c>
      <c r="D7" s="22" t="n">
        <v>734493</v>
      </c>
      <c r="E7" s="22" t="n">
        <v>568426</v>
      </c>
      <c r="F7" s="22" t="n">
        <v>664275</v>
      </c>
    </row>
    <row r="8" customFormat="false" ht="15" hidden="false" customHeight="false" outlineLevel="0" collapsed="false">
      <c r="A8" s="21" t="s">
        <v>58</v>
      </c>
      <c r="B8" s="22" t="n">
        <v>51009</v>
      </c>
      <c r="C8" s="22" t="n">
        <v>32856</v>
      </c>
      <c r="D8" s="22" t="n">
        <v>10029</v>
      </c>
      <c r="E8" s="22" t="n">
        <v>18645</v>
      </c>
      <c r="F8" s="22" t="n">
        <v>14642</v>
      </c>
    </row>
    <row r="9" customFormat="false" ht="15" hidden="false" customHeight="false" outlineLevel="0" collapsed="false">
      <c r="A9" s="21" t="s">
        <v>59</v>
      </c>
      <c r="B9" s="22" t="n">
        <v>0</v>
      </c>
      <c r="C9" s="22" t="n">
        <v>0</v>
      </c>
      <c r="D9" s="22" t="n">
        <v>830</v>
      </c>
      <c r="E9" s="22" t="n">
        <v>23672</v>
      </c>
      <c r="F9" s="22" t="n">
        <v>1004</v>
      </c>
    </row>
    <row r="10" customFormat="false" ht="15" hidden="false" customHeight="false" outlineLevel="0" collapsed="false">
      <c r="A10" s="21" t="s">
        <v>60</v>
      </c>
      <c r="B10" s="22" t="n">
        <v>0</v>
      </c>
      <c r="C10" s="22" t="n">
        <v>0</v>
      </c>
      <c r="D10" s="22" t="n">
        <v>19302</v>
      </c>
      <c r="E10" s="22" t="n">
        <v>0</v>
      </c>
      <c r="F10" s="22" t="n">
        <v>0</v>
      </c>
    </row>
    <row r="11" customFormat="false" ht="15" hidden="false" customHeight="false" outlineLevel="0" collapsed="false">
      <c r="A11" s="21" t="s">
        <v>61</v>
      </c>
      <c r="B11" s="22" t="n">
        <v>0</v>
      </c>
      <c r="C11" s="22" t="n">
        <v>0</v>
      </c>
      <c r="D11" s="22" t="n">
        <v>0</v>
      </c>
      <c r="E11" s="22" t="n">
        <v>20599</v>
      </c>
      <c r="F11" s="22" t="n">
        <v>131038</v>
      </c>
    </row>
    <row r="12" customFormat="false" ht="15" hidden="false" customHeight="false" outlineLevel="0" collapsed="false">
      <c r="A12" s="21" t="s">
        <v>62</v>
      </c>
      <c r="B12" s="22" t="n">
        <v>38692</v>
      </c>
      <c r="C12" s="22" t="n">
        <v>57554</v>
      </c>
      <c r="D12" s="22" t="n">
        <v>95182</v>
      </c>
      <c r="E12" s="22" t="n">
        <v>107905</v>
      </c>
      <c r="F12" s="22" t="n">
        <v>171560</v>
      </c>
    </row>
    <row r="13" customFormat="false" ht="15" hidden="false" customHeight="false" outlineLevel="0" collapsed="false">
      <c r="A13" s="21" t="s">
        <v>63</v>
      </c>
      <c r="B13" s="22" t="n">
        <v>7809</v>
      </c>
      <c r="C13" s="22" t="n">
        <v>21073</v>
      </c>
      <c r="D13" s="22" t="n">
        <v>7990</v>
      </c>
      <c r="E13" s="22" t="n">
        <v>9633</v>
      </c>
      <c r="F13" s="22" t="n">
        <v>17271</v>
      </c>
    </row>
    <row r="14" customFormat="false" ht="15" hidden="false" customHeight="false" outlineLevel="0" collapsed="false">
      <c r="A14" s="20" t="s">
        <v>64</v>
      </c>
      <c r="B14" s="23" t="n">
        <f aca="false">SUM(B6:B13)</f>
        <v>1276807</v>
      </c>
      <c r="C14" s="23" t="n">
        <f aca="false">SUM(C6:C13)</f>
        <v>1293828</v>
      </c>
      <c r="D14" s="23" t="n">
        <f aca="false">SUM(D6:D13)</f>
        <v>1131177</v>
      </c>
      <c r="E14" s="23" t="n">
        <f aca="false">SUM(E6:E13)</f>
        <v>1031322</v>
      </c>
      <c r="F14" s="23" t="n">
        <f aca="false">SUM(F6:F13)</f>
        <v>2165801</v>
      </c>
    </row>
    <row r="15" customFormat="false" ht="15" hidden="false" customHeight="false" outlineLevel="0" collapsed="false">
      <c r="A15" s="20" t="s">
        <v>65</v>
      </c>
    </row>
    <row r="16" customFormat="false" ht="15" hidden="false" customHeight="false" outlineLevel="0" collapsed="false">
      <c r="A16" s="21" t="s">
        <v>66</v>
      </c>
      <c r="B16" s="22" t="n">
        <v>610612</v>
      </c>
      <c r="C16" s="22" t="n">
        <v>935743</v>
      </c>
      <c r="D16" s="22" t="n">
        <v>1158054</v>
      </c>
      <c r="E16" s="22" t="n">
        <v>1251496</v>
      </c>
      <c r="F16" s="22" t="n">
        <v>1369817</v>
      </c>
    </row>
    <row r="17" customFormat="false" ht="15" hidden="false" customHeight="false" outlineLevel="0" collapsed="false">
      <c r="A17" s="21" t="s">
        <v>67</v>
      </c>
      <c r="B17" s="22" t="n">
        <v>0</v>
      </c>
      <c r="C17" s="22" t="n">
        <v>99</v>
      </c>
      <c r="D17" s="22" t="n">
        <v>10065</v>
      </c>
      <c r="E17" s="22" t="n">
        <v>0</v>
      </c>
      <c r="F17" s="22" t="n">
        <v>0</v>
      </c>
    </row>
    <row r="18" customFormat="false" ht="15" hidden="false" customHeight="false" outlineLevel="0" collapsed="false">
      <c r="A18" s="21" t="s">
        <v>68</v>
      </c>
      <c r="B18" s="22" t="n">
        <v>0</v>
      </c>
      <c r="C18" s="22" t="n">
        <v>5744</v>
      </c>
      <c r="D18" s="22" t="n">
        <v>13350</v>
      </c>
      <c r="E18" s="22" t="n">
        <v>19031</v>
      </c>
      <c r="F18" s="22" t="n">
        <v>80539</v>
      </c>
    </row>
    <row r="19" customFormat="false" ht="15" hidden="false" customHeight="false" outlineLevel="0" collapsed="false">
      <c r="A19" s="21" t="s">
        <v>69</v>
      </c>
      <c r="B19" s="22" t="n">
        <v>0</v>
      </c>
      <c r="C19" s="22" t="n">
        <v>89</v>
      </c>
      <c r="D19" s="22" t="n">
        <v>8881</v>
      </c>
      <c r="E19" s="22" t="n">
        <v>0</v>
      </c>
      <c r="F19" s="22" t="n">
        <v>0</v>
      </c>
    </row>
    <row r="20" customFormat="false" ht="15" hidden="false" customHeight="false" outlineLevel="0" collapsed="false">
      <c r="A20" s="21" t="s">
        <v>70</v>
      </c>
      <c r="B20" s="22" t="n">
        <v>0</v>
      </c>
      <c r="C20" s="22" t="n">
        <v>0</v>
      </c>
      <c r="D20" s="22" t="n">
        <v>0</v>
      </c>
      <c r="E20" s="22" t="n">
        <v>0</v>
      </c>
      <c r="F20" s="22" t="n">
        <v>209668</v>
      </c>
    </row>
    <row r="21" customFormat="false" ht="15" hidden="false" customHeight="false" outlineLevel="0" collapsed="false">
      <c r="A21" s="21" t="s">
        <v>71</v>
      </c>
      <c r="B21" s="22" t="n">
        <v>2247</v>
      </c>
      <c r="C21" s="22" t="n">
        <v>2284</v>
      </c>
      <c r="D21" s="22" t="n">
        <v>14925</v>
      </c>
      <c r="E21" s="22" t="n">
        <v>31709</v>
      </c>
      <c r="F21" s="22" t="n">
        <v>38335</v>
      </c>
    </row>
    <row r="22" customFormat="false" ht="15" hidden="false" customHeight="false" outlineLevel="0" collapsed="false">
      <c r="A22" s="20" t="s">
        <v>72</v>
      </c>
      <c r="B22" s="23" t="n">
        <f aca="false">SUM(B16:B21)</f>
        <v>612859</v>
      </c>
      <c r="C22" s="23" t="n">
        <f aca="false">SUM(C16:C21)</f>
        <v>943959</v>
      </c>
      <c r="D22" s="23" t="n">
        <f aca="false">SUM(D16:D21)</f>
        <v>1205275</v>
      </c>
      <c r="E22" s="23" t="n">
        <f aca="false">SUM(E16:E21)</f>
        <v>1302236</v>
      </c>
      <c r="F22" s="23" t="n">
        <f aca="false">SUM(F16:F21)</f>
        <v>1698359</v>
      </c>
    </row>
    <row r="23" customFormat="false" ht="15" hidden="false" customHeight="false" outlineLevel="0" collapsed="false">
      <c r="A23" s="20" t="s">
        <v>73</v>
      </c>
      <c r="B23" s="24" t="n">
        <f aca="false">B14+B22</f>
        <v>1889666</v>
      </c>
      <c r="C23" s="24" t="n">
        <f aca="false">C14+C22</f>
        <v>2237787</v>
      </c>
      <c r="D23" s="24" t="n">
        <f aca="false">D14+D22</f>
        <v>2336452</v>
      </c>
      <c r="E23" s="24" t="n">
        <f aca="false">E14+E22</f>
        <v>2333558</v>
      </c>
      <c r="F23" s="24" t="n">
        <f aca="false">F14+F22</f>
        <v>3864160</v>
      </c>
    </row>
    <row r="24" customFormat="false" ht="15" hidden="false" customHeight="false" outlineLevel="0" collapsed="false">
      <c r="A24" s="20" t="s">
        <v>74</v>
      </c>
    </row>
    <row r="25" customFormat="false" ht="15" hidden="false" customHeight="false" outlineLevel="0" collapsed="false">
      <c r="A25" s="21" t="s">
        <v>75</v>
      </c>
      <c r="B25" s="22" t="n">
        <v>35734</v>
      </c>
      <c r="C25" s="22" t="n">
        <v>0</v>
      </c>
      <c r="D25" s="22" t="n">
        <v>0</v>
      </c>
      <c r="E25" s="22" t="n">
        <v>0</v>
      </c>
      <c r="F25" s="22" t="n">
        <v>0</v>
      </c>
    </row>
    <row r="26" customFormat="false" ht="15" hidden="false" customHeight="false" outlineLevel="0" collapsed="false">
      <c r="A26" s="21" t="s">
        <v>76</v>
      </c>
      <c r="B26" s="22" t="n">
        <v>0</v>
      </c>
      <c r="C26" s="22" t="n">
        <v>15326</v>
      </c>
      <c r="D26" s="22" t="n">
        <v>27995</v>
      </c>
      <c r="E26" s="22" t="n">
        <v>23562</v>
      </c>
      <c r="F26" s="22" t="n">
        <v>36655</v>
      </c>
    </row>
    <row r="27" customFormat="false" ht="15" hidden="false" customHeight="false" outlineLevel="0" collapsed="false">
      <c r="A27" s="21" t="s">
        <v>77</v>
      </c>
      <c r="B27" s="22" t="n">
        <v>0</v>
      </c>
      <c r="C27" s="22" t="n">
        <v>56939</v>
      </c>
      <c r="D27" s="22" t="n">
        <v>73939</v>
      </c>
      <c r="E27" s="22" t="n">
        <v>64727</v>
      </c>
      <c r="F27" s="22" t="n">
        <v>95086</v>
      </c>
    </row>
    <row r="28" customFormat="false" ht="15" hidden="false" customHeight="false" outlineLevel="0" collapsed="false">
      <c r="A28" s="21" t="s">
        <v>78</v>
      </c>
      <c r="B28" s="22" t="n">
        <v>3463</v>
      </c>
      <c r="C28" s="22" t="n">
        <v>21163</v>
      </c>
      <c r="D28" s="22" t="n">
        <v>0</v>
      </c>
      <c r="E28" s="22" t="n">
        <v>0</v>
      </c>
      <c r="F28" s="22" t="n">
        <v>0</v>
      </c>
    </row>
    <row r="29" customFormat="false" ht="15" hidden="false" customHeight="false" outlineLevel="0" collapsed="false">
      <c r="A29" s="21" t="s">
        <v>79</v>
      </c>
      <c r="B29" s="22" t="n">
        <v>16082</v>
      </c>
      <c r="C29" s="22" t="n">
        <v>0</v>
      </c>
      <c r="D29" s="22" t="n">
        <v>0</v>
      </c>
      <c r="E29" s="22" t="n">
        <v>0</v>
      </c>
      <c r="F29" s="22" t="n">
        <v>67411</v>
      </c>
    </row>
    <row r="30" customFormat="false" ht="15" hidden="false" customHeight="false" outlineLevel="0" collapsed="false">
      <c r="A30" s="21" t="s">
        <v>80</v>
      </c>
      <c r="B30" s="22" t="n">
        <v>0</v>
      </c>
      <c r="C30" s="22" t="n">
        <v>0</v>
      </c>
      <c r="D30" s="22" t="n">
        <v>0</v>
      </c>
      <c r="E30" s="22" t="n">
        <v>56880</v>
      </c>
      <c r="F30" s="22" t="n">
        <v>74301</v>
      </c>
    </row>
    <row r="31" customFormat="false" ht="15" hidden="false" customHeight="false" outlineLevel="0" collapsed="false">
      <c r="A31" s="21" t="s">
        <v>81</v>
      </c>
      <c r="B31" s="22" t="n">
        <v>4264</v>
      </c>
      <c r="C31" s="22" t="n">
        <v>4053</v>
      </c>
      <c r="D31" s="22" t="n">
        <v>6616</v>
      </c>
      <c r="E31" s="22" t="n">
        <v>18850</v>
      </c>
      <c r="F31" s="22" t="n">
        <v>25596</v>
      </c>
    </row>
    <row r="32" customFormat="false" ht="15" hidden="false" customHeight="false" outlineLevel="0" collapsed="false">
      <c r="A32" s="20" t="s">
        <v>82</v>
      </c>
      <c r="B32" s="23" t="n">
        <f aca="false">SUM(B25:B31)</f>
        <v>59543</v>
      </c>
      <c r="C32" s="23" t="n">
        <f aca="false">SUM(C25:C31)</f>
        <v>97481</v>
      </c>
      <c r="D32" s="23" t="n">
        <f aca="false">SUM(D25:D31)</f>
        <v>108550</v>
      </c>
      <c r="E32" s="23" t="n">
        <f aca="false">SUM(E25:E31)</f>
        <v>164019</v>
      </c>
      <c r="F32" s="23" t="n">
        <f aca="false">SUM(F25:F31)</f>
        <v>299049</v>
      </c>
    </row>
    <row r="33" customFormat="false" ht="15" hidden="false" customHeight="false" outlineLevel="0" collapsed="false">
      <c r="A33" s="20" t="s">
        <v>83</v>
      </c>
    </row>
    <row r="34" customFormat="false" ht="15" hidden="false" customHeight="false" outlineLevel="0" collapsed="false">
      <c r="A34" s="21" t="s">
        <v>84</v>
      </c>
      <c r="B34" s="22" t="n">
        <v>17615</v>
      </c>
      <c r="C34" s="22" t="n">
        <v>5295</v>
      </c>
      <c r="D34" s="22" t="n">
        <v>5518</v>
      </c>
      <c r="E34" s="22" t="n">
        <v>0</v>
      </c>
      <c r="F34" s="22" t="n">
        <v>0</v>
      </c>
    </row>
    <row r="35" customFormat="false" ht="15" hidden="false" customHeight="false" outlineLevel="0" collapsed="false">
      <c r="A35" s="21" t="s">
        <v>85</v>
      </c>
      <c r="B35" s="22" t="n">
        <v>16598</v>
      </c>
      <c r="C35" s="22" t="n">
        <v>16580</v>
      </c>
      <c r="D35" s="22" t="n">
        <v>16545</v>
      </c>
      <c r="E35" s="22" t="n">
        <v>0</v>
      </c>
      <c r="F35" s="22" t="n">
        <v>0</v>
      </c>
    </row>
    <row r="36" customFormat="false" ht="15" hidden="false" customHeight="false" outlineLevel="0" collapsed="false">
      <c r="A36" s="21" t="s">
        <v>86</v>
      </c>
      <c r="B36" s="22" t="n">
        <v>674927</v>
      </c>
      <c r="C36" s="22" t="n">
        <v>678444</v>
      </c>
      <c r="D36" s="22" t="n">
        <v>681980</v>
      </c>
      <c r="E36" s="22" t="n">
        <v>908729</v>
      </c>
      <c r="F36" s="22" t="n">
        <v>931330</v>
      </c>
    </row>
    <row r="37" customFormat="false" ht="15" hidden="false" customHeight="false" outlineLevel="0" collapsed="false">
      <c r="A37" s="21" t="s">
        <v>87</v>
      </c>
      <c r="B37" s="22" t="n">
        <v>0</v>
      </c>
      <c r="C37" s="22" t="n">
        <v>15</v>
      </c>
      <c r="D37" s="22" t="n">
        <v>6829</v>
      </c>
      <c r="E37" s="22" t="n">
        <v>0</v>
      </c>
      <c r="F37" s="22" t="n">
        <v>0</v>
      </c>
    </row>
    <row r="38" customFormat="false" ht="15" hidden="false" customHeight="false" outlineLevel="0" collapsed="false">
      <c r="A38" s="21" t="s">
        <v>88</v>
      </c>
      <c r="B38" s="22" t="n">
        <v>0</v>
      </c>
      <c r="C38" s="22" t="n">
        <v>0</v>
      </c>
      <c r="D38" s="22" t="n">
        <v>0</v>
      </c>
      <c r="E38" s="22" t="n">
        <v>43120</v>
      </c>
      <c r="F38" s="22" t="n">
        <v>83889</v>
      </c>
    </row>
    <row r="39" customFormat="false" ht="15" hidden="false" customHeight="false" outlineLevel="0" collapsed="false">
      <c r="A39" s="21" t="s">
        <v>89</v>
      </c>
      <c r="B39" s="22" t="n">
        <v>0</v>
      </c>
      <c r="C39" s="22" t="n">
        <v>0</v>
      </c>
      <c r="D39" s="22" t="n">
        <v>17433</v>
      </c>
      <c r="E39" s="22" t="n">
        <v>20087</v>
      </c>
      <c r="F39" s="22" t="n">
        <v>22101</v>
      </c>
    </row>
    <row r="40" customFormat="false" ht="15" hidden="false" customHeight="false" outlineLevel="0" collapsed="false">
      <c r="A40" s="21" t="s">
        <v>90</v>
      </c>
      <c r="B40" s="22" t="n">
        <v>0</v>
      </c>
      <c r="C40" s="22" t="n">
        <v>0</v>
      </c>
      <c r="D40" s="22" t="n">
        <v>0</v>
      </c>
      <c r="E40" s="22" t="n">
        <v>25502</v>
      </c>
      <c r="F40" s="22" t="n">
        <v>26860</v>
      </c>
    </row>
    <row r="41" customFormat="false" ht="15" hidden="false" customHeight="false" outlineLevel="0" collapsed="false">
      <c r="A41" s="21" t="s">
        <v>91</v>
      </c>
      <c r="B41" s="22" t="n">
        <v>104500</v>
      </c>
      <c r="C41" s="22" t="n">
        <v>122353</v>
      </c>
      <c r="D41" s="22" t="n">
        <v>130793</v>
      </c>
      <c r="E41" s="22" t="n">
        <v>85309</v>
      </c>
      <c r="F41" s="22" t="n">
        <v>51558</v>
      </c>
    </row>
    <row r="42" customFormat="false" ht="15" hidden="false" customHeight="false" outlineLevel="0" collapsed="false">
      <c r="A42" s="21" t="s">
        <v>92</v>
      </c>
      <c r="B42" s="22" t="n">
        <v>7751</v>
      </c>
      <c r="C42" s="22" t="n">
        <v>4985</v>
      </c>
      <c r="D42" s="22" t="n">
        <v>3025</v>
      </c>
      <c r="E42" s="22" t="n">
        <v>31912</v>
      </c>
      <c r="F42" s="22" t="n">
        <v>57005</v>
      </c>
    </row>
    <row r="43" customFormat="false" ht="15" hidden="false" customHeight="false" outlineLevel="0" collapsed="false">
      <c r="A43" s="20" t="s">
        <v>93</v>
      </c>
      <c r="B43" s="23" t="n">
        <f aca="false">SUM(B34:B42)</f>
        <v>821391</v>
      </c>
      <c r="C43" s="23" t="n">
        <f aca="false">SUM(C34:C42)</f>
        <v>827672</v>
      </c>
      <c r="D43" s="23" t="n">
        <f aca="false">SUM(D34:D42)</f>
        <v>862123</v>
      </c>
      <c r="E43" s="23" t="n">
        <f aca="false">SUM(E34:E42)</f>
        <v>1114659</v>
      </c>
      <c r="F43" s="23" t="n">
        <f aca="false">SUM(F34:F42)</f>
        <v>1172743</v>
      </c>
    </row>
    <row r="44" customFormat="false" ht="15" hidden="false" customHeight="false" outlineLevel="0" collapsed="false">
      <c r="A44" s="20" t="s">
        <v>94</v>
      </c>
      <c r="B44" s="23" t="n">
        <f aca="false">B32+B43</f>
        <v>880934</v>
      </c>
      <c r="C44" s="23" t="n">
        <f aca="false">C32+C43</f>
        <v>925153</v>
      </c>
      <c r="D44" s="23" t="n">
        <f aca="false">D32+D43</f>
        <v>970673</v>
      </c>
      <c r="E44" s="23" t="n">
        <f aca="false">E32+E43</f>
        <v>1278678</v>
      </c>
      <c r="F44" s="23" t="n">
        <f aca="false">F32+F43</f>
        <v>1471792</v>
      </c>
    </row>
    <row r="45" customFormat="false" ht="15" hidden="false" customHeight="false" outlineLevel="0" collapsed="false">
      <c r="A45" s="20" t="s">
        <v>95</v>
      </c>
    </row>
    <row r="46" customFormat="false" ht="15" hidden="false" customHeight="false" outlineLevel="0" collapsed="false">
      <c r="A46" s="21" t="s">
        <v>96</v>
      </c>
      <c r="B46" s="22" t="n">
        <v>0</v>
      </c>
      <c r="C46" s="22" t="n">
        <v>0</v>
      </c>
      <c r="D46" s="22" t="n">
        <v>0</v>
      </c>
      <c r="E46" s="22" t="n">
        <v>0</v>
      </c>
      <c r="F46" s="22" t="n">
        <v>413611</v>
      </c>
    </row>
    <row r="47" customFormat="false" ht="15" hidden="false" customHeight="false" outlineLevel="0" collapsed="false">
      <c r="A47" s="20" t="s">
        <v>97</v>
      </c>
    </row>
    <row r="48" customFormat="false" ht="15" hidden="false" customHeight="false" outlineLevel="0" collapsed="false">
      <c r="A48" s="21" t="s">
        <v>98</v>
      </c>
      <c r="B48" s="22" t="n">
        <v>18</v>
      </c>
      <c r="C48" s="22" t="n">
        <v>18</v>
      </c>
      <c r="D48" s="22" t="n">
        <v>17</v>
      </c>
      <c r="E48" s="22" t="n">
        <v>18</v>
      </c>
      <c r="F48" s="22" t="n">
        <v>19</v>
      </c>
    </row>
    <row r="49" customFormat="false" ht="15" hidden="false" customHeight="false" outlineLevel="0" collapsed="false">
      <c r="A49" s="21" t="s">
        <v>99</v>
      </c>
      <c r="B49" s="22" t="n">
        <v>936299</v>
      </c>
      <c r="C49" s="22" t="n">
        <v>951008</v>
      </c>
      <c r="D49" s="22" t="n">
        <v>979891</v>
      </c>
      <c r="E49" s="22" t="n">
        <v>961434</v>
      </c>
      <c r="F49" s="22" t="n">
        <v>1970970</v>
      </c>
    </row>
    <row r="50" customFormat="false" ht="15" hidden="false" customHeight="false" outlineLevel="0" collapsed="false">
      <c r="A50" s="21" t="s">
        <v>100</v>
      </c>
      <c r="B50" s="22" t="n">
        <v>72415</v>
      </c>
      <c r="C50" s="22" t="n">
        <v>361419</v>
      </c>
      <c r="D50" s="22" t="n">
        <v>385726</v>
      </c>
      <c r="E50" s="22" t="n">
        <v>320302</v>
      </c>
      <c r="F50" s="22" t="n">
        <v>234428</v>
      </c>
    </row>
    <row r="51" customFormat="false" ht="15" hidden="false" customHeight="false" outlineLevel="0" collapsed="false">
      <c r="A51" s="21" t="s">
        <v>101</v>
      </c>
      <c r="B51" s="22" t="n">
        <v>0</v>
      </c>
      <c r="C51" s="22" t="n">
        <v>189</v>
      </c>
      <c r="D51" s="22" t="n">
        <v>145</v>
      </c>
      <c r="E51" s="22" t="n">
        <v>173</v>
      </c>
      <c r="F51" s="22" t="n">
        <v>387</v>
      </c>
    </row>
    <row r="52" customFormat="false" ht="15" hidden="false" customHeight="false" outlineLevel="0" collapsed="false">
      <c r="A52" s="21" t="s">
        <v>102</v>
      </c>
      <c r="B52" s="22" t="n">
        <v>0</v>
      </c>
      <c r="C52" s="22" t="n">
        <v>0</v>
      </c>
      <c r="D52" s="22" t="n">
        <v>0</v>
      </c>
      <c r="E52" s="22" t="n">
        <v>-227047</v>
      </c>
      <c r="F52" s="22" t="n">
        <v>-227047</v>
      </c>
    </row>
    <row r="53" customFormat="false" ht="15" hidden="false" customHeight="false" outlineLevel="0" collapsed="false">
      <c r="A53" s="20" t="s">
        <v>103</v>
      </c>
      <c r="B53" s="23" t="n">
        <f aca="false">SUM(B48:B52)</f>
        <v>1008732</v>
      </c>
      <c r="C53" s="23" t="n">
        <f aca="false">SUM(C48:C52)</f>
        <v>1312634</v>
      </c>
      <c r="D53" s="23" t="n">
        <f aca="false">SUM(D48:D52)</f>
        <v>1365779</v>
      </c>
      <c r="E53" s="23" t="n">
        <f aca="false">SUM(E48:E52)</f>
        <v>1054880</v>
      </c>
      <c r="F53" s="23" t="n">
        <f aca="false">SUM(F48:F52)</f>
        <v>1978757</v>
      </c>
    </row>
    <row r="54" customFormat="false" ht="15" hidden="false" customHeight="false" outlineLevel="0" collapsed="false">
      <c r="A54" s="20" t="s">
        <v>104</v>
      </c>
      <c r="B54" s="24" t="n">
        <f aca="false">B44+B46+B53</f>
        <v>1889666</v>
      </c>
      <c r="C54" s="24" t="n">
        <f aca="false">C44+C46+C53</f>
        <v>2237787</v>
      </c>
      <c r="D54" s="24" t="n">
        <f aca="false">D44+D46+D53</f>
        <v>2336452</v>
      </c>
      <c r="E54" s="24" t="n">
        <f aca="false">E44+E46+E53</f>
        <v>2333558</v>
      </c>
      <c r="F54" s="24" t="n">
        <f aca="false">F44+F46+F53</f>
        <v>3864160</v>
      </c>
    </row>
    <row r="56" customFormat="false" ht="15" hidden="false" customHeight="false" outlineLevel="0" collapsed="false">
      <c r="A56" s="20" t="s">
        <v>105</v>
      </c>
    </row>
    <row r="57" customFormat="false" ht="15" hidden="false" customHeight="false" outlineLevel="0" collapsed="false">
      <c r="A57" s="21" t="s">
        <v>106</v>
      </c>
      <c r="B57" s="25" t="n">
        <f aca="false">B23-B54</f>
        <v>0</v>
      </c>
      <c r="C57" s="25" t="n">
        <f aca="false">C23-C54</f>
        <v>0</v>
      </c>
      <c r="D57" s="25" t="n">
        <f aca="false">D23-D54</f>
        <v>0</v>
      </c>
      <c r="E57" s="25" t="n">
        <f aca="false">E23-E54</f>
        <v>0</v>
      </c>
      <c r="F57" s="25" t="n">
        <f aca="false">F23-F54</f>
        <v>0</v>
      </c>
    </row>
    <row r="58" customFormat="false" ht="15" hidden="false" customHeight="false" outlineLevel="0" collapsed="false">
      <c r="A58" s="21" t="s">
        <v>107</v>
      </c>
      <c r="B58" s="25" t="n">
        <f aca="false">B23-(1889666)</f>
        <v>0</v>
      </c>
      <c r="C58" s="25" t="n">
        <f aca="false">C23-(2237787)</f>
        <v>0</v>
      </c>
      <c r="D58" s="25" t="n">
        <f aca="false">D23-(2336452)</f>
        <v>0</v>
      </c>
      <c r="E58" s="25" t="n">
        <f aca="false">E23-(2333558)</f>
        <v>0</v>
      </c>
      <c r="F58" s="25" t="n">
        <f aca="false">F23-(3864160)</f>
        <v>0</v>
      </c>
    </row>
    <row r="60" customFormat="false" ht="15" hidden="false" customHeight="false" outlineLevel="0" collapsed="false">
      <c r="A60" s="20" t="s">
        <v>45</v>
      </c>
    </row>
    <row r="61" customFormat="false" ht="39.75" hidden="false" customHeight="true" outlineLevel="0" collapsed="false">
      <c r="A61" s="17" t="s">
        <v>108</v>
      </c>
      <c r="B61" s="17"/>
      <c r="C61" s="17"/>
      <c r="D61" s="17"/>
      <c r="E61" s="17"/>
      <c r="F61" s="17"/>
    </row>
    <row r="62" customFormat="false" ht="39.75" hidden="false" customHeight="true" outlineLevel="0" collapsed="false">
      <c r="A62" s="17" t="s">
        <v>109</v>
      </c>
      <c r="B62" s="17"/>
      <c r="C62" s="17"/>
      <c r="D62" s="17"/>
      <c r="E62" s="17"/>
      <c r="F62" s="17"/>
    </row>
    <row r="63" customFormat="false" ht="39.75" hidden="false" customHeight="true" outlineLevel="0" collapsed="false">
      <c r="A63" s="17" t="s">
        <v>110</v>
      </c>
      <c r="B63" s="17"/>
      <c r="C63" s="17"/>
      <c r="D63" s="17"/>
      <c r="E63" s="17"/>
      <c r="F63" s="17"/>
    </row>
    <row r="64" customFormat="false" ht="25.5" hidden="false" customHeight="true" outlineLevel="0" collapsed="false">
      <c r="A64" s="17" t="s">
        <v>111</v>
      </c>
      <c r="B64" s="17"/>
      <c r="C64" s="17"/>
      <c r="D64" s="17"/>
      <c r="E64" s="17"/>
      <c r="F64" s="17"/>
    </row>
    <row r="65" customFormat="false" ht="39.75" hidden="false" customHeight="true" outlineLevel="0" collapsed="false">
      <c r="A65" s="17" t="s">
        <v>112</v>
      </c>
      <c r="B65" s="17"/>
      <c r="C65" s="17"/>
      <c r="D65" s="17"/>
      <c r="E65" s="17"/>
      <c r="F65" s="17"/>
    </row>
    <row r="66" customFormat="false" ht="25.5" hidden="false" customHeight="true" outlineLevel="0" collapsed="false">
      <c r="A66" s="17" t="s">
        <v>113</v>
      </c>
      <c r="B66" s="17"/>
      <c r="C66" s="17"/>
      <c r="D66" s="17"/>
      <c r="E66" s="17"/>
      <c r="F66" s="17"/>
    </row>
  </sheetData>
  <mergeCells count="6">
    <mergeCell ref="A61:F61"/>
    <mergeCell ref="A62:F62"/>
    <mergeCell ref="A63:F63"/>
    <mergeCell ref="A64:F64"/>
    <mergeCell ref="A65:F65"/>
    <mergeCell ref="A66:F6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2026-10-20T16:08:43Z</dcterms:created>
  <dc:creator>openpyxl</dc:creator>
  <dc:description/>
  <dc:language>en-US</dc:language>
  <cp:lastModifiedBy/>
  <dcterms:modified xsi:type="dcterms:W3CDTF">2026-10-20T16:31:47Z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