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showInkAnnotation="0" defaultThemeVersion="202300"/>
  <xr:revisionPtr revIDLastSave="20" documentId="8_{D2E46542-5190-8F45-816E-6796F3D127F4}" xr6:coauthVersionLast="47" xr6:coauthVersionMax="47" xr10:uidLastSave="{BB8F43F8-8E57-2343-8AE9-B47E4B1BDDBC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I8" i="1"/>
  <c r="L8" i="1"/>
  <c r="H7" i="1"/>
  <c r="I7" i="1"/>
  <c r="L7" i="1"/>
  <c r="H6" i="1"/>
  <c r="I6" i="1"/>
  <c r="L6" i="1"/>
  <c r="H5" i="1"/>
  <c r="I5" i="1"/>
  <c r="L5" i="1"/>
  <c r="J8" i="1"/>
  <c r="J7" i="1"/>
  <c r="J6" i="1"/>
  <c r="J5" i="1"/>
  <c r="M8" i="1"/>
  <c r="M7" i="1"/>
  <c r="M6" i="1"/>
  <c r="M5" i="1"/>
  <c r="C8" i="1"/>
  <c r="G8" i="1"/>
  <c r="C7" i="1"/>
  <c r="G7" i="1"/>
  <c r="C6" i="1"/>
  <c r="G6" i="1"/>
  <c r="C5" i="1"/>
  <c r="G5" i="1"/>
  <c r="N8" i="1"/>
  <c r="N7" i="1"/>
  <c r="N6" i="1"/>
  <c r="N5" i="1"/>
  <c r="K8" i="1"/>
  <c r="K7" i="1"/>
  <c r="K6" i="1"/>
  <c r="K5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<sst xmlns="http://schemas.openxmlformats.org/spreadsheetml/2006/main" count="31" uniqueCount="29">
  <si>
    <t>Mass</t>
  </si>
  <si>
    <t>Initial PE</t>
  </si>
  <si>
    <t>Tt</t>
  </si>
  <si>
    <t>h2</t>
  </si>
  <si>
    <t>mg</t>
  </si>
  <si>
    <t>PE loss adjusted</t>
  </si>
  <si>
    <t>Tf</t>
  </si>
  <si>
    <t>Acceleration</t>
  </si>
  <si>
    <t>V</t>
  </si>
  <si>
    <t>w</t>
  </si>
  <si>
    <t>Torque</t>
  </si>
  <si>
    <t>a</t>
  </si>
  <si>
    <t>KE</t>
  </si>
  <si>
    <t>( j )</t>
  </si>
  <si>
    <t>( Nm )</t>
  </si>
  <si>
    <t>( rad/s )</t>
  </si>
  <si>
    <t>( m/s )</t>
  </si>
  <si>
    <t>( rad/s2 )</t>
  </si>
  <si>
    <t>( m/s2 )</t>
  </si>
  <si>
    <t>( s )</t>
  </si>
  <si>
    <t>( J )</t>
  </si>
  <si>
    <t>( N )</t>
  </si>
  <si>
    <t>( m )</t>
  </si>
  <si>
    <t>( Kg )</t>
  </si>
  <si>
    <t>h1 ( m )</t>
  </si>
  <si>
    <t xml:space="preserve">g ( m/s2 ) </t>
  </si>
  <si>
    <t>c ( m )</t>
  </si>
  <si>
    <t xml:space="preserve">r ( m ) </t>
  </si>
  <si>
    <t xml:space="preserve">I ( kgm^2 )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</si>
</sst>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1D536-8435-1945-98AA-6C22AA1B3D38}">
  <dimension ref="B1:N14"/>
  <sheetViews>
    <sheetView tabSelected="1" topLeftCell="D5" zoomScaleNormal="80" zoomScaleSheetLayoutView="100" workbookViewId="0">
      <selection activeCell="M5" sqref="M5"/>
    </sheetView>
  </sheetViews>
  <sheetFormatPr defaultRowHeight="15" x14ac:dyDescent="0.2"/>
  <cols>
    <col min="3" max="3" width="11.02734375" bestFit="1" customWidth="1"/>
    <col min="7" max="7" width="15.6015625" customWidth="1"/>
    <col min="9" max="9" width="11.43359375" customWidth="1"/>
    <col min="10" max="11" width="12.10546875" bestFit="1" customWidth="1"/>
    <col min="12" max="12" width="12.10546875" style="1" bestFit="1" customWidth="1"/>
    <col min="13" max="14" width="12.10546875" bestFit="1" customWidth="1"/>
    <col min="17" max="17" width="11.8359375" bestFit="1" customWidth="1"/>
  </cols>
  <sheetData>
    <row r="1" spans="2:14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2:14" x14ac:dyDescent="0.2">
      <c r="B2" t="s">
        <v>23</v>
      </c>
      <c r="C2" t="s">
        <v>20</v>
      </c>
      <c r="D2" t="s">
        <v>19</v>
      </c>
      <c r="E2" t="s">
        <v>22</v>
      </c>
      <c r="F2" t="s">
        <v>21</v>
      </c>
      <c r="G2" t="s">
        <v>20</v>
      </c>
      <c r="H2" t="s">
        <v>19</v>
      </c>
      <c r="I2" t="s">
        <v>18</v>
      </c>
      <c r="J2" t="s">
        <v>16</v>
      </c>
      <c r="K2" t="s">
        <v>15</v>
      </c>
      <c r="L2" s="2" t="s">
        <v>14</v>
      </c>
      <c r="M2" t="s">
        <v>17</v>
      </c>
      <c r="N2" t="s">
        <v>13</v>
      </c>
    </row>
    <row r="3" spans="2:14" x14ac:dyDescent="0.2">
      <c r="B3">
        <v>0</v>
      </c>
      <c r="C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s="1">
        <v>0</v>
      </c>
      <c r="M3">
        <v>0</v>
      </c>
      <c r="N3">
        <v>0</v>
      </c>
    </row>
    <row r="4" spans="2:14" x14ac:dyDescent="0.2">
      <c r="B4">
        <v>0.09</v>
      </c>
      <c r="F4">
        <f>B4*C11</f>
        <v>0.88290000000000002</v>
      </c>
      <c r="L4" s="2"/>
    </row>
    <row r="5" spans="2:14" x14ac:dyDescent="0.2">
      <c r="B5">
        <v>0.19</v>
      </c>
      <c r="C5">
        <f>B5*C11*E5</f>
        <v>0.46727973</v>
      </c>
      <c r="D5">
        <v>2.9</v>
      </c>
      <c r="E5">
        <v>0.25069999999999998</v>
      </c>
      <c r="F5">
        <f>B5*C11</f>
        <v>1.8639000000000001</v>
      </c>
      <c r="G5">
        <f>C5-(B5*C11*C10)</f>
        <v>-5.4612270000000129E-2</v>
      </c>
      <c r="H5">
        <f>D5*(C10/C10+E5)</f>
        <v>3.6270299999999995</v>
      </c>
      <c r="I5">
        <f>2*C10/H5^2</f>
        <v>4.2568243630336879E-2</v>
      </c>
      <c r="J5">
        <f>I5*H5</f>
        <v>0.15439629669454075</v>
      </c>
      <c r="K5">
        <f>(2*3.1415926535)*J5/C12</f>
        <v>23.753686161761777</v>
      </c>
      <c r="L5" s="2">
        <f>(B5*C11)-(B5*I5)*C13</f>
        <v>1.8638474282191166</v>
      </c>
      <c r="M5">
        <f>I5/C13</f>
        <v>6.5489605585133663</v>
      </c>
      <c r="N5">
        <f>0.5*B5*J5^2</f>
        <v>2.264630561133922E-3</v>
      </c>
    </row>
    <row r="6" spans="2:14" x14ac:dyDescent="0.2">
      <c r="B6">
        <v>0.28999999999999998</v>
      </c>
      <c r="C6">
        <f>B6*C11*E6</f>
        <v>0.71890622999999998</v>
      </c>
      <c r="D6">
        <v>2.46</v>
      </c>
      <c r="E6">
        <v>0.25269999999999998</v>
      </c>
      <c r="F6">
        <f>B6*C11</f>
        <v>2.8449</v>
      </c>
      <c r="G6">
        <f>C6-(B6*C11*C10)</f>
        <v>-7.7665770000000078E-2</v>
      </c>
      <c r="H6">
        <f>D6*(C10/C10+E6)</f>
        <v>3.0816419999999995</v>
      </c>
      <c r="I6">
        <f>2*C10/H6^2</f>
        <v>5.8968985730160996E-2</v>
      </c>
      <c r="J6">
        <f>I6*H6</f>
        <v>0.18172130312346477</v>
      </c>
      <c r="K6">
        <f>(2*3.14159265358979)*J6/C12</f>
        <v>27.957605822401579</v>
      </c>
      <c r="L6" s="2">
        <f>(B6*C11)-(B6*I6)*C13</f>
        <v>2.8447888434618984</v>
      </c>
      <c r="M6">
        <f>I6/C13</f>
        <v>9.0721516507939999</v>
      </c>
      <c r="N6">
        <f>0.5*B6*J6^2</f>
        <v>4.7882816412890732E-3</v>
      </c>
    </row>
    <row r="7" spans="2:14" x14ac:dyDescent="0.2">
      <c r="B7">
        <v>0.39</v>
      </c>
      <c r="C7">
        <f>B7*C11*E7</f>
        <v>0.95647500000000008</v>
      </c>
      <c r="D7">
        <v>2.17</v>
      </c>
      <c r="E7">
        <v>0.25</v>
      </c>
      <c r="F7">
        <f>B7*C11</f>
        <v>3.8259000000000003</v>
      </c>
      <c r="G7">
        <f>C7-(B7*C11*C10)</f>
        <v>-0.11477700000000002</v>
      </c>
      <c r="H7">
        <f>D7*(C10/C10+E7)</f>
        <v>2.7124999999999999</v>
      </c>
      <c r="I7">
        <f>2*C10/H7^2</f>
        <v>7.6111193697041779E-2</v>
      </c>
      <c r="J7">
        <f>I7*H7</f>
        <v>0.20645161290322581</v>
      </c>
      <c r="K7">
        <f>(2*3.1415926535)*J7/C12</f>
        <v>31.762334495592555</v>
      </c>
      <c r="L7" s="2">
        <f>(B7*C11)-(B7*I7)*C13</f>
        <v>3.8257070581239785</v>
      </c>
      <c r="M7">
        <f>I7/C13</f>
        <v>11.709414414929505</v>
      </c>
      <c r="N7">
        <f>B7*J7^2</f>
        <v>1.6622684703433924E-2</v>
      </c>
    </row>
    <row r="8" spans="2:14" x14ac:dyDescent="0.2">
      <c r="B8">
        <v>0.49</v>
      </c>
      <c r="C8">
        <f>B8*C11*E8</f>
        <v>1.1536559999999998</v>
      </c>
      <c r="D8">
        <v>1.99</v>
      </c>
      <c r="E8">
        <v>0.24</v>
      </c>
      <c r="F8">
        <f>B8*C11</f>
        <v>4.8068999999999997</v>
      </c>
      <c r="G8">
        <f>C8-(B8*C11*C10)</f>
        <v>-0.19227600000000034</v>
      </c>
      <c r="H8">
        <f>D8*(C10/C10+E8)</f>
        <v>2.4676</v>
      </c>
      <c r="I8">
        <f>2*C10/H8^2</f>
        <v>9.1968373075013279E-2</v>
      </c>
      <c r="J8">
        <f>I8*H8</f>
        <v>0.22694115739990278</v>
      </c>
      <c r="K8">
        <f>(2*3.1415926535)*J8/C12</f>
        <v>34.914626486989313</v>
      </c>
      <c r="L8" s="2">
        <f>(B8*C11)-(B8*I8)*C13</f>
        <v>4.806607080731756</v>
      </c>
      <c r="M8" s="2">
        <f>I8/C13</f>
        <v>14.148980473078966</v>
      </c>
      <c r="N8">
        <f>B8*J8^2</f>
        <v>2.5236121571783648E-2</v>
      </c>
    </row>
    <row r="10" spans="2:14" x14ac:dyDescent="0.2">
      <c r="B10" t="s">
        <v>24</v>
      </c>
      <c r="C10">
        <v>0.28000000000000003</v>
      </c>
    </row>
    <row r="11" spans="2:14" x14ac:dyDescent="0.2">
      <c r="B11" t="s">
        <v>25</v>
      </c>
      <c r="C11">
        <v>9.81</v>
      </c>
    </row>
    <row r="12" spans="2:14" x14ac:dyDescent="0.2">
      <c r="B12" t="s">
        <v>26</v>
      </c>
      <c r="C12">
        <v>4.0840000000000001E-2</v>
      </c>
    </row>
    <row r="13" spans="2:14" x14ac:dyDescent="0.2">
      <c r="B13" t="s">
        <v>27</v>
      </c>
      <c r="C13">
        <v>6.4999999999999997E-3</v>
      </c>
    </row>
    <row r="14" spans="2:14" x14ac:dyDescent="0.2">
      <c r="B14" t="s">
        <v>28</v>
      </c>
      <c r="C14">
        <v>5.0000000000000001E-4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 Townsend (2405263)</dc:creator>
  <dcterms:created xsi:type="dcterms:W3CDTF">2025-03-23T13:16:03Z</dcterms:created>
</cp:coreProperties>
</file>