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xr:revisionPtr revIDLastSave="0" documentId="8_{C5974508-2D1F-A64E-AA2F-BF7E991B66C9}" xr6:coauthVersionLast="47" xr6:coauthVersionMax="47" xr10:uidLastSave="{00000000-0000-0000-0000-000000000000}"/>
  <bookViews>
    <workbookView xWindow="0" yWindow="0" windowWidth="16384" windowHeight="8192" tabRatio="500" xr2:uid="{00000000-000D-0000-FFFF-FFFF00000000}"/>
  </bookViews>
  <sheets>
    <sheet name="Consolidated Balance Sheet" sheetId="1" r:id="rId1"/>
    <sheet name="Key Ratios" sheetId="2" r:id="rId2"/>
    <sheet name="Notes &amp; Sources" sheetId="3" r:id="rId3"/>
  </sheet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33" i="1" l="1"/>
  <c r="G45" i="1"/>
  <c r="G47" i="1"/>
  <c r="F33" i="1"/>
  <c r="F45" i="1"/>
  <c r="F47" i="1"/>
  <c r="F11" i="2"/>
  <c r="E33" i="1"/>
  <c r="E45" i="1"/>
  <c r="E47" i="1"/>
  <c r="E11" i="2"/>
  <c r="D33" i="1"/>
  <c r="D45" i="1"/>
  <c r="D47" i="1"/>
  <c r="D11" i="2"/>
  <c r="C33" i="1"/>
  <c r="C45" i="1"/>
  <c r="C47" i="1"/>
  <c r="C11" i="2"/>
  <c r="G52" i="1"/>
  <c r="G54" i="1"/>
  <c r="F10" i="2"/>
  <c r="F52" i="1"/>
  <c r="F54" i="1"/>
  <c r="E10" i="2"/>
  <c r="E52" i="1"/>
  <c r="E54" i="1"/>
  <c r="D10" i="2"/>
  <c r="D52" i="1"/>
  <c r="D54" i="1"/>
  <c r="C10" i="2"/>
  <c r="C52" i="1"/>
  <c r="C54" i="1"/>
  <c r="B10" i="2"/>
  <c r="F9" i="2"/>
  <c r="E9" i="2"/>
  <c r="D9" i="2"/>
  <c r="C9" i="2"/>
  <c r="B9" i="2"/>
  <c r="G62" i="1"/>
  <c r="G72" i="1"/>
  <c r="G74" i="1"/>
  <c r="F8" i="2"/>
  <c r="F62" i="1"/>
  <c r="F72" i="1"/>
  <c r="F74" i="1"/>
  <c r="E8" i="2"/>
  <c r="E62" i="1"/>
  <c r="E72" i="1"/>
  <c r="E74" i="1"/>
  <c r="D8" i="2"/>
  <c r="D62" i="1"/>
  <c r="D72" i="1"/>
  <c r="D74" i="1"/>
  <c r="C8" i="2"/>
  <c r="C62" i="1"/>
  <c r="C72" i="1"/>
  <c r="C74" i="1"/>
  <c r="B8" i="2"/>
  <c r="F7" i="2"/>
  <c r="E7" i="2"/>
  <c r="D7" i="2"/>
  <c r="C7" i="2"/>
  <c r="B7" i="2"/>
  <c r="F6" i="2"/>
  <c r="E6" i="2"/>
  <c r="D6" i="2"/>
  <c r="C6" i="2"/>
  <c r="B6" i="2"/>
  <c r="F5" i="2"/>
  <c r="E5" i="2"/>
  <c r="D5" i="2"/>
  <c r="C5" i="2"/>
  <c r="B5" i="2"/>
  <c r="F4" i="2"/>
  <c r="E4" i="2"/>
  <c r="D4" i="2"/>
  <c r="C4" i="2"/>
  <c r="B4" i="2"/>
  <c r="G75" i="1"/>
  <c r="G84" i="1"/>
  <c r="F75" i="1"/>
  <c r="F84" i="1"/>
  <c r="E75" i="1"/>
  <c r="E84" i="1"/>
  <c r="D75" i="1"/>
  <c r="D84" i="1"/>
  <c r="C75" i="1"/>
  <c r="C84" i="1"/>
  <c r="G83" i="1"/>
  <c r="F83" i="1"/>
  <c r="E83" i="1"/>
  <c r="D83" i="1"/>
  <c r="C83" i="1"/>
  <c r="G81" i="1"/>
  <c r="F81" i="1"/>
  <c r="E81" i="1"/>
  <c r="D81" i="1"/>
  <c r="C81" i="1"/>
  <c r="G79" i="1"/>
  <c r="F79" i="1"/>
  <c r="E79" i="1"/>
  <c r="D79" i="1"/>
  <c r="C79" i="1"/>
</calcChain>
</file>

<file path=xl/sharedStrings.xml><?xml version="1.0" encoding="utf-8"?>
<sst xmlns="http://schemas.openxmlformats.org/spreadsheetml/2006/main" count="185" uniqueCount="142">
  <si>
    <t>Oil and Natural Gas Corporation Limited (ONGC) - Consolidated Balance Sheet</t>
  </si>
  <si>
    <t>Five years, FY2021-22 to FY2025-26 | Amounts in ` Million | Latest available (restated) figures - see 'Notes &amp; Sources'</t>
  </si>
  <si>
    <t>Particulars</t>
  </si>
  <si>
    <t>Note</t>
  </si>
  <si>
    <t>FY2021-22</t>
  </si>
  <si>
    <t>FY2022-23</t>
  </si>
  <si>
    <t>FY2023-24</t>
  </si>
  <si>
    <t>FY2024-25</t>
  </si>
  <si>
    <t>FY2025-26</t>
  </si>
  <si>
    <t>As at 31-Mar-2022</t>
  </si>
  <si>
    <t>As at 31-Mar-2023</t>
  </si>
  <si>
    <t>As at 31-Mar-2024</t>
  </si>
  <si>
    <t>As at 31-Mar-2025</t>
  </si>
  <si>
    <t>As at 31-Mar-2026</t>
  </si>
  <si>
    <t>I. ASSETS</t>
  </si>
  <si>
    <t>(1) Non-current assets</t>
  </si>
  <si>
    <t>Oil and gas assets - Tangible</t>
  </si>
  <si>
    <t>6</t>
  </si>
  <si>
    <t>Oil and gas assets - Intangible</t>
  </si>
  <si>
    <t>Other property, plant and equipment</t>
  </si>
  <si>
    <t>7</t>
  </si>
  <si>
    <t>Right-of-use assets</t>
  </si>
  <si>
    <t>8</t>
  </si>
  <si>
    <t>CWIP - Oil and gas: Development wells in progress</t>
  </si>
  <si>
    <t>9</t>
  </si>
  <si>
    <t>CWIP - Oil and gas: Oil and gas facilities in progress</t>
  </si>
  <si>
    <t>CWIP - Oil and gas: Acquisition cost</t>
  </si>
  <si>
    <t>CWIP - Others</t>
  </si>
  <si>
    <t>Investment property</t>
  </si>
  <si>
    <t>10</t>
  </si>
  <si>
    <t>Goodwill (including goodwill on consolidation)</t>
  </si>
  <si>
    <t>11</t>
  </si>
  <si>
    <t>Other intangible assets</t>
  </si>
  <si>
    <t>12</t>
  </si>
  <si>
    <t>Intangibles under development - Exploratory wells in progress</t>
  </si>
  <si>
    <t>13</t>
  </si>
  <si>
    <t>Intangibles under development - Acquisition cost</t>
  </si>
  <si>
    <t>Intangibles under development - Intangible oil and gas assets in progress</t>
  </si>
  <si>
    <t>Intangibles under development - Others</t>
  </si>
  <si>
    <t>Investments in joint ventures and associates</t>
  </si>
  <si>
    <t>14</t>
  </si>
  <si>
    <t>Financial assets - Other investments</t>
  </si>
  <si>
    <t>Financial assets - Trade receivables</t>
  </si>
  <si>
    <t>15</t>
  </si>
  <si>
    <t>Financial assets - Loans</t>
  </si>
  <si>
    <t>16</t>
  </si>
  <si>
    <t>Financial assets - Deposit under site restoration fund</t>
  </si>
  <si>
    <t>17</t>
  </si>
  <si>
    <t>Financial assets - Finance lease receivables</t>
  </si>
  <si>
    <t>18</t>
  </si>
  <si>
    <t>Financial assets - Others</t>
  </si>
  <si>
    <t>19</t>
  </si>
  <si>
    <t>Deferred tax assets (net)</t>
  </si>
  <si>
    <t>33</t>
  </si>
  <si>
    <t>Non-current tax assets (net)</t>
  </si>
  <si>
    <t>36</t>
  </si>
  <si>
    <t>Other non-current assets</t>
  </si>
  <si>
    <t>20</t>
  </si>
  <si>
    <t>Total non-current assets</t>
  </si>
  <si>
    <t>(2) Current assets</t>
  </si>
  <si>
    <t>Inventories</t>
  </si>
  <si>
    <t>21</t>
  </si>
  <si>
    <t>Financial assets - Investments</t>
  </si>
  <si>
    <t>22</t>
  </si>
  <si>
    <t>Financial assets - Cash and cash equivalents</t>
  </si>
  <si>
    <t>23</t>
  </si>
  <si>
    <t>Financial assets - Other bank balances</t>
  </si>
  <si>
    <t>24</t>
  </si>
  <si>
    <t>Current tax assets (net)</t>
  </si>
  <si>
    <t>Other current assets</t>
  </si>
  <si>
    <t>Total current assets</t>
  </si>
  <si>
    <t>Assets / disposal group classified as held for sale</t>
  </si>
  <si>
    <t>25</t>
  </si>
  <si>
    <t>TOTAL ASSETS</t>
  </si>
  <si>
    <t>II. EQUITY AND LIABILITIES</t>
  </si>
  <si>
    <t>(1) Equity</t>
  </si>
  <si>
    <t>Equity share capital</t>
  </si>
  <si>
    <t>26</t>
  </si>
  <si>
    <t>Other equity</t>
  </si>
  <si>
    <t>27</t>
  </si>
  <si>
    <t>Equity attributable to owners of the Company</t>
  </si>
  <si>
    <t>Non-controlling interests</t>
  </si>
  <si>
    <t>28</t>
  </si>
  <si>
    <t>Total equity</t>
  </si>
  <si>
    <t>(2) Non-current liabilities</t>
  </si>
  <si>
    <t>Financial liabilities - Borrowings</t>
  </si>
  <si>
    <t>29</t>
  </si>
  <si>
    <t>Financial liabilities - Lease liabilities</t>
  </si>
  <si>
    <t>30</t>
  </si>
  <si>
    <t>Financial liabilities - Others</t>
  </si>
  <si>
    <t>31</t>
  </si>
  <si>
    <t>Provisions</t>
  </si>
  <si>
    <t>32</t>
  </si>
  <si>
    <t>Deferred tax liabilities (net)</t>
  </si>
  <si>
    <t>Other non-current liabilities</t>
  </si>
  <si>
    <t>34</t>
  </si>
  <si>
    <t>Total non-current liabilities</t>
  </si>
  <si>
    <t>(3) Current liabilities</t>
  </si>
  <si>
    <t>Trade payables - micro and small enterprises</t>
  </si>
  <si>
    <t>35</t>
  </si>
  <si>
    <t>Trade payables - other than micro and small enterprises</t>
  </si>
  <si>
    <t>Other current liabilities</t>
  </si>
  <si>
    <t>Current tax liabilities (net)</t>
  </si>
  <si>
    <t>Total current liabilities</t>
  </si>
  <si>
    <t>Liabilities directly associated with assets / disposal group held for sale</t>
  </si>
  <si>
    <t>Total liabilities</t>
  </si>
  <si>
    <t>TOTAL EQUITY AND LIABILITIES</t>
  </si>
  <si>
    <t>CHECKS (against totals printed in the annual reports)</t>
  </si>
  <si>
    <t>Total assets as reported</t>
  </si>
  <si>
    <t xml:space="preserve">   Difference: computed less reported</t>
  </si>
  <si>
    <t>Total liabilities as reported</t>
  </si>
  <si>
    <t>Total equity as reported</t>
  </si>
  <si>
    <t>Difference: total assets less total equity and liabilities</t>
  </si>
  <si>
    <t>Blue = figures keyed from annual reports; black = formulas. Note: FY2021-22 is on an older restatement basis than FY2022-23 onward (see Notes).</t>
  </si>
  <si>
    <t>Key metrics (calculated from 'Consolidated Balance Sheet')</t>
  </si>
  <si>
    <t>Metric</t>
  </si>
  <si>
    <t>Current ratio (x)</t>
  </si>
  <si>
    <t>Total borrowings (` Mn)</t>
  </si>
  <si>
    <t>Cash + other bank balances (` Mn)</t>
  </si>
  <si>
    <t>Debt-to-equity (borrowings / total equity, x)</t>
  </si>
  <si>
    <t>Total liabilities / total equity (x)</t>
  </si>
  <si>
    <t>Equity as % of total assets</t>
  </si>
  <si>
    <t>Non-controlling interests as % of total equity</t>
  </si>
  <si>
    <t>Year-on-year growth in total assets</t>
  </si>
  <si>
    <t>n/a</t>
  </si>
  <si>
    <t>FY2021-22 vs FY2022-23 growth is distorted by the restatement basis change (see Notes).</t>
  </si>
  <si>
    <t>Notes &amp; Sources</t>
  </si>
  <si>
    <t>Scope</t>
  </si>
  <si>
    <t>Consolidated balance sheet of ONGC and its subsidiaries, joint ventures and associates. ` Million.</t>
  </si>
  <si>
    <t>Integrated Annual Report 2025-26 (ONGC-AnnualReport_07082026.pdf), Consolidated Balance Sheet, pp. 430-431.</t>
  </si>
  <si>
    <t>Comparative column in the FY2025-26 report (total assets 7,587,288.76). The FY2024-25 report itself printed 7,587,231.02; the small difference is a later restatement.</t>
  </si>
  <si>
    <t>Restated figures from the FY2024-25 report (pp. 417-418), total assets 7,419,979.23. The FY2023-24 report originally showed 7,101,929.68.</t>
  </si>
  <si>
    <t>Restated figures from the FY2024-25 report (01-Apr-2023 column), total assets 6,427,737.32. The FY2022-23 report originally showed 6,145,287.26; the FY2023-24 report restated it to 6,180,083.38.</t>
  </si>
  <si>
    <t>Restated figures from the FY2023-24 report (01-Apr-2022 column), total assets 5,865,379.77. The FY2021-22 report originally showed 5,854,493.21. No later restatement of this year was available in the files provided.</t>
  </si>
  <si>
    <t>Basis break</t>
  </si>
  <si>
    <t>FY2021-22 is on an older restatement basis than FY2022-23 onward, so some lines (for example other PP&amp;E, CWIP and trade payables) are not strictly comparable between those two years.</t>
  </si>
  <si>
    <t>Why restated</t>
  </si>
  <si>
    <t>ONGC restated consolidated figures in later reports (notes 80 and 83 of the FY2023-24 and FY2024-25 reports). Latest available figures are used for each year.</t>
  </si>
  <si>
    <t>Held for sale</t>
  </si>
  <si>
    <t>Assets and liabilities held for sale are shown as separate lines outside current assets and current liabilities, as in the reports.</t>
  </si>
  <si>
    <t>Colour code</t>
  </si>
  <si>
    <t>Blue = figures keyed from reports; black = formulas; green = links to another sheet.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</si>
</sst>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\(#,##0.00\);\-"/>
    <numFmt numFmtId="165" formatCode="0.00\x"/>
    <numFmt numFmtId="166" formatCode="0.0%"/>
  </numFmts>
  <fonts count="10" x14ac:knownFonts="1">
    <font>
      <sz val="11"/>
      <color theme="1"/>
      <name val="Calibri"/>
      <family val="2"/>
      <charset val="1"/>
    </font>
    <font>
      <b/>
      <sz val="13"/>
      <name val="Arial"/>
      <charset val="1"/>
    </font>
    <font>
      <i/>
      <sz val="9"/>
      <name val="Arial"/>
      <charset val="1"/>
    </font>
    <font>
      <b/>
      <sz val="10"/>
      <color rgb="FFFFFFFF"/>
      <name val="Arial"/>
      <charset val="1"/>
    </font>
    <font>
      <i/>
      <sz val="9"/>
      <color rgb="FFFFFFFF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sz val="10"/>
      <color rgb="FF0000FF"/>
      <name val="Arial"/>
      <charset val="1"/>
    </font>
    <font>
      <b/>
      <sz val="12"/>
      <name val="Arial"/>
      <charset val="1"/>
    </font>
    <font>
      <sz val="10"/>
      <color rgb="FF00800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F2F2F2"/>
      </patternFill>
    </fill>
    <fill>
      <patternFill patternType="solid">
        <fgColor rgb="FFF2F2F2"/>
        <bgColor rgb="FFFFFFFF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3" borderId="0" xfId="0" applyFont="1" applyFill="1"/>
    <xf numFmtId="0" fontId="0" fillId="3" borderId="0" xfId="0" applyFill="1"/>
    <xf numFmtId="0" fontId="6" fillId="0" borderId="0" xfId="0" applyFont="1"/>
    <xf numFmtId="0" fontId="6" fillId="0" borderId="0" xfId="0" applyFont="1" applyAlignment="1">
      <alignment horizontal="center"/>
    </xf>
    <xf numFmtId="164" fontId="7" fillId="0" borderId="0" xfId="0" applyNumberFormat="1" applyFont="1"/>
    <xf numFmtId="0" fontId="5" fillId="4" borderId="0" xfId="0" applyFont="1" applyFill="1"/>
    <xf numFmtId="0" fontId="0" fillId="4" borderId="0" xfId="0" applyFill="1"/>
    <xf numFmtId="164" fontId="5" fillId="4" borderId="1" xfId="0" applyNumberFormat="1" applyFont="1" applyFill="1" applyBorder="1"/>
    <xf numFmtId="164" fontId="6" fillId="0" borderId="0" xfId="0" applyNumberFormat="1" applyFont="1"/>
    <xf numFmtId="0" fontId="8" fillId="0" borderId="0" xfId="0" applyFont="1"/>
    <xf numFmtId="165" fontId="9" fillId="0" borderId="0" xfId="0" applyNumberFormat="1" applyFont="1"/>
    <xf numFmtId="164" fontId="9" fillId="0" borderId="0" xfId="0" applyNumberFormat="1" applyFont="1"/>
    <xf numFmtId="166" fontId="9" fillId="0" borderId="0" xfId="0" applyNumberFormat="1" applyFont="1"/>
    <xf numFmtId="0" fontId="6" fillId="0" borderId="0" xfId="0" applyFont="1" applyAlignment="1">
      <alignment horizontal="right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6"/>
  <sheetViews>
    <sheetView showGridLines="0" tabSelected="1" zoomScaleNormal="100" workbookViewId="0">
      <pane xSplit="2" ySplit="5" topLeftCell="C6" activePane="bottomRight" state="frozen"/>
      <selection pane="bottomLeft" activeCell="A6" sqref="A6"/>
      <selection pane="topRight" activeCell="C1" sqref="C1"/>
      <selection pane="bottomRight" activeCell="A70" sqref="A70"/>
    </sheetView>
  </sheetViews>
  <sheetFormatPr defaultColWidth="8.7421875" defaultRowHeight="15" x14ac:dyDescent="0.2"/>
  <cols>
    <col min="1" max="1" width="76.00390625" customWidth="1"/>
    <col min="2" max="2" width="6.9921875" customWidth="1"/>
    <col min="3" max="7" width="16.94921875" customWidth="1"/>
  </cols>
  <sheetData>
    <row r="1" spans="1:7" ht="17.25" x14ac:dyDescent="0.2">
      <c r="A1" s="1" t="s">
        <v>0</v>
      </c>
    </row>
    <row r="2" spans="1:7" x14ac:dyDescent="0.2">
      <c r="A2" s="2" t="s">
        <v>1</v>
      </c>
    </row>
    <row r="4" spans="1:7" x14ac:dyDescent="0.2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 x14ac:dyDescent="0.2">
      <c r="A5" s="5"/>
      <c r="B5" s="5"/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</row>
    <row r="6" spans="1:7" x14ac:dyDescent="0.2">
      <c r="A6" s="6" t="s">
        <v>14</v>
      </c>
      <c r="B6" s="7"/>
      <c r="C6" s="7"/>
      <c r="D6" s="7"/>
      <c r="E6" s="7"/>
      <c r="F6" s="7"/>
      <c r="G6" s="7"/>
    </row>
    <row r="7" spans="1:7" x14ac:dyDescent="0.2">
      <c r="A7" s="6" t="s">
        <v>15</v>
      </c>
      <c r="B7" s="7"/>
      <c r="C7" s="7"/>
      <c r="D7" s="7"/>
      <c r="E7" s="7"/>
      <c r="F7" s="7"/>
      <c r="G7" s="7"/>
    </row>
    <row r="8" spans="1:7" x14ac:dyDescent="0.2">
      <c r="A8" s="8" t="s">
        <v>16</v>
      </c>
      <c r="B8" s="9" t="s">
        <v>17</v>
      </c>
      <c r="C8" s="10">
        <v>1433523.6</v>
      </c>
      <c r="D8" s="10">
        <v>1315002.1200000001</v>
      </c>
      <c r="E8" s="10">
        <v>1449966.92</v>
      </c>
      <c r="F8" s="10">
        <v>1574054.28</v>
      </c>
      <c r="G8" s="10">
        <v>1530047.4</v>
      </c>
    </row>
    <row r="9" spans="1:7" x14ac:dyDescent="0.2">
      <c r="A9" s="8" t="s">
        <v>18</v>
      </c>
      <c r="B9" s="9" t="s">
        <v>17</v>
      </c>
      <c r="C9" s="10">
        <v>0</v>
      </c>
      <c r="D9" s="10">
        <v>2808.54</v>
      </c>
      <c r="E9" s="10">
        <v>3628.96</v>
      </c>
      <c r="F9" s="10">
        <v>3292.16</v>
      </c>
      <c r="G9" s="10">
        <v>11836.69</v>
      </c>
    </row>
    <row r="10" spans="1:7" x14ac:dyDescent="0.2">
      <c r="A10" s="8" t="s">
        <v>19</v>
      </c>
      <c r="B10" s="9" t="s">
        <v>20</v>
      </c>
      <c r="C10" s="10">
        <v>830262.64</v>
      </c>
      <c r="D10" s="10">
        <v>1150474.05</v>
      </c>
      <c r="E10" s="10">
        <v>1269927.6599999999</v>
      </c>
      <c r="F10" s="10">
        <v>1340677.3899999999</v>
      </c>
      <c r="G10" s="10">
        <v>1462721.12</v>
      </c>
    </row>
    <row r="11" spans="1:7" x14ac:dyDescent="0.2">
      <c r="A11" s="8" t="s">
        <v>21</v>
      </c>
      <c r="B11" s="9" t="s">
        <v>22</v>
      </c>
      <c r="C11" s="10">
        <v>157826.03</v>
      </c>
      <c r="D11" s="10">
        <v>144456.78</v>
      </c>
      <c r="E11" s="10">
        <v>344073.25</v>
      </c>
      <c r="F11" s="10">
        <v>341814.72</v>
      </c>
      <c r="G11" s="10">
        <v>302446.49</v>
      </c>
    </row>
    <row r="12" spans="1:7" x14ac:dyDescent="0.2">
      <c r="A12" s="8" t="s">
        <v>23</v>
      </c>
      <c r="B12" s="9" t="s">
        <v>24</v>
      </c>
      <c r="C12" s="10">
        <v>76128.399999999994</v>
      </c>
      <c r="D12" s="10">
        <v>97259.87</v>
      </c>
      <c r="E12" s="10">
        <v>90101.32</v>
      </c>
      <c r="F12" s="10">
        <v>40473.29</v>
      </c>
      <c r="G12" s="10">
        <v>64603.06</v>
      </c>
    </row>
    <row r="13" spans="1:7" x14ac:dyDescent="0.2">
      <c r="A13" s="8" t="s">
        <v>25</v>
      </c>
      <c r="B13" s="9" t="s">
        <v>24</v>
      </c>
      <c r="C13" s="10">
        <v>320807.90999999997</v>
      </c>
      <c r="D13" s="10">
        <v>344108.74</v>
      </c>
      <c r="E13" s="10">
        <v>373059.61</v>
      </c>
      <c r="F13" s="10">
        <v>395239.07</v>
      </c>
      <c r="G13" s="10">
        <v>490396.67</v>
      </c>
    </row>
    <row r="14" spans="1:7" x14ac:dyDescent="0.2">
      <c r="A14" s="8" t="s">
        <v>26</v>
      </c>
      <c r="B14" s="9" t="s">
        <v>24</v>
      </c>
      <c r="C14" s="10">
        <v>180806.21</v>
      </c>
      <c r="D14" s="10">
        <v>222032.43</v>
      </c>
      <c r="E14" s="10">
        <v>211097.3</v>
      </c>
      <c r="F14" s="10">
        <v>216348.96</v>
      </c>
      <c r="G14" s="10">
        <v>238230.03</v>
      </c>
    </row>
    <row r="15" spans="1:7" x14ac:dyDescent="0.2">
      <c r="A15" s="8" t="s">
        <v>27</v>
      </c>
      <c r="B15" s="9" t="s">
        <v>24</v>
      </c>
      <c r="C15" s="10">
        <v>316109.40000000002</v>
      </c>
      <c r="D15" s="10">
        <v>293374.95</v>
      </c>
      <c r="E15" s="10">
        <v>242297.13</v>
      </c>
      <c r="F15" s="10">
        <v>220841.09</v>
      </c>
      <c r="G15" s="10">
        <v>121546.38</v>
      </c>
    </row>
    <row r="16" spans="1:7" x14ac:dyDescent="0.2">
      <c r="A16" s="8" t="s">
        <v>28</v>
      </c>
      <c r="B16" s="9" t="s">
        <v>29</v>
      </c>
      <c r="C16" s="10">
        <v>78.69</v>
      </c>
      <c r="D16" s="10">
        <v>78.680000000000007</v>
      </c>
      <c r="E16" s="10">
        <v>78.67</v>
      </c>
      <c r="F16" s="10">
        <v>78.66</v>
      </c>
      <c r="G16" s="10">
        <v>77.010000000000005</v>
      </c>
    </row>
    <row r="17" spans="1:7" x14ac:dyDescent="0.2">
      <c r="A17" s="8" t="s">
        <v>30</v>
      </c>
      <c r="B17" s="9" t="s">
        <v>31</v>
      </c>
      <c r="C17" s="10">
        <v>112056.49</v>
      </c>
      <c r="D17" s="10">
        <v>120334.12</v>
      </c>
      <c r="E17" s="10">
        <v>121364.44</v>
      </c>
      <c r="F17" s="10">
        <v>127624.88</v>
      </c>
      <c r="G17" s="10">
        <v>138218.16</v>
      </c>
    </row>
    <row r="18" spans="1:7" x14ac:dyDescent="0.2">
      <c r="A18" s="8" t="s">
        <v>32</v>
      </c>
      <c r="B18" s="9" t="s">
        <v>33</v>
      </c>
      <c r="C18" s="10">
        <v>10274.280000000001</v>
      </c>
      <c r="D18" s="10">
        <v>9809.35</v>
      </c>
      <c r="E18" s="10">
        <v>13600.78</v>
      </c>
      <c r="F18" s="10">
        <v>14209.55</v>
      </c>
      <c r="G18" s="10">
        <v>15384.94</v>
      </c>
    </row>
    <row r="19" spans="1:7" x14ac:dyDescent="0.2">
      <c r="A19" s="8" t="s">
        <v>34</v>
      </c>
      <c r="B19" s="9" t="s">
        <v>35</v>
      </c>
      <c r="C19" s="10">
        <v>158604.73000000001</v>
      </c>
      <c r="D19" s="10">
        <v>163924.94</v>
      </c>
      <c r="E19" s="10">
        <v>184563.91</v>
      </c>
      <c r="F19" s="10">
        <v>195859.3</v>
      </c>
      <c r="G19" s="10">
        <v>200704.18</v>
      </c>
    </row>
    <row r="20" spans="1:7" x14ac:dyDescent="0.2">
      <c r="A20" s="8" t="s">
        <v>36</v>
      </c>
      <c r="B20" s="9" t="s">
        <v>35</v>
      </c>
      <c r="C20" s="10">
        <v>12650</v>
      </c>
      <c r="D20" s="10">
        <v>12650</v>
      </c>
      <c r="E20" s="10">
        <v>12650</v>
      </c>
      <c r="F20" s="10">
        <v>0</v>
      </c>
      <c r="G20" s="10">
        <v>0</v>
      </c>
    </row>
    <row r="21" spans="1:7" x14ac:dyDescent="0.2">
      <c r="A21" s="8" t="s">
        <v>37</v>
      </c>
      <c r="B21" s="9" t="s">
        <v>35</v>
      </c>
      <c r="C21" s="10">
        <v>11476.89</v>
      </c>
      <c r="D21" s="10">
        <v>25592.66</v>
      </c>
      <c r="E21" s="10">
        <v>42192.38</v>
      </c>
      <c r="F21" s="10">
        <v>56957.599999999999</v>
      </c>
      <c r="G21" s="10">
        <v>46542.12</v>
      </c>
    </row>
    <row r="22" spans="1:7" x14ac:dyDescent="0.2">
      <c r="A22" s="8" t="s">
        <v>38</v>
      </c>
      <c r="B22" s="9" t="s">
        <v>35</v>
      </c>
      <c r="C22" s="10">
        <v>2085.62</v>
      </c>
      <c r="D22" s="10">
        <v>2936.37</v>
      </c>
      <c r="E22" s="10">
        <v>519.98</v>
      </c>
      <c r="F22" s="10">
        <v>421.92</v>
      </c>
      <c r="G22" s="10">
        <v>695.34</v>
      </c>
    </row>
    <row r="23" spans="1:7" x14ac:dyDescent="0.2">
      <c r="A23" s="8" t="s">
        <v>39</v>
      </c>
      <c r="B23" s="9" t="s">
        <v>40</v>
      </c>
      <c r="C23" s="10">
        <v>369150.98</v>
      </c>
      <c r="D23" s="10">
        <v>504323.06</v>
      </c>
      <c r="E23" s="10">
        <v>540364.28</v>
      </c>
      <c r="F23" s="10">
        <v>586474.59</v>
      </c>
      <c r="G23" s="10">
        <v>637532.11</v>
      </c>
    </row>
    <row r="24" spans="1:7" x14ac:dyDescent="0.2">
      <c r="A24" s="8" t="s">
        <v>41</v>
      </c>
      <c r="B24" s="9" t="s">
        <v>40</v>
      </c>
      <c r="C24" s="10">
        <v>243555.13</v>
      </c>
      <c r="D24" s="10">
        <v>200325.59</v>
      </c>
      <c r="E24" s="10">
        <v>414449.34</v>
      </c>
      <c r="F24" s="10">
        <v>337174.52</v>
      </c>
      <c r="G24" s="10">
        <v>342243.62</v>
      </c>
    </row>
    <row r="25" spans="1:7" x14ac:dyDescent="0.2">
      <c r="A25" s="8" t="s">
        <v>42</v>
      </c>
      <c r="B25" s="9" t="s">
        <v>43</v>
      </c>
      <c r="C25" s="10">
        <v>24765.01</v>
      </c>
      <c r="D25" s="10">
        <v>26224.86</v>
      </c>
      <c r="E25" s="10">
        <v>25354.78</v>
      </c>
      <c r="F25" s="10">
        <v>23792.29</v>
      </c>
      <c r="G25" s="10">
        <v>25449.48</v>
      </c>
    </row>
    <row r="26" spans="1:7" x14ac:dyDescent="0.2">
      <c r="A26" s="8" t="s">
        <v>44</v>
      </c>
      <c r="B26" s="9" t="s">
        <v>45</v>
      </c>
      <c r="C26" s="10">
        <v>26437.17</v>
      </c>
      <c r="D26" s="10">
        <v>29655.59</v>
      </c>
      <c r="E26" s="10">
        <v>34425.93</v>
      </c>
      <c r="F26" s="10">
        <v>75847.3</v>
      </c>
      <c r="G26" s="10">
        <v>116523.71</v>
      </c>
    </row>
    <row r="27" spans="1:7" x14ac:dyDescent="0.2">
      <c r="A27" s="8" t="s">
        <v>46</v>
      </c>
      <c r="B27" s="9" t="s">
        <v>47</v>
      </c>
      <c r="C27" s="10">
        <v>248721.8</v>
      </c>
      <c r="D27" s="10">
        <v>267511.58</v>
      </c>
      <c r="E27" s="10">
        <v>285710.40000000002</v>
      </c>
      <c r="F27" s="10">
        <v>308487.92</v>
      </c>
      <c r="G27" s="10">
        <v>331681.45</v>
      </c>
    </row>
    <row r="28" spans="1:7" x14ac:dyDescent="0.2">
      <c r="A28" s="8" t="s">
        <v>48</v>
      </c>
      <c r="B28" s="9" t="s">
        <v>49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</row>
    <row r="29" spans="1:7" x14ac:dyDescent="0.2">
      <c r="A29" s="8" t="s">
        <v>50</v>
      </c>
      <c r="B29" s="9" t="s">
        <v>51</v>
      </c>
      <c r="C29" s="10">
        <v>79930.570000000007</v>
      </c>
      <c r="D29" s="10">
        <v>88000.03</v>
      </c>
      <c r="E29" s="10">
        <v>105190.71</v>
      </c>
      <c r="F29" s="10">
        <v>119467</v>
      </c>
      <c r="G29" s="10">
        <v>149443.07</v>
      </c>
    </row>
    <row r="30" spans="1:7" x14ac:dyDescent="0.2">
      <c r="A30" s="8" t="s">
        <v>52</v>
      </c>
      <c r="B30" s="9" t="s">
        <v>53</v>
      </c>
      <c r="C30" s="10">
        <v>33279.35</v>
      </c>
      <c r="D30" s="10">
        <v>58269.18</v>
      </c>
      <c r="E30" s="10">
        <v>63818.71</v>
      </c>
      <c r="F30" s="10">
        <v>70810.44</v>
      </c>
      <c r="G30" s="10">
        <v>75039.789999999994</v>
      </c>
    </row>
    <row r="31" spans="1:7" x14ac:dyDescent="0.2">
      <c r="A31" s="8" t="s">
        <v>54</v>
      </c>
      <c r="B31" s="9" t="s">
        <v>55</v>
      </c>
      <c r="C31" s="10">
        <v>105185.89</v>
      </c>
      <c r="D31" s="10">
        <v>142545.01999999999</v>
      </c>
      <c r="E31" s="10">
        <v>148732.45000000001</v>
      </c>
      <c r="F31" s="10">
        <v>146741.04999999999</v>
      </c>
      <c r="G31" s="10">
        <v>155627.68</v>
      </c>
    </row>
    <row r="32" spans="1:7" x14ac:dyDescent="0.2">
      <c r="A32" s="8" t="s">
        <v>56</v>
      </c>
      <c r="B32" s="9" t="s">
        <v>57</v>
      </c>
      <c r="C32" s="10">
        <v>51766.3</v>
      </c>
      <c r="D32" s="10">
        <v>38386.5</v>
      </c>
      <c r="E32" s="10">
        <v>40602.86</v>
      </c>
      <c r="F32" s="10">
        <v>43555.19</v>
      </c>
      <c r="G32" s="10">
        <v>42667.54</v>
      </c>
    </row>
    <row r="33" spans="1:7" x14ac:dyDescent="0.2">
      <c r="A33" s="11" t="s">
        <v>58</v>
      </c>
      <c r="B33" s="12"/>
      <c r="C33" s="13">
        <f>SUM(C8:C32)</f>
        <v>4805483.0899999989</v>
      </c>
      <c r="D33" s="13">
        <f>SUM(D8:D32)</f>
        <v>5260085.01</v>
      </c>
      <c r="E33" s="13">
        <f>SUM(E8:E32)</f>
        <v>6017771.7700000005</v>
      </c>
      <c r="F33" s="13">
        <f>SUM(F8:F32)</f>
        <v>6240243.169999999</v>
      </c>
      <c r="G33" s="13">
        <f>SUM(G8:G32)</f>
        <v>6499658.040000001</v>
      </c>
    </row>
    <row r="34" spans="1:7" x14ac:dyDescent="0.2">
      <c r="A34" s="6" t="s">
        <v>59</v>
      </c>
      <c r="B34" s="7"/>
      <c r="C34" s="7"/>
      <c r="D34" s="7"/>
      <c r="E34" s="7"/>
      <c r="F34" s="7"/>
      <c r="G34" s="7"/>
    </row>
    <row r="35" spans="1:7" x14ac:dyDescent="0.2">
      <c r="A35" s="8" t="s">
        <v>60</v>
      </c>
      <c r="B35" s="9" t="s">
        <v>61</v>
      </c>
      <c r="C35" s="10">
        <v>541630.99</v>
      </c>
      <c r="D35" s="10">
        <v>459623.93</v>
      </c>
      <c r="E35" s="10">
        <v>537927.79</v>
      </c>
      <c r="F35" s="10">
        <v>589563.30000000005</v>
      </c>
      <c r="G35" s="10">
        <v>649182.66</v>
      </c>
    </row>
    <row r="36" spans="1:7" x14ac:dyDescent="0.2">
      <c r="A36" s="8" t="s">
        <v>62</v>
      </c>
      <c r="B36" s="9" t="s">
        <v>63</v>
      </c>
      <c r="C36" s="10">
        <v>53715.24</v>
      </c>
      <c r="D36" s="10">
        <v>51688.97</v>
      </c>
      <c r="E36" s="10">
        <v>53802.09</v>
      </c>
      <c r="F36" s="10">
        <v>32525.02</v>
      </c>
      <c r="G36" s="10">
        <v>31068.29</v>
      </c>
    </row>
    <row r="37" spans="1:7" x14ac:dyDescent="0.2">
      <c r="A37" s="8" t="s">
        <v>42</v>
      </c>
      <c r="B37" s="9" t="s">
        <v>43</v>
      </c>
      <c r="C37" s="10">
        <v>191872.83</v>
      </c>
      <c r="D37" s="10">
        <v>186596.02</v>
      </c>
      <c r="E37" s="10">
        <v>197041.3</v>
      </c>
      <c r="F37" s="10">
        <v>212426.49</v>
      </c>
      <c r="G37" s="10">
        <v>220144.68</v>
      </c>
    </row>
    <row r="38" spans="1:7" x14ac:dyDescent="0.2">
      <c r="A38" s="8" t="s">
        <v>64</v>
      </c>
      <c r="B38" s="9" t="s">
        <v>65</v>
      </c>
      <c r="C38" s="10">
        <v>50346.67</v>
      </c>
      <c r="D38" s="10">
        <v>26436.58</v>
      </c>
      <c r="E38" s="10">
        <v>41415.71</v>
      </c>
      <c r="F38" s="10">
        <v>45635.06</v>
      </c>
      <c r="G38" s="10">
        <v>15543.91</v>
      </c>
    </row>
    <row r="39" spans="1:7" x14ac:dyDescent="0.2">
      <c r="A39" s="8" t="s">
        <v>66</v>
      </c>
      <c r="B39" s="9" t="s">
        <v>67</v>
      </c>
      <c r="C39" s="10">
        <v>18062.72</v>
      </c>
      <c r="D39" s="10">
        <v>265003.28999999998</v>
      </c>
      <c r="E39" s="10">
        <v>376902.77</v>
      </c>
      <c r="F39" s="10">
        <v>226142.52</v>
      </c>
      <c r="G39" s="10">
        <v>306246.52</v>
      </c>
    </row>
    <row r="40" spans="1:7" x14ac:dyDescent="0.2">
      <c r="A40" s="8" t="s">
        <v>44</v>
      </c>
      <c r="B40" s="9" t="s">
        <v>45</v>
      </c>
      <c r="C40" s="10">
        <v>4928.8</v>
      </c>
      <c r="D40" s="10">
        <v>4576.1000000000004</v>
      </c>
      <c r="E40" s="10">
        <v>4200.7299999999996</v>
      </c>
      <c r="F40" s="10">
        <v>4590.42</v>
      </c>
      <c r="G40" s="10">
        <v>4536.41</v>
      </c>
    </row>
    <row r="41" spans="1:7" x14ac:dyDescent="0.2">
      <c r="A41" s="8" t="s">
        <v>46</v>
      </c>
      <c r="B41" s="9" t="s">
        <v>47</v>
      </c>
      <c r="C41" s="10">
        <v>0</v>
      </c>
      <c r="D41" s="10">
        <v>0</v>
      </c>
      <c r="E41" s="10">
        <v>0</v>
      </c>
      <c r="F41" s="10">
        <v>0</v>
      </c>
      <c r="G41" s="10">
        <v>357.83</v>
      </c>
    </row>
    <row r="42" spans="1:7" x14ac:dyDescent="0.2">
      <c r="A42" s="8" t="s">
        <v>50</v>
      </c>
      <c r="B42" s="9" t="s">
        <v>51</v>
      </c>
      <c r="C42" s="10">
        <v>52650.49</v>
      </c>
      <c r="D42" s="10">
        <v>92438.54</v>
      </c>
      <c r="E42" s="10">
        <v>124130.9</v>
      </c>
      <c r="F42" s="10">
        <v>149572.51999999999</v>
      </c>
      <c r="G42" s="10">
        <v>98677.7</v>
      </c>
    </row>
    <row r="43" spans="1:7" x14ac:dyDescent="0.2">
      <c r="A43" s="8" t="s">
        <v>68</v>
      </c>
      <c r="B43" s="9" t="s">
        <v>55</v>
      </c>
      <c r="C43" s="10">
        <v>1209.94</v>
      </c>
      <c r="D43" s="10">
        <v>1890.87</v>
      </c>
      <c r="E43" s="10">
        <v>0</v>
      </c>
      <c r="F43" s="10">
        <v>28.14</v>
      </c>
      <c r="G43" s="10">
        <v>3152.67</v>
      </c>
    </row>
    <row r="44" spans="1:7" x14ac:dyDescent="0.2">
      <c r="A44" s="8" t="s">
        <v>69</v>
      </c>
      <c r="B44" s="9" t="s">
        <v>57</v>
      </c>
      <c r="C44" s="10">
        <v>144840.51999999999</v>
      </c>
      <c r="D44" s="10">
        <v>78859.75</v>
      </c>
      <c r="E44" s="10">
        <v>66002.3</v>
      </c>
      <c r="F44" s="10">
        <v>86431.07</v>
      </c>
      <c r="G44" s="10">
        <v>88405.08</v>
      </c>
    </row>
    <row r="45" spans="1:7" x14ac:dyDescent="0.2">
      <c r="A45" s="11" t="s">
        <v>70</v>
      </c>
      <c r="B45" s="12"/>
      <c r="C45" s="13">
        <f>SUM(C35:C44)</f>
        <v>1059258.2</v>
      </c>
      <c r="D45" s="13">
        <f>SUM(D35:D44)</f>
        <v>1167114.05</v>
      </c>
      <c r="E45" s="13">
        <f>SUM(E35:E44)</f>
        <v>1401423.5899999999</v>
      </c>
      <c r="F45" s="13">
        <f>SUM(F35:F44)</f>
        <v>1346914.54</v>
      </c>
      <c r="G45" s="13">
        <f>SUM(G35:G44)</f>
        <v>1417315.75</v>
      </c>
    </row>
    <row r="46" spans="1:7" x14ac:dyDescent="0.2">
      <c r="A46" s="8" t="s">
        <v>71</v>
      </c>
      <c r="B46" s="9" t="s">
        <v>72</v>
      </c>
      <c r="C46" s="10">
        <v>638.48</v>
      </c>
      <c r="D46" s="10">
        <v>538.26</v>
      </c>
      <c r="E46" s="10">
        <v>783.87</v>
      </c>
      <c r="F46" s="10">
        <v>131.05000000000001</v>
      </c>
      <c r="G46" s="10">
        <v>2078.0100000000002</v>
      </c>
    </row>
    <row r="47" spans="1:7" x14ac:dyDescent="0.2">
      <c r="A47" s="11" t="s">
        <v>73</v>
      </c>
      <c r="B47" s="12"/>
      <c r="C47" s="13">
        <f>C33+C45+C46</f>
        <v>5865379.7699999996</v>
      </c>
      <c r="D47" s="13">
        <f>D33+D45+D46</f>
        <v>6427737.3199999994</v>
      </c>
      <c r="E47" s="13">
        <f>E33+E45+E46</f>
        <v>7419979.2300000004</v>
      </c>
      <c r="F47" s="13">
        <f>F33+F45+F46</f>
        <v>7587288.7599999988</v>
      </c>
      <c r="G47" s="13">
        <f>G33+G45+G46</f>
        <v>7919051.8000000007</v>
      </c>
    </row>
    <row r="48" spans="1:7" x14ac:dyDescent="0.2">
      <c r="A48" s="6" t="s">
        <v>74</v>
      </c>
      <c r="B48" s="7"/>
      <c r="C48" s="7"/>
      <c r="D48" s="7"/>
      <c r="E48" s="7"/>
      <c r="F48" s="7"/>
      <c r="G48" s="7"/>
    </row>
    <row r="49" spans="1:7" x14ac:dyDescent="0.2">
      <c r="A49" s="6" t="s">
        <v>75</v>
      </c>
      <c r="B49" s="7"/>
      <c r="C49" s="7"/>
      <c r="D49" s="7"/>
      <c r="E49" s="7"/>
      <c r="F49" s="7"/>
      <c r="G49" s="7"/>
    </row>
    <row r="50" spans="1:7" x14ac:dyDescent="0.2">
      <c r="A50" s="8" t="s">
        <v>76</v>
      </c>
      <c r="B50" s="9" t="s">
        <v>77</v>
      </c>
      <c r="C50" s="10">
        <v>62901.39</v>
      </c>
      <c r="D50" s="10">
        <v>62901.39</v>
      </c>
      <c r="E50" s="10">
        <v>62901.39</v>
      </c>
      <c r="F50" s="10">
        <v>62901.39</v>
      </c>
      <c r="G50" s="10">
        <v>62901.39</v>
      </c>
    </row>
    <row r="51" spans="1:7" x14ac:dyDescent="0.2">
      <c r="A51" s="8" t="s">
        <v>78</v>
      </c>
      <c r="B51" s="9" t="s">
        <v>79</v>
      </c>
      <c r="C51" s="10">
        <v>2540716.1</v>
      </c>
      <c r="D51" s="10">
        <v>2782552.39</v>
      </c>
      <c r="E51" s="10">
        <v>3327787.37</v>
      </c>
      <c r="F51" s="10">
        <v>3371503.31</v>
      </c>
      <c r="G51" s="10">
        <v>3654776.56</v>
      </c>
    </row>
    <row r="52" spans="1:7" x14ac:dyDescent="0.2">
      <c r="A52" s="11" t="s">
        <v>80</v>
      </c>
      <c r="B52" s="12"/>
      <c r="C52" s="13">
        <f>SUM(C50:C51)</f>
        <v>2603617.4900000002</v>
      </c>
      <c r="D52" s="13">
        <f>SUM(D50:D51)</f>
        <v>2845453.7800000003</v>
      </c>
      <c r="E52" s="13">
        <f>SUM(E50:E51)</f>
        <v>3390688.7600000002</v>
      </c>
      <c r="F52" s="13">
        <f>SUM(F50:F51)</f>
        <v>3434404.7</v>
      </c>
      <c r="G52" s="13">
        <f>SUM(G50:G51)</f>
        <v>3717677.95</v>
      </c>
    </row>
    <row r="53" spans="1:7" x14ac:dyDescent="0.2">
      <c r="A53" s="8" t="s">
        <v>81</v>
      </c>
      <c r="B53" s="9" t="s">
        <v>82</v>
      </c>
      <c r="C53" s="10">
        <v>238249.33</v>
      </c>
      <c r="D53" s="10">
        <v>150480.51</v>
      </c>
      <c r="E53" s="10">
        <v>205553.78</v>
      </c>
      <c r="F53" s="10">
        <v>307946.46999999997</v>
      </c>
      <c r="G53" s="10">
        <v>379254.75</v>
      </c>
    </row>
    <row r="54" spans="1:7" x14ac:dyDescent="0.2">
      <c r="A54" s="11" t="s">
        <v>83</v>
      </c>
      <c r="B54" s="12"/>
      <c r="C54" s="13">
        <f>C52+C53</f>
        <v>2841866.8200000003</v>
      </c>
      <c r="D54" s="13">
        <f>D52+D53</f>
        <v>2995934.29</v>
      </c>
      <c r="E54" s="13">
        <f>E52+E53</f>
        <v>3596242.54</v>
      </c>
      <c r="F54" s="13">
        <f>F52+F53</f>
        <v>3742351.17</v>
      </c>
      <c r="G54" s="13">
        <f>G52+G53</f>
        <v>4096932.7</v>
      </c>
    </row>
    <row r="55" spans="1:7" x14ac:dyDescent="0.2">
      <c r="A55" s="6" t="s">
        <v>84</v>
      </c>
      <c r="B55" s="7"/>
      <c r="C55" s="7"/>
      <c r="D55" s="7"/>
      <c r="E55" s="7"/>
      <c r="F55" s="7"/>
      <c r="G55" s="7"/>
    </row>
    <row r="56" spans="1:7" x14ac:dyDescent="0.2">
      <c r="A56" s="8" t="s">
        <v>85</v>
      </c>
      <c r="B56" s="9" t="s">
        <v>86</v>
      </c>
      <c r="C56" s="10">
        <v>880426.76</v>
      </c>
      <c r="D56" s="10">
        <v>1251185.52</v>
      </c>
      <c r="E56" s="10">
        <v>969706.37</v>
      </c>
      <c r="F56" s="10">
        <v>984741.25</v>
      </c>
      <c r="G56" s="10">
        <v>938229.24</v>
      </c>
    </row>
    <row r="57" spans="1:7" x14ac:dyDescent="0.2">
      <c r="A57" s="8" t="s">
        <v>87</v>
      </c>
      <c r="B57" s="9" t="s">
        <v>88</v>
      </c>
      <c r="C57" s="10">
        <v>92167.21</v>
      </c>
      <c r="D57" s="10">
        <v>84430.54</v>
      </c>
      <c r="E57" s="10">
        <v>255761.95</v>
      </c>
      <c r="F57" s="10">
        <v>243844.63</v>
      </c>
      <c r="G57" s="10">
        <v>225813.06</v>
      </c>
    </row>
    <row r="58" spans="1:7" x14ac:dyDescent="0.2">
      <c r="A58" s="8" t="s">
        <v>89</v>
      </c>
      <c r="B58" s="9" t="s">
        <v>90</v>
      </c>
      <c r="C58" s="10">
        <v>19502.43</v>
      </c>
      <c r="D58" s="10">
        <v>4855.7299999999996</v>
      </c>
      <c r="E58" s="10">
        <v>2716.7</v>
      </c>
      <c r="F58" s="10">
        <v>3178.1</v>
      </c>
      <c r="G58" s="10">
        <v>3151.57</v>
      </c>
    </row>
    <row r="59" spans="1:7" x14ac:dyDescent="0.2">
      <c r="A59" s="8" t="s">
        <v>91</v>
      </c>
      <c r="B59" s="9" t="s">
        <v>92</v>
      </c>
      <c r="C59" s="10">
        <v>363830.08</v>
      </c>
      <c r="D59" s="10">
        <v>404230.68</v>
      </c>
      <c r="E59" s="10">
        <v>506780.45</v>
      </c>
      <c r="F59" s="10">
        <v>543081.49</v>
      </c>
      <c r="G59" s="10">
        <v>544534.68999999994</v>
      </c>
    </row>
    <row r="60" spans="1:7" x14ac:dyDescent="0.2">
      <c r="A60" s="8" t="s">
        <v>93</v>
      </c>
      <c r="B60" s="9" t="s">
        <v>53</v>
      </c>
      <c r="C60" s="10">
        <v>385512.05</v>
      </c>
      <c r="D60" s="10">
        <v>329275.78999999998</v>
      </c>
      <c r="E60" s="10">
        <v>382285.2</v>
      </c>
      <c r="F60" s="10">
        <v>387653.21</v>
      </c>
      <c r="G60" s="10">
        <v>406545.9</v>
      </c>
    </row>
    <row r="61" spans="1:7" x14ac:dyDescent="0.2">
      <c r="A61" s="8" t="s">
        <v>94</v>
      </c>
      <c r="B61" s="9" t="s">
        <v>95</v>
      </c>
      <c r="C61" s="10">
        <v>8421.99</v>
      </c>
      <c r="D61" s="10">
        <v>12498.21</v>
      </c>
      <c r="E61" s="10">
        <v>13011.24</v>
      </c>
      <c r="F61" s="10">
        <v>13992.73</v>
      </c>
      <c r="G61" s="10">
        <v>14958.72</v>
      </c>
    </row>
    <row r="62" spans="1:7" x14ac:dyDescent="0.2">
      <c r="A62" s="11" t="s">
        <v>96</v>
      </c>
      <c r="B62" s="12"/>
      <c r="C62" s="13">
        <f>SUM(C56:C61)</f>
        <v>1749860.52</v>
      </c>
      <c r="D62" s="13">
        <f>SUM(D56:D61)</f>
        <v>2086476.47</v>
      </c>
      <c r="E62" s="13">
        <f>SUM(E56:E61)</f>
        <v>2130261.91</v>
      </c>
      <c r="F62" s="13">
        <f>SUM(F56:F61)</f>
        <v>2176491.41</v>
      </c>
      <c r="G62" s="13">
        <f>SUM(G56:G61)</f>
        <v>2133233.1800000002</v>
      </c>
    </row>
    <row r="63" spans="1:7" x14ac:dyDescent="0.2">
      <c r="A63" s="6" t="s">
        <v>97</v>
      </c>
      <c r="B63" s="7"/>
      <c r="C63" s="7"/>
      <c r="D63" s="7"/>
      <c r="E63" s="7"/>
      <c r="F63" s="7"/>
      <c r="G63" s="7"/>
    </row>
    <row r="64" spans="1:7" x14ac:dyDescent="0.2">
      <c r="A64" s="8" t="s">
        <v>85</v>
      </c>
      <c r="B64" s="9" t="s">
        <v>86</v>
      </c>
      <c r="C64" s="10">
        <v>197331.3</v>
      </c>
      <c r="D64" s="10">
        <v>384799.69</v>
      </c>
      <c r="E64" s="10">
        <v>607149.5</v>
      </c>
      <c r="F64" s="10">
        <v>550817.79</v>
      </c>
      <c r="G64" s="10">
        <v>482321.82</v>
      </c>
    </row>
    <row r="65" spans="1:7" x14ac:dyDescent="0.2">
      <c r="A65" s="8" t="s">
        <v>87</v>
      </c>
      <c r="B65" s="9" t="s">
        <v>88</v>
      </c>
      <c r="C65" s="10">
        <v>49933.31</v>
      </c>
      <c r="D65" s="10">
        <v>47024.62</v>
      </c>
      <c r="E65" s="10">
        <v>79334.45</v>
      </c>
      <c r="F65" s="10">
        <v>98769.35</v>
      </c>
      <c r="G65" s="10">
        <v>96800.79</v>
      </c>
    </row>
    <row r="66" spans="1:7" x14ac:dyDescent="0.2">
      <c r="A66" s="8" t="s">
        <v>98</v>
      </c>
      <c r="B66" s="9" t="s">
        <v>99</v>
      </c>
      <c r="C66" s="10">
        <v>7948.49</v>
      </c>
      <c r="D66" s="10">
        <v>7904.42</v>
      </c>
      <c r="E66" s="10">
        <v>13014.07</v>
      </c>
      <c r="F66" s="10">
        <v>13803.96</v>
      </c>
      <c r="G66" s="10">
        <v>16157.98</v>
      </c>
    </row>
    <row r="67" spans="1:7" x14ac:dyDescent="0.2">
      <c r="A67" s="8" t="s">
        <v>100</v>
      </c>
      <c r="B67" s="9" t="s">
        <v>99</v>
      </c>
      <c r="C67" s="10">
        <v>393911.65</v>
      </c>
      <c r="D67" s="10">
        <v>336225.02</v>
      </c>
      <c r="E67" s="10">
        <v>368458.55</v>
      </c>
      <c r="F67" s="10">
        <v>376010.58</v>
      </c>
      <c r="G67" s="10">
        <v>453172.83</v>
      </c>
    </row>
    <row r="68" spans="1:7" x14ac:dyDescent="0.2">
      <c r="A68" s="8" t="s">
        <v>89</v>
      </c>
      <c r="B68" s="9" t="s">
        <v>90</v>
      </c>
      <c r="C68" s="10">
        <v>434116.92</v>
      </c>
      <c r="D68" s="10">
        <v>408045.13</v>
      </c>
      <c r="E68" s="10">
        <v>435191.7</v>
      </c>
      <c r="F68" s="10">
        <v>445489.74</v>
      </c>
      <c r="G68" s="10">
        <v>433494.93</v>
      </c>
    </row>
    <row r="69" spans="1:7" x14ac:dyDescent="0.2">
      <c r="A69" s="8" t="s">
        <v>101</v>
      </c>
      <c r="B69" s="9" t="s">
        <v>95</v>
      </c>
      <c r="C69" s="10">
        <v>113948.21</v>
      </c>
      <c r="D69" s="10">
        <v>103881.88</v>
      </c>
      <c r="E69" s="10">
        <v>113981.11</v>
      </c>
      <c r="F69" s="10">
        <v>106318.91</v>
      </c>
      <c r="G69" s="10">
        <v>129007.5</v>
      </c>
    </row>
    <row r="70" spans="1:7" x14ac:dyDescent="0.2">
      <c r="A70" s="8" t="s">
        <v>91</v>
      </c>
      <c r="B70" s="9" t="s">
        <v>92</v>
      </c>
      <c r="C70" s="10">
        <v>66634.679999999993</v>
      </c>
      <c r="D70" s="10">
        <v>52837.56</v>
      </c>
      <c r="E70" s="10">
        <v>69637.53</v>
      </c>
      <c r="F70" s="10">
        <v>70812.69</v>
      </c>
      <c r="G70" s="10">
        <v>70604.83</v>
      </c>
    </row>
    <row r="71" spans="1:7" x14ac:dyDescent="0.2">
      <c r="A71" s="8" t="s">
        <v>102</v>
      </c>
      <c r="B71" s="9" t="s">
        <v>55</v>
      </c>
      <c r="C71" s="10">
        <v>9827.8700000000008</v>
      </c>
      <c r="D71" s="10">
        <v>4608.24</v>
      </c>
      <c r="E71" s="10">
        <v>5796.01</v>
      </c>
      <c r="F71" s="10">
        <v>6423.16</v>
      </c>
      <c r="G71" s="10">
        <v>6392.4</v>
      </c>
    </row>
    <row r="72" spans="1:7" x14ac:dyDescent="0.2">
      <c r="A72" s="11" t="s">
        <v>103</v>
      </c>
      <c r="B72" s="12"/>
      <c r="C72" s="13">
        <f>SUM(C64:C71)</f>
        <v>1273652.43</v>
      </c>
      <c r="D72" s="13">
        <f>SUM(D64:D71)</f>
        <v>1345326.5599999998</v>
      </c>
      <c r="E72" s="13">
        <f>SUM(E64:E71)</f>
        <v>1692562.92</v>
      </c>
      <c r="F72" s="13">
        <f>SUM(F64:F71)</f>
        <v>1668446.1799999997</v>
      </c>
      <c r="G72" s="13">
        <f>SUM(G64:G71)</f>
        <v>1687953.0799999998</v>
      </c>
    </row>
    <row r="73" spans="1:7" x14ac:dyDescent="0.2">
      <c r="A73" s="8" t="s">
        <v>104</v>
      </c>
      <c r="B73" s="9" t="s">
        <v>72</v>
      </c>
      <c r="C73" s="10">
        <v>0</v>
      </c>
      <c r="D73" s="10">
        <v>0</v>
      </c>
      <c r="E73" s="10">
        <v>911.86</v>
      </c>
      <c r="F73" s="10">
        <v>0</v>
      </c>
      <c r="G73" s="10">
        <v>932.84</v>
      </c>
    </row>
    <row r="74" spans="1:7" x14ac:dyDescent="0.2">
      <c r="A74" s="11" t="s">
        <v>105</v>
      </c>
      <c r="B74" s="12"/>
      <c r="C74" s="13">
        <f>C62+C72+C73</f>
        <v>3023512.95</v>
      </c>
      <c r="D74" s="13">
        <f>D62+D72+D73</f>
        <v>3431803.03</v>
      </c>
      <c r="E74" s="13">
        <f>E62+E72+E73</f>
        <v>3823736.69</v>
      </c>
      <c r="F74" s="13">
        <f>F62+F72+F73</f>
        <v>3844937.59</v>
      </c>
      <c r="G74" s="13">
        <f>G62+G72+G73</f>
        <v>3822119.0999999996</v>
      </c>
    </row>
    <row r="75" spans="1:7" x14ac:dyDescent="0.2">
      <c r="A75" s="11" t="s">
        <v>106</v>
      </c>
      <c r="B75" s="12"/>
      <c r="C75" s="13">
        <f>C54+C74</f>
        <v>5865379.7700000005</v>
      </c>
      <c r="D75" s="13">
        <f>D54+D74</f>
        <v>6427737.3200000003</v>
      </c>
      <c r="E75" s="13">
        <f>E54+E74</f>
        <v>7419979.2300000004</v>
      </c>
      <c r="F75" s="13">
        <f>F54+F74</f>
        <v>7587288.7599999998</v>
      </c>
      <c r="G75" s="13">
        <f>G54+G74</f>
        <v>7919051.7999999998</v>
      </c>
    </row>
    <row r="77" spans="1:7" x14ac:dyDescent="0.2">
      <c r="A77" s="6" t="s">
        <v>107</v>
      </c>
      <c r="B77" s="7"/>
      <c r="C77" s="7"/>
      <c r="D77" s="7"/>
      <c r="E77" s="7"/>
      <c r="F77" s="7"/>
      <c r="G77" s="7"/>
    </row>
    <row r="78" spans="1:7" x14ac:dyDescent="0.2">
      <c r="A78" s="8" t="s">
        <v>108</v>
      </c>
      <c r="C78" s="10">
        <v>5865379.7699999996</v>
      </c>
      <c r="D78" s="10">
        <v>6427737.3200000003</v>
      </c>
      <c r="E78" s="10">
        <v>7419979.2300000004</v>
      </c>
      <c r="F78" s="10">
        <v>7587288.7599999998</v>
      </c>
      <c r="G78" s="10">
        <v>7919051.7999999998</v>
      </c>
    </row>
    <row r="79" spans="1:7" x14ac:dyDescent="0.2">
      <c r="A79" s="8" t="s">
        <v>109</v>
      </c>
      <c r="C79" s="14">
        <f>C47-C78</f>
        <v>0</v>
      </c>
      <c r="D79" s="14">
        <f>D47-D78</f>
        <v>0</v>
      </c>
      <c r="E79" s="14">
        <f>E47-E78</f>
        <v>0</v>
      </c>
      <c r="F79" s="14">
        <f>F47-F78</f>
        <v>0</v>
      </c>
      <c r="G79" s="14">
        <f>G47-G78</f>
        <v>0</v>
      </c>
    </row>
    <row r="80" spans="1:7" x14ac:dyDescent="0.2">
      <c r="A80" s="8" t="s">
        <v>110</v>
      </c>
      <c r="C80" s="10">
        <v>3023512.95</v>
      </c>
      <c r="D80" s="10">
        <v>3431803.03</v>
      </c>
      <c r="E80" s="10">
        <v>3823736.69</v>
      </c>
      <c r="F80" s="10">
        <v>3844937.59</v>
      </c>
      <c r="G80" s="10">
        <v>3822119.1</v>
      </c>
    </row>
    <row r="81" spans="1:7" x14ac:dyDescent="0.2">
      <c r="A81" s="8" t="s">
        <v>109</v>
      </c>
      <c r="C81" s="14">
        <f>C74-C80</f>
        <v>0</v>
      </c>
      <c r="D81" s="14">
        <f>D74-D80</f>
        <v>0</v>
      </c>
      <c r="E81" s="14">
        <f>E74-E80</f>
        <v>0</v>
      </c>
      <c r="F81" s="14">
        <f>F74-F80</f>
        <v>0</v>
      </c>
      <c r="G81" s="14">
        <f>G74-G80</f>
        <v>0</v>
      </c>
    </row>
    <row r="82" spans="1:7" x14ac:dyDescent="0.2">
      <c r="A82" s="8" t="s">
        <v>111</v>
      </c>
      <c r="C82" s="10">
        <v>2841866.82</v>
      </c>
      <c r="D82" s="10">
        <v>2995934.29</v>
      </c>
      <c r="E82" s="10">
        <v>3596242.54</v>
      </c>
      <c r="F82" s="10">
        <v>3742351.17</v>
      </c>
      <c r="G82" s="10">
        <v>4096932.7</v>
      </c>
    </row>
    <row r="83" spans="1:7" x14ac:dyDescent="0.2">
      <c r="A83" s="8" t="s">
        <v>109</v>
      </c>
      <c r="C83" s="14">
        <f>C54-C82</f>
        <v>0</v>
      </c>
      <c r="D83" s="14">
        <f>D54-D82</f>
        <v>0</v>
      </c>
      <c r="E83" s="14">
        <f>E54-E82</f>
        <v>0</v>
      </c>
      <c r="F83" s="14">
        <f>F54-F82</f>
        <v>0</v>
      </c>
      <c r="G83" s="14">
        <f>G54-G82</f>
        <v>0</v>
      </c>
    </row>
    <row r="84" spans="1:7" x14ac:dyDescent="0.2">
      <c r="A84" s="8" t="s">
        <v>112</v>
      </c>
      <c r="C84" s="14">
        <f>C47-C75</f>
        <v>0</v>
      </c>
      <c r="D84" s="14">
        <f>D47-D75</f>
        <v>0</v>
      </c>
      <c r="E84" s="14">
        <f>E47-E75</f>
        <v>0</v>
      </c>
      <c r="F84" s="14">
        <f>F47-F75</f>
        <v>0</v>
      </c>
      <c r="G84" s="14">
        <f>G47-G75</f>
        <v>0</v>
      </c>
    </row>
    <row r="86" spans="1:7" x14ac:dyDescent="0.2">
      <c r="A86" s="2" t="s">
        <v>113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showGridLines="0" zoomScaleNormal="100" workbookViewId="0"/>
  </sheetViews>
  <sheetFormatPr defaultColWidth="8.7421875" defaultRowHeight="15" x14ac:dyDescent="0.2"/>
  <cols>
    <col min="1" max="1" width="50.04296875" customWidth="1"/>
    <col min="2" max="6" width="16.0078125" customWidth="1"/>
  </cols>
  <sheetData>
    <row r="1" spans="1:6" x14ac:dyDescent="0.2">
      <c r="A1" s="15" t="s">
        <v>114</v>
      </c>
    </row>
    <row r="3" spans="1:6" x14ac:dyDescent="0.2">
      <c r="A3" s="3" t="s">
        <v>115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</row>
    <row r="4" spans="1:6" x14ac:dyDescent="0.2">
      <c r="A4" s="8" t="s">
        <v>116</v>
      </c>
      <c r="B4" s="16">
        <f>'Consolidated Balance Sheet'!C45/'Consolidated Balance Sheet'!C72</f>
        <v>0.83166975153496159</v>
      </c>
      <c r="C4" s="16">
        <f>'Consolidated Balance Sheet'!D45/'Consolidated Balance Sheet'!D72</f>
        <v>0.86753215516684679</v>
      </c>
      <c r="D4" s="16">
        <f>'Consolidated Balance Sheet'!E45/'Consolidated Balance Sheet'!E72</f>
        <v>0.82798906524550353</v>
      </c>
      <c r="E4" s="16">
        <f>'Consolidated Balance Sheet'!F45/'Consolidated Balance Sheet'!F72</f>
        <v>0.80728677744942323</v>
      </c>
      <c r="F4" s="16">
        <f>'Consolidated Balance Sheet'!G45/'Consolidated Balance Sheet'!G72</f>
        <v>0.83966537150428389</v>
      </c>
    </row>
    <row r="5" spans="1:6" x14ac:dyDescent="0.2">
      <c r="A5" s="8" t="s">
        <v>117</v>
      </c>
      <c r="B5" s="17">
        <f>'Consolidated Balance Sheet'!C56+'Consolidated Balance Sheet'!C64</f>
        <v>1077758.06</v>
      </c>
      <c r="C5" s="17">
        <f>'Consolidated Balance Sheet'!D56+'Consolidated Balance Sheet'!D64</f>
        <v>1635985.21</v>
      </c>
      <c r="D5" s="17">
        <f>'Consolidated Balance Sheet'!E56+'Consolidated Balance Sheet'!E64</f>
        <v>1576855.87</v>
      </c>
      <c r="E5" s="17">
        <f>'Consolidated Balance Sheet'!F56+'Consolidated Balance Sheet'!F64</f>
        <v>1535559.04</v>
      </c>
      <c r="F5" s="17">
        <f>'Consolidated Balance Sheet'!G56+'Consolidated Balance Sheet'!G64</f>
        <v>1420551.06</v>
      </c>
    </row>
    <row r="6" spans="1:6" x14ac:dyDescent="0.2">
      <c r="A6" s="8" t="s">
        <v>118</v>
      </c>
      <c r="B6" s="17">
        <f>'Consolidated Balance Sheet'!C38+'Consolidated Balance Sheet'!C39</f>
        <v>68409.39</v>
      </c>
      <c r="C6" s="17">
        <f>'Consolidated Balance Sheet'!D38+'Consolidated Balance Sheet'!D39</f>
        <v>291439.87</v>
      </c>
      <c r="D6" s="17">
        <f>'Consolidated Balance Sheet'!E38+'Consolidated Balance Sheet'!E39</f>
        <v>418318.48000000004</v>
      </c>
      <c r="E6" s="17">
        <f>'Consolidated Balance Sheet'!F38+'Consolidated Balance Sheet'!F39</f>
        <v>271777.57999999996</v>
      </c>
      <c r="F6" s="17">
        <f>'Consolidated Balance Sheet'!G38+'Consolidated Balance Sheet'!G39</f>
        <v>321790.43</v>
      </c>
    </row>
    <row r="7" spans="1:6" x14ac:dyDescent="0.2">
      <c r="A7" s="8" t="s">
        <v>119</v>
      </c>
      <c r="B7" s="16">
        <f>('Consolidated Balance Sheet'!C56+'Consolidated Balance Sheet'!C64)/'Consolidated Balance Sheet'!C54</f>
        <v>0.37924298648168175</v>
      </c>
      <c r="C7" s="16">
        <f>('Consolidated Balance Sheet'!D56+'Consolidated Balance Sheet'!D64)/'Consolidated Balance Sheet'!D54</f>
        <v>0.54606845532650183</v>
      </c>
      <c r="D7" s="16">
        <f>('Consolidated Balance Sheet'!E56+'Consolidated Balance Sheet'!E64)/'Consolidated Balance Sheet'!E54</f>
        <v>0.43847317094469385</v>
      </c>
      <c r="E7" s="16">
        <f>('Consolidated Balance Sheet'!F56+'Consolidated Balance Sheet'!F64)/'Consolidated Balance Sheet'!F54</f>
        <v>0.41031933408857513</v>
      </c>
      <c r="F7" s="16">
        <f>('Consolidated Balance Sheet'!G56+'Consolidated Balance Sheet'!G64)/'Consolidated Balance Sheet'!G54</f>
        <v>0.3467352685583534</v>
      </c>
    </row>
    <row r="8" spans="1:6" x14ac:dyDescent="0.2">
      <c r="A8" s="8" t="s">
        <v>120</v>
      </c>
      <c r="B8" s="16">
        <f>'Consolidated Balance Sheet'!C74/'Consolidated Balance Sheet'!C54</f>
        <v>1.06391788972011</v>
      </c>
      <c r="C8" s="16">
        <f>'Consolidated Balance Sheet'!D74/'Consolidated Balance Sheet'!D54</f>
        <v>1.1454867489767273</v>
      </c>
      <c r="D8" s="16">
        <f>'Consolidated Balance Sheet'!E74/'Consolidated Balance Sheet'!E54</f>
        <v>1.0632588451612053</v>
      </c>
      <c r="E8" s="16">
        <f>'Consolidated Balance Sheet'!F74/'Consolidated Balance Sheet'!F54</f>
        <v>1.0274122911880554</v>
      </c>
      <c r="F8" s="16">
        <f>'Consolidated Balance Sheet'!G74/'Consolidated Balance Sheet'!G54</f>
        <v>0.93292211024115668</v>
      </c>
    </row>
    <row r="9" spans="1:6" x14ac:dyDescent="0.2">
      <c r="A9" s="8" t="s">
        <v>121</v>
      </c>
      <c r="B9" s="18">
        <f>'Consolidated Balance Sheet'!C54/'Consolidated Balance Sheet'!C47</f>
        <v>0.4845153990770491</v>
      </c>
      <c r="C9" s="18">
        <f>'Consolidated Balance Sheet'!D54/'Consolidated Balance Sheet'!D47</f>
        <v>0.46609469877963222</v>
      </c>
      <c r="D9" s="18">
        <f>'Consolidated Balance Sheet'!E54/'Consolidated Balance Sheet'!E47</f>
        <v>0.48467016261445783</v>
      </c>
      <c r="E9" s="18">
        <f>'Consolidated Balance Sheet'!F54/'Consolidated Balance Sheet'!F47</f>
        <v>0.49323958641584648</v>
      </c>
      <c r="F9" s="18">
        <f>'Consolidated Balance Sheet'!G54/'Consolidated Balance Sheet'!G47</f>
        <v>0.51735142078499852</v>
      </c>
    </row>
    <row r="10" spans="1:6" x14ac:dyDescent="0.2">
      <c r="A10" s="8" t="s">
        <v>122</v>
      </c>
      <c r="B10" s="18">
        <f>'Consolidated Balance Sheet'!C53/'Consolidated Balance Sheet'!C54</f>
        <v>8.3835501482085628E-2</v>
      </c>
      <c r="C10" s="18">
        <f>'Consolidated Balance Sheet'!D53/'Consolidated Balance Sheet'!D54</f>
        <v>5.0228241154114235E-2</v>
      </c>
      <c r="D10" s="18">
        <f>'Consolidated Balance Sheet'!E53/'Consolidated Balance Sheet'!E54</f>
        <v>5.7157930176756098E-2</v>
      </c>
      <c r="E10" s="18">
        <f>'Consolidated Balance Sheet'!F53/'Consolidated Balance Sheet'!F54</f>
        <v>8.2286898265616262E-2</v>
      </c>
      <c r="F10" s="18">
        <f>'Consolidated Balance Sheet'!G53/'Consolidated Balance Sheet'!G54</f>
        <v>9.2570412494205723E-2</v>
      </c>
    </row>
    <row r="11" spans="1:6" x14ac:dyDescent="0.2">
      <c r="A11" s="8" t="s">
        <v>123</v>
      </c>
      <c r="B11" s="19" t="s">
        <v>124</v>
      </c>
      <c r="C11" s="18">
        <f>'Consolidated Balance Sheet'!D47/'Consolidated Balance Sheet'!C47-1</f>
        <v>9.587743199107468E-2</v>
      </c>
      <c r="D11" s="18">
        <f>'Consolidated Balance Sheet'!E47/'Consolidated Balance Sheet'!D47-1</f>
        <v>0.15436877093788914</v>
      </c>
      <c r="E11" s="18">
        <f>'Consolidated Balance Sheet'!F47/'Consolidated Balance Sheet'!E47-1</f>
        <v>2.2548517295512438E-2</v>
      </c>
      <c r="F11" s="18">
        <f>'Consolidated Balance Sheet'!G47/'Consolidated Balance Sheet'!F47-1</f>
        <v>4.3726164970687265E-2</v>
      </c>
    </row>
    <row r="13" spans="1:6" x14ac:dyDescent="0.2">
      <c r="A13" s="2" t="s">
        <v>125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2"/>
  <sheetViews>
    <sheetView zoomScaleNormal="100" workbookViewId="0"/>
  </sheetViews>
  <sheetFormatPr defaultColWidth="8.7421875" defaultRowHeight="15" x14ac:dyDescent="0.2"/>
  <cols>
    <col min="1" max="1" width="22.05859375" customWidth="1"/>
    <col min="2" max="2" width="115.015625" customWidth="1"/>
  </cols>
  <sheetData>
    <row r="1" spans="1:2" x14ac:dyDescent="0.2">
      <c r="A1" s="15" t="s">
        <v>126</v>
      </c>
    </row>
    <row r="3" spans="1:2" x14ac:dyDescent="0.2">
      <c r="A3" s="20" t="s">
        <v>127</v>
      </c>
      <c r="B3" s="21" t="s">
        <v>128</v>
      </c>
    </row>
    <row r="4" spans="1:2" x14ac:dyDescent="0.2">
      <c r="A4" s="20" t="s">
        <v>8</v>
      </c>
      <c r="B4" s="21" t="s">
        <v>129</v>
      </c>
    </row>
    <row r="5" spans="1:2" ht="24.75" x14ac:dyDescent="0.2">
      <c r="A5" s="20" t="s">
        <v>7</v>
      </c>
      <c r="B5" s="21" t="s">
        <v>130</v>
      </c>
    </row>
    <row r="6" spans="1:2" x14ac:dyDescent="0.2">
      <c r="A6" s="20" t="s">
        <v>6</v>
      </c>
      <c r="B6" s="21" t="s">
        <v>131</v>
      </c>
    </row>
    <row r="7" spans="1:2" ht="24.75" x14ac:dyDescent="0.2">
      <c r="A7" s="20" t="s">
        <v>5</v>
      </c>
      <c r="B7" s="21" t="s">
        <v>132</v>
      </c>
    </row>
    <row r="8" spans="1:2" ht="24.75" x14ac:dyDescent="0.2">
      <c r="A8" s="20" t="s">
        <v>4</v>
      </c>
      <c r="B8" s="21" t="s">
        <v>133</v>
      </c>
    </row>
    <row r="9" spans="1:2" ht="24.75" x14ac:dyDescent="0.2">
      <c r="A9" s="20" t="s">
        <v>134</v>
      </c>
      <c r="B9" s="21" t="s">
        <v>135</v>
      </c>
    </row>
    <row r="10" spans="1:2" ht="24.75" x14ac:dyDescent="0.2">
      <c r="A10" s="20" t="s">
        <v>136</v>
      </c>
      <c r="B10" s="21" t="s">
        <v>137</v>
      </c>
    </row>
    <row r="11" spans="1:2" x14ac:dyDescent="0.2">
      <c r="A11" s="20" t="s">
        <v>138</v>
      </c>
      <c r="B11" s="21" t="s">
        <v>139</v>
      </c>
    </row>
    <row r="12" spans="1:2" x14ac:dyDescent="0.2">
      <c r="A12" s="20" t="s">
        <v>140</v>
      </c>
      <c r="B12" s="21" t="s">
        <v>141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Excel iOS</Application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Consolidated Balance Sheet</vt:lpstr>
      <vt:lpstr>Key Ratios</vt:lpstr>
      <vt:lpstr>Notes &amp; Sources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/>
  <cp:revision>0</cp:revision>
  <dcterms:created xsi:type="dcterms:W3CDTF">2026-10-14T23:23:35Z</dcterms:created>
  <dcterms:modified xsi:type="dcterms:W3CDTF">2026-10-14T23:23:35Z</dcterms:modified>
  <dc:language>en-US</dc:language>
</cp:coreProperties>
</file>