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5394_student_uwtsd_ac_uk/Documents/Alternative Propulsions/"/>
    </mc:Choice>
  </mc:AlternateContent>
  <xr:revisionPtr revIDLastSave="108" documentId="8_{6E193B0C-CF88-48A3-83F1-5538AA0177BA}" xr6:coauthVersionLast="47" xr6:coauthVersionMax="47" xr10:uidLastSave="{D2BE32A7-D02D-4426-B1E5-5D5CE288D633}"/>
  <bookViews>
    <workbookView xWindow="-108" yWindow="-108" windowWidth="23256" windowHeight="12456" xr2:uid="{A4F0C9EB-740F-4403-B702-7DEBE61E8E1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60" i="1" l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3" i="1"/>
  <c r="V57" i="1"/>
  <c r="V4" i="1"/>
  <c r="V5" i="1"/>
  <c r="V73" i="1" s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3" i="1"/>
  <c r="U74" i="1"/>
  <c r="U7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3" i="1"/>
  <c r="Q4" i="1"/>
  <c r="Q5" i="1"/>
  <c r="Q6" i="1"/>
  <c r="Q7" i="1"/>
  <c r="Q8" i="1"/>
  <c r="Q9" i="1"/>
  <c r="Q10" i="1"/>
  <c r="Q11" i="1"/>
  <c r="Q73" i="1" s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3" i="1"/>
  <c r="N4" i="1"/>
  <c r="N5" i="1"/>
  <c r="N6" i="1"/>
  <c r="N7" i="1"/>
  <c r="N8" i="1"/>
  <c r="N9" i="1"/>
  <c r="N10" i="1"/>
  <c r="N73" i="1" s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I3" i="1"/>
  <c r="K7" i="1"/>
  <c r="M7" i="1" s="1"/>
  <c r="K15" i="1"/>
  <c r="M15" i="1" s="1"/>
  <c r="K23" i="1"/>
  <c r="M23" i="1" s="1"/>
  <c r="K31" i="1"/>
  <c r="M31" i="1" s="1"/>
  <c r="K39" i="1"/>
  <c r="M39" i="1" s="1"/>
  <c r="K47" i="1"/>
  <c r="M47" i="1" s="1"/>
  <c r="K55" i="1"/>
  <c r="M55" i="1" s="1"/>
  <c r="K63" i="1"/>
  <c r="M63" i="1" s="1"/>
  <c r="K71" i="1"/>
  <c r="M71" i="1" s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3" i="1"/>
  <c r="N3" i="1" s="1"/>
  <c r="J4" i="1"/>
  <c r="K4" i="1" s="1"/>
  <c r="J5" i="1"/>
  <c r="K5" i="1" s="1"/>
  <c r="J6" i="1"/>
  <c r="K6" i="1" s="1"/>
  <c r="J7" i="1"/>
  <c r="J8" i="1"/>
  <c r="J9" i="1"/>
  <c r="J10" i="1"/>
  <c r="J11" i="1"/>
  <c r="K11" i="1" s="1"/>
  <c r="J12" i="1"/>
  <c r="K12" i="1" s="1"/>
  <c r="J13" i="1"/>
  <c r="K13" i="1" s="1"/>
  <c r="J14" i="1"/>
  <c r="K14" i="1" s="1"/>
  <c r="J15" i="1"/>
  <c r="J16" i="1"/>
  <c r="J17" i="1"/>
  <c r="J18" i="1"/>
  <c r="J19" i="1"/>
  <c r="K19" i="1" s="1"/>
  <c r="J20" i="1"/>
  <c r="K20" i="1" s="1"/>
  <c r="J21" i="1"/>
  <c r="K21" i="1" s="1"/>
  <c r="J22" i="1"/>
  <c r="K22" i="1" s="1"/>
  <c r="J23" i="1"/>
  <c r="J24" i="1"/>
  <c r="J25" i="1"/>
  <c r="J26" i="1"/>
  <c r="J27" i="1"/>
  <c r="K27" i="1" s="1"/>
  <c r="J28" i="1"/>
  <c r="K28" i="1" s="1"/>
  <c r="J29" i="1"/>
  <c r="K29" i="1" s="1"/>
  <c r="J30" i="1"/>
  <c r="K30" i="1" s="1"/>
  <c r="J31" i="1"/>
  <c r="J32" i="1"/>
  <c r="J33" i="1"/>
  <c r="J34" i="1"/>
  <c r="J35" i="1"/>
  <c r="K35" i="1" s="1"/>
  <c r="J36" i="1"/>
  <c r="K36" i="1" s="1"/>
  <c r="J37" i="1"/>
  <c r="K37" i="1" s="1"/>
  <c r="J38" i="1"/>
  <c r="K38" i="1" s="1"/>
  <c r="J39" i="1"/>
  <c r="J40" i="1"/>
  <c r="J41" i="1"/>
  <c r="J42" i="1"/>
  <c r="J43" i="1"/>
  <c r="K43" i="1" s="1"/>
  <c r="J44" i="1"/>
  <c r="K44" i="1" s="1"/>
  <c r="J45" i="1"/>
  <c r="K45" i="1" s="1"/>
  <c r="J46" i="1"/>
  <c r="J47" i="1"/>
  <c r="J48" i="1"/>
  <c r="J49" i="1"/>
  <c r="J50" i="1"/>
  <c r="J51" i="1"/>
  <c r="K51" i="1" s="1"/>
  <c r="J52" i="1"/>
  <c r="K52" i="1" s="1"/>
  <c r="J53" i="1"/>
  <c r="K53" i="1" s="1"/>
  <c r="J54" i="1"/>
  <c r="K54" i="1" s="1"/>
  <c r="J55" i="1"/>
  <c r="J56" i="1"/>
  <c r="J57" i="1"/>
  <c r="J58" i="1"/>
  <c r="J59" i="1"/>
  <c r="K59" i="1" s="1"/>
  <c r="J60" i="1"/>
  <c r="K60" i="1" s="1"/>
  <c r="J61" i="1"/>
  <c r="K61" i="1" s="1"/>
  <c r="J62" i="1"/>
  <c r="K62" i="1" s="1"/>
  <c r="J63" i="1"/>
  <c r="J64" i="1"/>
  <c r="J65" i="1"/>
  <c r="J66" i="1"/>
  <c r="J67" i="1"/>
  <c r="K67" i="1" s="1"/>
  <c r="J68" i="1"/>
  <c r="K68" i="1" s="1"/>
  <c r="J69" i="1"/>
  <c r="K69" i="1" s="1"/>
  <c r="J70" i="1"/>
  <c r="J71" i="1"/>
  <c r="J72" i="1"/>
  <c r="J3" i="1"/>
  <c r="K3" i="1" s="1"/>
  <c r="E73" i="1"/>
  <c r="M54" i="1" l="1"/>
  <c r="O54" i="1"/>
  <c r="M30" i="1"/>
  <c r="O30" i="1"/>
  <c r="M22" i="1"/>
  <c r="O22" i="1"/>
  <c r="M6" i="1"/>
  <c r="O6" i="1"/>
  <c r="P6" i="1" s="1"/>
  <c r="M69" i="1"/>
  <c r="O69" i="1"/>
  <c r="M61" i="1"/>
  <c r="O61" i="1"/>
  <c r="M53" i="1"/>
  <c r="O53" i="1"/>
  <c r="M45" i="1"/>
  <c r="O45" i="1"/>
  <c r="P45" i="1" s="1"/>
  <c r="M37" i="1"/>
  <c r="O37" i="1"/>
  <c r="M29" i="1"/>
  <c r="O29" i="1"/>
  <c r="M21" i="1"/>
  <c r="O21" i="1"/>
  <c r="M13" i="1"/>
  <c r="O13" i="1"/>
  <c r="P13" i="1" s="1"/>
  <c r="M5" i="1"/>
  <c r="O5" i="1"/>
  <c r="M68" i="1"/>
  <c r="O68" i="1"/>
  <c r="M60" i="1"/>
  <c r="O60" i="1"/>
  <c r="M52" i="1"/>
  <c r="O52" i="1"/>
  <c r="P52" i="1" s="1"/>
  <c r="M44" i="1"/>
  <c r="O44" i="1"/>
  <c r="M36" i="1"/>
  <c r="O36" i="1"/>
  <c r="M28" i="1"/>
  <c r="O28" i="1"/>
  <c r="M20" i="1"/>
  <c r="O20" i="1"/>
  <c r="M12" i="1"/>
  <c r="O12" i="1"/>
  <c r="M4" i="1"/>
  <c r="O4" i="1"/>
  <c r="M67" i="1"/>
  <c r="O67" i="1"/>
  <c r="M59" i="1"/>
  <c r="O59" i="1"/>
  <c r="P59" i="1" s="1"/>
  <c r="M51" i="1"/>
  <c r="O51" i="1"/>
  <c r="M43" i="1"/>
  <c r="O43" i="1"/>
  <c r="M35" i="1"/>
  <c r="O35" i="1"/>
  <c r="M27" i="1"/>
  <c r="O27" i="1"/>
  <c r="P27" i="1" s="1"/>
  <c r="M19" i="1"/>
  <c r="O19" i="1"/>
  <c r="M11" i="1"/>
  <c r="O11" i="1"/>
  <c r="M62" i="1"/>
  <c r="O62" i="1"/>
  <c r="M38" i="1"/>
  <c r="O38" i="1"/>
  <c r="M14" i="1"/>
  <c r="O14" i="1"/>
  <c r="M3" i="1"/>
  <c r="O3" i="1"/>
  <c r="K70" i="1"/>
  <c r="K46" i="1"/>
  <c r="K66" i="1"/>
  <c r="K58" i="1"/>
  <c r="K50" i="1"/>
  <c r="K42" i="1"/>
  <c r="K34" i="1"/>
  <c r="K26" i="1"/>
  <c r="K18" i="1"/>
  <c r="K10" i="1"/>
  <c r="O71" i="1"/>
  <c r="O63" i="1"/>
  <c r="O55" i="1"/>
  <c r="O47" i="1"/>
  <c r="O39" i="1"/>
  <c r="O31" i="1"/>
  <c r="O23" i="1"/>
  <c r="P23" i="1" s="1"/>
  <c r="O15" i="1"/>
  <c r="P15" i="1" s="1"/>
  <c r="O7" i="1"/>
  <c r="K65" i="1"/>
  <c r="K57" i="1"/>
  <c r="K49" i="1"/>
  <c r="K41" i="1"/>
  <c r="K33" i="1"/>
  <c r="K25" i="1"/>
  <c r="K17" i="1"/>
  <c r="K9" i="1"/>
  <c r="P71" i="1"/>
  <c r="P63" i="1"/>
  <c r="P55" i="1"/>
  <c r="P47" i="1"/>
  <c r="P39" i="1"/>
  <c r="P31" i="1"/>
  <c r="P7" i="1"/>
  <c r="K72" i="1"/>
  <c r="K64" i="1"/>
  <c r="K56" i="1"/>
  <c r="K48" i="1"/>
  <c r="K40" i="1"/>
  <c r="K32" i="1"/>
  <c r="K24" i="1"/>
  <c r="K16" i="1"/>
  <c r="K8" i="1"/>
  <c r="P3" i="1"/>
  <c r="P54" i="1"/>
  <c r="P38" i="1"/>
  <c r="P22" i="1"/>
  <c r="P62" i="1"/>
  <c r="P30" i="1"/>
  <c r="P14" i="1"/>
  <c r="P69" i="1"/>
  <c r="P61" i="1"/>
  <c r="P53" i="1"/>
  <c r="P37" i="1"/>
  <c r="P29" i="1"/>
  <c r="P21" i="1"/>
  <c r="P5" i="1"/>
  <c r="P67" i="1"/>
  <c r="P51" i="1"/>
  <c r="P43" i="1"/>
  <c r="P35" i="1"/>
  <c r="P19" i="1"/>
  <c r="P11" i="1"/>
  <c r="P68" i="1"/>
  <c r="P36" i="1"/>
  <c r="P12" i="1"/>
  <c r="P60" i="1"/>
  <c r="P44" i="1"/>
  <c r="P28" i="1"/>
  <c r="P20" i="1"/>
  <c r="P4" i="1"/>
  <c r="M10" i="1" l="1"/>
  <c r="O10" i="1"/>
  <c r="P10" i="1" s="1"/>
  <c r="M48" i="1"/>
  <c r="O48" i="1"/>
  <c r="P48" i="1" s="1"/>
  <c r="M33" i="1"/>
  <c r="O33" i="1"/>
  <c r="P33" i="1" s="1"/>
  <c r="M18" i="1"/>
  <c r="O18" i="1"/>
  <c r="P18" i="1" s="1"/>
  <c r="M70" i="1"/>
  <c r="O70" i="1"/>
  <c r="P70" i="1" s="1"/>
  <c r="M56" i="1"/>
  <c r="O56" i="1"/>
  <c r="P56" i="1" s="1"/>
  <c r="M41" i="1"/>
  <c r="O41" i="1"/>
  <c r="P41" i="1" s="1"/>
  <c r="M26" i="1"/>
  <c r="O26" i="1"/>
  <c r="P26" i="1" s="1"/>
  <c r="M64" i="1"/>
  <c r="O64" i="1"/>
  <c r="P64" i="1" s="1"/>
  <c r="M49" i="1"/>
  <c r="O49" i="1"/>
  <c r="P49" i="1" s="1"/>
  <c r="M34" i="1"/>
  <c r="O34" i="1"/>
  <c r="P34" i="1" s="1"/>
  <c r="M25" i="1"/>
  <c r="O25" i="1"/>
  <c r="P25" i="1" s="1"/>
  <c r="M46" i="1"/>
  <c r="O46" i="1"/>
  <c r="P46" i="1" s="1"/>
  <c r="M8" i="1"/>
  <c r="O8" i="1"/>
  <c r="P8" i="1" s="1"/>
  <c r="M72" i="1"/>
  <c r="O72" i="1"/>
  <c r="P72" i="1" s="1"/>
  <c r="M57" i="1"/>
  <c r="O57" i="1"/>
  <c r="P57" i="1" s="1"/>
  <c r="M42" i="1"/>
  <c r="O42" i="1"/>
  <c r="P42" i="1" s="1"/>
  <c r="M16" i="1"/>
  <c r="O16" i="1"/>
  <c r="P16" i="1" s="1"/>
  <c r="M65" i="1"/>
  <c r="O65" i="1"/>
  <c r="P65" i="1" s="1"/>
  <c r="M50" i="1"/>
  <c r="O50" i="1"/>
  <c r="P50" i="1" s="1"/>
  <c r="M24" i="1"/>
  <c r="O24" i="1"/>
  <c r="P24" i="1" s="1"/>
  <c r="M9" i="1"/>
  <c r="O9" i="1"/>
  <c r="P9" i="1" s="1"/>
  <c r="M58" i="1"/>
  <c r="O58" i="1"/>
  <c r="P58" i="1" s="1"/>
  <c r="M40" i="1"/>
  <c r="O40" i="1"/>
  <c r="P40" i="1" s="1"/>
  <c r="M32" i="1"/>
  <c r="O32" i="1"/>
  <c r="P32" i="1" s="1"/>
  <c r="M17" i="1"/>
  <c r="O17" i="1"/>
  <c r="P17" i="1" s="1"/>
  <c r="M66" i="1"/>
  <c r="O66" i="1"/>
  <c r="P66" i="1" s="1"/>
</calcChain>
</file>

<file path=xl/sharedStrings.xml><?xml version="1.0" encoding="utf-8"?>
<sst xmlns="http://schemas.openxmlformats.org/spreadsheetml/2006/main" count="22" uniqueCount="22">
  <si>
    <t>Change in kinetic energy(KJ)</t>
  </si>
  <si>
    <t xml:space="preserve">Deceleration points </t>
  </si>
  <si>
    <t>Start time (S)</t>
  </si>
  <si>
    <t>End time (S)</t>
  </si>
  <si>
    <t>Duration (S)</t>
  </si>
  <si>
    <t>Start speed (Km/h)</t>
  </si>
  <si>
    <t>End speed (Km/h)</t>
  </si>
  <si>
    <t>change in speed (Km/h)</t>
  </si>
  <si>
    <t>Mass of vehicle (Kg)</t>
  </si>
  <si>
    <t>Distance (m)</t>
  </si>
  <si>
    <t>Force (N)</t>
  </si>
  <si>
    <t>Start speed (m/s)</t>
  </si>
  <si>
    <t>End speed (m/s)</t>
  </si>
  <si>
    <t>Change in speed (m/s)</t>
  </si>
  <si>
    <t>Acceleration (m/s)</t>
  </si>
  <si>
    <t>work done during deceleration (J)</t>
  </si>
  <si>
    <t>N Aero (N)</t>
  </si>
  <si>
    <t>N Rolling (N)</t>
  </si>
  <si>
    <t>Total Drag forces (N)</t>
  </si>
  <si>
    <t>Work done to overcome drag forces(J)</t>
  </si>
  <si>
    <t>Energy available for kers (KJ)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</si>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</sst>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5" borderId="1" xfId="0" applyFill="1" applyBorder="1"/>
    <xf numFmtId="0" fontId="0" fillId="6" borderId="0" xfId="0" applyFill="1"/>
    <xf numFmtId="0" fontId="0" fillId="5" borderId="12" xfId="0" applyFill="1" applyBorder="1"/>
    <xf numFmtId="0" fontId="0" fillId="2" borderId="10" xfId="0" applyFill="1" applyBorder="1"/>
    <xf numFmtId="0" fontId="0" fillId="3" borderId="10" xfId="0" applyFill="1" applyBorder="1"/>
    <xf numFmtId="0" fontId="0" fillId="4" borderId="10" xfId="0" applyFill="1" applyBorder="1"/>
    <xf numFmtId="0" fontId="1" fillId="4" borderId="10" xfId="0" applyFont="1" applyFill="1" applyBorder="1"/>
    <xf numFmtId="0" fontId="0" fillId="6" borderId="10" xfId="0" applyFill="1" applyBorder="1"/>
    <xf numFmtId="0" fontId="0" fillId="7" borderId="10" xfId="0" applyFill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14" xfId="0" applyFill="1" applyBorder="1"/>
    <xf numFmtId="0" fontId="0" fillId="2" borderId="13" xfId="0" applyFill="1" applyBorder="1"/>
    <xf numFmtId="0" fontId="0" fillId="7" borderId="11" xfId="0" applyFill="1" applyBorder="1"/>
    <xf numFmtId="0" fontId="0" fillId="7" borderId="0" xfId="0" applyFill="1"/>
    <xf numFmtId="0" fontId="0" fillId="2" borderId="6" xfId="0" applyFill="1" applyBorder="1"/>
    <xf numFmtId="0" fontId="0" fillId="3" borderId="6" xfId="0" applyFill="1" applyBorder="1"/>
    <xf numFmtId="0" fontId="0" fillId="7" borderId="6" xfId="0" applyFill="1" applyBorder="1"/>
    <xf numFmtId="0" fontId="0" fillId="4" borderId="6" xfId="0" applyFill="1" applyBorder="1"/>
    <xf numFmtId="0" fontId="0" fillId="6" borderId="6" xfId="0" applyFill="1" applyBorder="1"/>
    <xf numFmtId="0" fontId="0" fillId="8" borderId="13" xfId="0" applyFill="1" applyBorder="1"/>
    <xf numFmtId="0" fontId="0" fillId="8" borderId="8" xfId="0" applyFill="1" applyBorder="1"/>
    <xf numFmtId="0" fontId="0" fillId="8" borderId="9" xfId="0" applyFill="1" applyBorder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  <color rgb="FFFF3399"/>
      <color rgb="FFFF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800"/>
              <a:t>Phase</a:t>
            </a:r>
            <a:r>
              <a:rPr lang="en-US" sz="2800" baseline="0"/>
              <a:t> 1 </a:t>
            </a:r>
            <a:r>
              <a:rPr lang="en-US" sz="2800"/>
              <a:t>Energy available for kers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Sheet1!$V$2</c:f>
              <c:strCache>
                <c:ptCount val="1"/>
                <c:pt idx="0">
                  <c:v>Energy available for kers (KJ)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Sheet1!$V$3:$V$23</c:f>
              <c:numCache>
                <c:formatCode>General</c:formatCode>
                <c:ptCount val="21"/>
                <c:pt idx="0">
                  <c:v>136.22263506799766</c:v>
                </c:pt>
                <c:pt idx="1">
                  <c:v>116.44113187644673</c:v>
                </c:pt>
                <c:pt idx="2">
                  <c:v>53.921720307685177</c:v>
                </c:pt>
                <c:pt idx="3">
                  <c:v>57.595502224733799</c:v>
                </c:pt>
                <c:pt idx="4">
                  <c:v>53.029073605925944</c:v>
                </c:pt>
                <c:pt idx="5">
                  <c:v>214.10185203714121</c:v>
                </c:pt>
                <c:pt idx="6">
                  <c:v>5.9197855767245384</c:v>
                </c:pt>
                <c:pt idx="7">
                  <c:v>125.62495429787035</c:v>
                </c:pt>
                <c:pt idx="8">
                  <c:v>15.1681199059606</c:v>
                </c:pt>
                <c:pt idx="9">
                  <c:v>118.18054416175924</c:v>
                </c:pt>
                <c:pt idx="10">
                  <c:v>0.28452957481481461</c:v>
                </c:pt>
                <c:pt idx="11">
                  <c:v>25.364077507129622</c:v>
                </c:pt>
                <c:pt idx="12">
                  <c:v>-2.7288849809374969</c:v>
                </c:pt>
                <c:pt idx="13">
                  <c:v>24.564696121562502</c:v>
                </c:pt>
                <c:pt idx="14">
                  <c:v>44.180824975405088</c:v>
                </c:pt>
                <c:pt idx="15">
                  <c:v>32.558492987557877</c:v>
                </c:pt>
                <c:pt idx="16">
                  <c:v>5.3816369166550988</c:v>
                </c:pt>
                <c:pt idx="17">
                  <c:v>83.418895053530093</c:v>
                </c:pt>
                <c:pt idx="18">
                  <c:v>35.146119712187492</c:v>
                </c:pt>
                <c:pt idx="19">
                  <c:v>30.137925376296295</c:v>
                </c:pt>
                <c:pt idx="20">
                  <c:v>20.923419571759258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54-4F03-BCCA-84FA45E7E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1660831"/>
        <c:axId val="28546608"/>
      </c:barChart>
      <c:catAx>
        <c:axId val="681660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Deceleration</a:t>
                </a:r>
                <a:r>
                  <a:rPr lang="en-GB" sz="2400" baseline="0"/>
                  <a:t> Points 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46608"/>
        <c:crosses val="autoZero"/>
        <c:auto val="1"/>
        <c:lblAlgn val="ctr"/>
        <c:lblOffset val="100"/>
        <c:noMultiLvlLbl val="0"/>
      </c:catAx>
      <c:valAx>
        <c:axId val="2854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Energy</a:t>
                </a:r>
                <a:r>
                  <a:rPr lang="en-GB" sz="1800" baseline="0"/>
                  <a:t> available For KERS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660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/>
              <a:t>Phase 2 Energy available for kers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Sheet1!$V$24:$V$41</c:f>
              <c:numCache>
                <c:formatCode>General</c:formatCode>
                <c:ptCount val="18"/>
                <c:pt idx="0">
                  <c:v>23.934069895833375</c:v>
                </c:pt>
                <c:pt idx="1">
                  <c:v>-5.4355200533333443</c:v>
                </c:pt>
                <c:pt idx="2">
                  <c:v>231.24277431832175</c:v>
                </c:pt>
                <c:pt idx="3">
                  <c:v>93.729731782500011</c:v>
                </c:pt>
                <c:pt idx="4">
                  <c:v>46.647698403425942</c:v>
                </c:pt>
                <c:pt idx="5">
                  <c:v>20.414855312499999</c:v>
                </c:pt>
                <c:pt idx="6">
                  <c:v>22.972954081759262</c:v>
                </c:pt>
                <c:pt idx="7">
                  <c:v>173.97078087249994</c:v>
                </c:pt>
                <c:pt idx="8">
                  <c:v>193.60181004721065</c:v>
                </c:pt>
                <c:pt idx="9">
                  <c:v>187.33033796296291</c:v>
                </c:pt>
                <c:pt idx="10">
                  <c:v>59.902921196203643</c:v>
                </c:pt>
                <c:pt idx="11">
                  <c:v>8.3389183333333357</c:v>
                </c:pt>
                <c:pt idx="12">
                  <c:v>56.117930166574112</c:v>
                </c:pt>
                <c:pt idx="13">
                  <c:v>153.99898510666665</c:v>
                </c:pt>
                <c:pt idx="14">
                  <c:v>-8.3258357891666428</c:v>
                </c:pt>
                <c:pt idx="15">
                  <c:v>91.58133533564812</c:v>
                </c:pt>
                <c:pt idx="16">
                  <c:v>186.95797403864586</c:v>
                </c:pt>
                <c:pt idx="17">
                  <c:v>203.65198449082175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2F-4211-A3C8-5635DB2ED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6628271"/>
        <c:axId val="33928384"/>
      </c:barChart>
      <c:catAx>
        <c:axId val="6766282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Decelration</a:t>
                </a:r>
                <a:r>
                  <a:rPr lang="en-GB" sz="2400" baseline="0"/>
                  <a:t> Points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928384"/>
        <c:crosses val="autoZero"/>
        <c:auto val="1"/>
        <c:lblAlgn val="ctr"/>
        <c:lblOffset val="100"/>
        <c:noMultiLvlLbl val="0"/>
      </c:catAx>
      <c:valAx>
        <c:axId val="3392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/>
                  <a:t>Energy</a:t>
                </a:r>
                <a:r>
                  <a:rPr lang="en-GB" sz="2400" baseline="0"/>
                  <a:t> available for aKers (KJ)</a:t>
                </a:r>
                <a:endParaRPr lang="en-GB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628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Sheet1!$V$2</c:f>
              <c:strCache>
                <c:ptCount val="1"/>
                <c:pt idx="0">
                  <c:v>Energy available for kers (KJ)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Sheet1!$E$3:$E$23</c:f>
              <c:numCache>
                <c:formatCode>General</c:formatCode>
                <c:ptCount val="21"/>
                <c:pt idx="0">
                  <c:v>20</c:v>
                </c:pt>
                <c:pt idx="1">
                  <c:v>20</c:v>
                </c:pt>
                <c:pt idx="2">
                  <c:v>6</c:v>
                </c:pt>
                <c:pt idx="3">
                  <c:v>6</c:v>
                </c:pt>
                <c:pt idx="4">
                  <c:v>15</c:v>
                </c:pt>
                <c:pt idx="5">
                  <c:v>22</c:v>
                </c:pt>
                <c:pt idx="6">
                  <c:v>3</c:v>
                </c:pt>
                <c:pt idx="7">
                  <c:v>10</c:v>
                </c:pt>
                <c:pt idx="8">
                  <c:v>5</c:v>
                </c:pt>
                <c:pt idx="9">
                  <c:v>22</c:v>
                </c:pt>
                <c:pt idx="10">
                  <c:v>2</c:v>
                </c:pt>
                <c:pt idx="11">
                  <c:v>11</c:v>
                </c:pt>
                <c:pt idx="12">
                  <c:v>3</c:v>
                </c:pt>
                <c:pt idx="13">
                  <c:v>7</c:v>
                </c:pt>
                <c:pt idx="14">
                  <c:v>15</c:v>
                </c:pt>
                <c:pt idx="15">
                  <c:v>9</c:v>
                </c:pt>
                <c:pt idx="16">
                  <c:v>4</c:v>
                </c:pt>
                <c:pt idx="17">
                  <c:v>15</c:v>
                </c:pt>
                <c:pt idx="18">
                  <c:v>11</c:v>
                </c:pt>
                <c:pt idx="19">
                  <c:v>13</c:v>
                </c:pt>
                <c:pt idx="20">
                  <c:v>4</c:v>
                </c:pt>
              </c:numCache>
            </c:numRef>
          </c:xVal>
          <c:yVal>
            <c:numRef>
              <c:f>Sheet1!$V$3:$V$23</c:f>
              <c:numCache>
                <c:formatCode>General</c:formatCode>
                <c:ptCount val="21"/>
                <c:pt idx="0">
                  <c:v>136.22263506799766</c:v>
                </c:pt>
                <c:pt idx="1">
                  <c:v>116.44113187644673</c:v>
                </c:pt>
                <c:pt idx="2">
                  <c:v>53.921720307685177</c:v>
                </c:pt>
                <c:pt idx="3">
                  <c:v>57.595502224733799</c:v>
                </c:pt>
                <c:pt idx="4">
                  <c:v>53.029073605925944</c:v>
                </c:pt>
                <c:pt idx="5">
                  <c:v>214.10185203714121</c:v>
                </c:pt>
                <c:pt idx="6">
                  <c:v>5.9197855767245384</c:v>
                </c:pt>
                <c:pt idx="7">
                  <c:v>125.62495429787035</c:v>
                </c:pt>
                <c:pt idx="8">
                  <c:v>15.1681199059606</c:v>
                </c:pt>
                <c:pt idx="9">
                  <c:v>118.18054416175924</c:v>
                </c:pt>
                <c:pt idx="10">
                  <c:v>0.28452957481481461</c:v>
                </c:pt>
                <c:pt idx="11">
                  <c:v>25.364077507129622</c:v>
                </c:pt>
                <c:pt idx="12">
                  <c:v>-2.7288849809374969</c:v>
                </c:pt>
                <c:pt idx="13">
                  <c:v>24.564696121562502</c:v>
                </c:pt>
                <c:pt idx="14">
                  <c:v>44.180824975405088</c:v>
                </c:pt>
                <c:pt idx="15">
                  <c:v>32.558492987557877</c:v>
                </c:pt>
                <c:pt idx="16">
                  <c:v>5.3816369166550988</c:v>
                </c:pt>
                <c:pt idx="17">
                  <c:v>83.418895053530093</c:v>
                </c:pt>
                <c:pt idx="18">
                  <c:v>35.146119712187492</c:v>
                </c:pt>
                <c:pt idx="19">
                  <c:v>30.137925376296295</c:v>
                </c:pt>
                <c:pt idx="20">
                  <c:v>20.923419571759258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94-4686-8A2D-DB65DAC59A4F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47021024"/>
        <c:axId val="683082879"/>
      </c:scatterChart>
      <c:valAx>
        <c:axId val="47021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082879"/>
        <c:crosses val="autoZero"/>
        <c:crossBetween val="midCat"/>
      </c:valAx>
      <c:valAx>
        <c:axId val="683082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21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6589255456991928E-2"/>
          <c:y val="1.4784709784762772E-2"/>
          <c:w val="0.92558795973288144"/>
          <c:h val="0.8705518169582772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Sheet1!$V$2</c:f>
              <c:strCache>
                <c:ptCount val="1"/>
                <c:pt idx="0">
                  <c:v>Energy available for kers (KJ)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Sheet1!$B$3:$B$23</c:f>
              <c:numCache>
                <c:formatCode>General</c:formatCode>
                <c:ptCount val="2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</c:numCache>
            </c:numRef>
          </c:xVal>
          <c:yVal>
            <c:numRef>
              <c:f>Sheet1!$V$3:$V$23</c:f>
              <c:numCache>
                <c:formatCode>General</c:formatCode>
                <c:ptCount val="21"/>
                <c:pt idx="0">
                  <c:v>136.22263506799766</c:v>
                </c:pt>
                <c:pt idx="1">
                  <c:v>116.44113187644673</c:v>
                </c:pt>
                <c:pt idx="2">
                  <c:v>53.921720307685177</c:v>
                </c:pt>
                <c:pt idx="3">
                  <c:v>57.595502224733799</c:v>
                </c:pt>
                <c:pt idx="4">
                  <c:v>53.029073605925944</c:v>
                </c:pt>
                <c:pt idx="5">
                  <c:v>214.10185203714121</c:v>
                </c:pt>
                <c:pt idx="6">
                  <c:v>5.9197855767245384</c:v>
                </c:pt>
                <c:pt idx="7">
                  <c:v>125.62495429787035</c:v>
                </c:pt>
                <c:pt idx="8">
                  <c:v>15.1681199059606</c:v>
                </c:pt>
                <c:pt idx="9">
                  <c:v>118.18054416175924</c:v>
                </c:pt>
                <c:pt idx="10">
                  <c:v>0.28452957481481461</c:v>
                </c:pt>
                <c:pt idx="11">
                  <c:v>25.364077507129622</c:v>
                </c:pt>
                <c:pt idx="12">
                  <c:v>-2.7288849809374969</c:v>
                </c:pt>
                <c:pt idx="13">
                  <c:v>24.564696121562502</c:v>
                </c:pt>
                <c:pt idx="14">
                  <c:v>44.180824975405088</c:v>
                </c:pt>
                <c:pt idx="15">
                  <c:v>32.558492987557877</c:v>
                </c:pt>
                <c:pt idx="16">
                  <c:v>5.3816369166550988</c:v>
                </c:pt>
                <c:pt idx="17">
                  <c:v>83.418895053530093</c:v>
                </c:pt>
                <c:pt idx="18">
                  <c:v>35.146119712187492</c:v>
                </c:pt>
                <c:pt idx="19">
                  <c:v>30.137925376296295</c:v>
                </c:pt>
                <c:pt idx="20">
                  <c:v>20.923419571759258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56-4AE7-8DB1-B3B9C34D0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4666816"/>
        <c:axId val="679987775"/>
      </c:scatterChart>
      <c:valAx>
        <c:axId val="1544666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987775"/>
        <c:crosses val="autoZero"/>
        <c:crossBetween val="midCat"/>
      </c:valAx>
      <c:valAx>
        <c:axId val="67998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4666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Sheet1!$V$3</c:f>
              <c:strCache>
                <c:ptCount val="1"/>
                <c:pt idx="0">
                  <c:v>136.2226351</c:v>
                </c:pt>
              </c:strCache>
            </c:strRef>
          </c:tx>
          <c:spPr>
            <a:solidFill>
              <a:srgbClr val="00FFFF"/>
            </a:solidFill>
            <a:ln>
              <a:noFill/>
            </a:ln>
            <a:effectLst/>
          </c:spPr>
          <c:invertIfNegative val="0"/>
          <c:val>
            <c:numRef>
              <c:f>Sheet1!$V$4:$V$23</c:f>
              <c:numCache>
                <c:formatCode>General</c:formatCode>
                <c:ptCount val="20"/>
                <c:pt idx="0">
                  <c:v>116.44113187644673</c:v>
                </c:pt>
                <c:pt idx="1">
                  <c:v>53.921720307685177</c:v>
                </c:pt>
                <c:pt idx="2">
                  <c:v>57.595502224733799</c:v>
                </c:pt>
                <c:pt idx="3">
                  <c:v>53.029073605925944</c:v>
                </c:pt>
                <c:pt idx="4">
                  <c:v>214.10185203714121</c:v>
                </c:pt>
                <c:pt idx="5">
                  <c:v>5.9197855767245384</c:v>
                </c:pt>
                <c:pt idx="6">
                  <c:v>125.62495429787035</c:v>
                </c:pt>
                <c:pt idx="7">
                  <c:v>15.1681199059606</c:v>
                </c:pt>
                <c:pt idx="8">
                  <c:v>118.18054416175924</c:v>
                </c:pt>
                <c:pt idx="9">
                  <c:v>0.28452957481481461</c:v>
                </c:pt>
                <c:pt idx="10">
                  <c:v>25.364077507129622</c:v>
                </c:pt>
                <c:pt idx="11">
                  <c:v>-2.7288849809374969</c:v>
                </c:pt>
                <c:pt idx="12">
                  <c:v>24.564696121562502</c:v>
                </c:pt>
                <c:pt idx="13">
                  <c:v>44.180824975405088</c:v>
                </c:pt>
                <c:pt idx="14">
                  <c:v>32.558492987557877</c:v>
                </c:pt>
                <c:pt idx="15">
                  <c:v>5.3816369166550988</c:v>
                </c:pt>
                <c:pt idx="16">
                  <c:v>83.418895053530093</c:v>
                </c:pt>
                <c:pt idx="17">
                  <c:v>35.146119712187492</c:v>
                </c:pt>
                <c:pt idx="18">
                  <c:v>30.137925376296295</c:v>
                </c:pt>
                <c:pt idx="19">
                  <c:v>20.923419571759258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0E9-45EB-AED7-DE3FAAE411D4}"/>
            </c:ext>
          </c:extLst>
        </c:ser>
        <c:ser>
          <c:idx val="4"/>
          <c:order val="1"/>
          <c:tx>
            <c:strRef>
              <c:f>Sheet1!$V$24</c:f>
              <c:strCache>
                <c:ptCount val="1"/>
                <c:pt idx="0">
                  <c:v>23.9340699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val>
            <c:numRef>
              <c:f>Sheet1!$V$25:$V$41</c:f>
              <c:numCache>
                <c:formatCode>General</c:formatCode>
                <c:ptCount val="17"/>
                <c:pt idx="0">
                  <c:v>-5.4355200533333443</c:v>
                </c:pt>
                <c:pt idx="1">
                  <c:v>231.24277431832175</c:v>
                </c:pt>
                <c:pt idx="2">
                  <c:v>93.729731782500011</c:v>
                </c:pt>
                <c:pt idx="3">
                  <c:v>46.647698403425942</c:v>
                </c:pt>
                <c:pt idx="4">
                  <c:v>20.414855312499999</c:v>
                </c:pt>
                <c:pt idx="5">
                  <c:v>22.972954081759262</c:v>
                </c:pt>
                <c:pt idx="6">
                  <c:v>173.97078087249994</c:v>
                </c:pt>
                <c:pt idx="7">
                  <c:v>193.60181004721065</c:v>
                </c:pt>
                <c:pt idx="8">
                  <c:v>187.33033796296291</c:v>
                </c:pt>
                <c:pt idx="9">
                  <c:v>59.902921196203643</c:v>
                </c:pt>
                <c:pt idx="10">
                  <c:v>8.3389183333333357</c:v>
                </c:pt>
                <c:pt idx="11">
                  <c:v>56.117930166574112</c:v>
                </c:pt>
                <c:pt idx="12">
                  <c:v>153.99898510666665</c:v>
                </c:pt>
                <c:pt idx="13">
                  <c:v>-8.3258357891666428</c:v>
                </c:pt>
                <c:pt idx="14">
                  <c:v>91.58133533564812</c:v>
                </c:pt>
                <c:pt idx="15">
                  <c:v>186.95797403864586</c:v>
                </c:pt>
                <c:pt idx="16">
                  <c:v>203.65198449082175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E9-45EB-AED7-DE3FAAE411D4}"/>
            </c:ext>
          </c:extLst>
        </c:ser>
        <c:ser>
          <c:idx val="5"/>
          <c:order val="2"/>
          <c:tx>
            <c:strRef>
              <c:f>Sheet1!$V$42</c:f>
              <c:strCache>
                <c:ptCount val="1"/>
                <c:pt idx="0">
                  <c:v>201.2441836</c:v>
                </c:pt>
              </c:strCache>
            </c:strRef>
          </c:tx>
          <c:spPr>
            <a:solidFill>
              <a:srgbClr val="FF3399"/>
            </a:solidFill>
            <a:ln>
              <a:noFill/>
            </a:ln>
            <a:effectLst/>
          </c:spPr>
          <c:invertIfNegative val="0"/>
          <c:val>
            <c:numRef>
              <c:f>Sheet1!$V$42:$V$65</c:f>
              <c:numCache>
                <c:formatCode>General</c:formatCode>
                <c:ptCount val="24"/>
                <c:pt idx="0">
                  <c:v>201.24418361457171</c:v>
                </c:pt>
                <c:pt idx="1">
                  <c:v>30.318340420740721</c:v>
                </c:pt>
                <c:pt idx="2">
                  <c:v>40.74215886491897</c:v>
                </c:pt>
                <c:pt idx="3">
                  <c:v>20.611606041562474</c:v>
                </c:pt>
                <c:pt idx="4">
                  <c:v>349.27009624714117</c:v>
                </c:pt>
                <c:pt idx="5">
                  <c:v>33.435113152592592</c:v>
                </c:pt>
                <c:pt idx="6">
                  <c:v>-21.297012001145703</c:v>
                </c:pt>
                <c:pt idx="7">
                  <c:v>20.324272360312378</c:v>
                </c:pt>
                <c:pt idx="8">
                  <c:v>-20.072982090729042</c:v>
                </c:pt>
                <c:pt idx="9">
                  <c:v>187.71878193287031</c:v>
                </c:pt>
                <c:pt idx="10">
                  <c:v>9.5334052734374328</c:v>
                </c:pt>
                <c:pt idx="11">
                  <c:v>32.869392955104267</c:v>
                </c:pt>
                <c:pt idx="12">
                  <c:v>-13.668288883877379</c:v>
                </c:pt>
                <c:pt idx="13">
                  <c:v>15.226356780740836</c:v>
                </c:pt>
                <c:pt idx="14">
                  <c:v>-1.5427500399999645</c:v>
                </c:pt>
                <c:pt idx="15">
                  <c:v>222.23619111490729</c:v>
                </c:pt>
                <c:pt idx="16">
                  <c:v>34.688479697627365</c:v>
                </c:pt>
                <c:pt idx="17">
                  <c:v>191.72568339394672</c:v>
                </c:pt>
                <c:pt idx="18">
                  <c:v>168.72835810398144</c:v>
                </c:pt>
                <c:pt idx="19">
                  <c:v>-0.5514682632407385</c:v>
                </c:pt>
                <c:pt idx="20">
                  <c:v>37.261262407407443</c:v>
                </c:pt>
                <c:pt idx="21">
                  <c:v>105.64975697629629</c:v>
                </c:pt>
                <c:pt idx="22">
                  <c:v>9.7702697949884314</c:v>
                </c:pt>
                <c:pt idx="23">
                  <c:v>24.888106902488421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0E9-45EB-AED7-DE3FAAE411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018624"/>
        <c:axId val="87638720"/>
      </c:barChart>
      <c:catAx>
        <c:axId val="47018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8720"/>
        <c:crosses val="autoZero"/>
        <c:auto val="1"/>
        <c:lblAlgn val="ctr"/>
        <c:lblOffset val="100"/>
        <c:noMultiLvlLbl val="0"/>
      </c:catAx>
      <c:valAx>
        <c:axId val="8763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1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2221666271649155E-2"/>
          <c:y val="0.21337962962962964"/>
          <c:w val="0.8771205856792984"/>
          <c:h val="0.6714577865266842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Sheet1!$V$66:$V$72</c:f>
              <c:numCache>
                <c:formatCode>General</c:formatCode>
                <c:ptCount val="7"/>
                <c:pt idx="0">
                  <c:v>132.23874550031246</c:v>
                </c:pt>
                <c:pt idx="1">
                  <c:v>275.93416718070603</c:v>
                </c:pt>
                <c:pt idx="2">
                  <c:v>157.4913273274073</c:v>
                </c:pt>
                <c:pt idx="3">
                  <c:v>4.2512538961227762</c:v>
                </c:pt>
                <c:pt idx="4">
                  <c:v>-13.009583948205796</c:v>
                </c:pt>
                <c:pt idx="5">
                  <c:v>-1.9273500301043314</c:v>
                </c:pt>
                <c:pt idx="6">
                  <c:v>1305.1049416833216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68-4A42-8D78-0497D840E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5523504"/>
        <c:axId val="1545608528"/>
      </c:barChart>
      <c:catAx>
        <c:axId val="15555235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5608528"/>
        <c:crosses val="autoZero"/>
        <c:auto val="1"/>
        <c:lblAlgn val="ctr"/>
        <c:lblOffset val="100"/>
        <c:noMultiLvlLbl val="0"/>
      </c:catAx>
      <c:valAx>
        <c:axId val="1545608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55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463550</xdr:colOff>
      <xdr:row>2</xdr:row>
      <xdr:rowOff>44450</xdr:rowOff>
    </xdr:from>
    <xdr:to>
      <xdr:col>39</xdr:col>
      <xdr:colOff>0</xdr:colOff>
      <xdr:row>33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2A719E-85CD-4D1D-A412-43CFD74E87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39</xdr:col>
      <xdr:colOff>19050</xdr:colOff>
      <xdr:row>2</xdr:row>
      <xdr:rowOff>44450</xdr:rowOff>
    </xdr:from>
    <xdr:to>
      <xdr:col>54</xdr:col>
      <xdr:colOff>254000</xdr:colOff>
      <xdr:row>33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DF61A8-18DA-3981-73EC-AA3E79DC6C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374650</xdr:colOff>
      <xdr:row>34</xdr:row>
      <xdr:rowOff>50800</xdr:rowOff>
    </xdr:from>
    <xdr:to>
      <xdr:col>36</xdr:col>
      <xdr:colOff>241300</xdr:colOff>
      <xdr:row>61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2621C16-1057-97BF-BF19-F36A00B336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450850</xdr:colOff>
      <xdr:row>34</xdr:row>
      <xdr:rowOff>69850</xdr:rowOff>
    </xdr:from>
    <xdr:to>
      <xdr:col>49</xdr:col>
      <xdr:colOff>50800</xdr:colOff>
      <xdr:row>60</xdr:row>
      <xdr:rowOff>165100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F866E70-755D-D087-8C56-3E74FC190B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278822</xdr:colOff>
      <xdr:row>63</xdr:row>
      <xdr:rowOff>174337</xdr:rowOff>
    </xdr:from>
    <xdr:to>
      <xdr:col>46</xdr:col>
      <xdr:colOff>5773</xdr:colOff>
      <xdr:row>101</xdr:row>
      <xdr:rowOff>97559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CBE0D9E-D6C0-3FB6-1C8A-E7C5918C40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46</xdr:col>
      <xdr:colOff>133531</xdr:colOff>
      <xdr:row>63</xdr:row>
      <xdr:rowOff>153730</xdr:rowOff>
    </xdr:from>
    <xdr:to>
      <xdr:col>63</xdr:col>
      <xdr:colOff>241905</xdr:colOff>
      <xdr:row>101</xdr:row>
      <xdr:rowOff>96762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3C0ABC5-98B9-88BC-19F3-774EF26A9D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72151-9F21-4E5D-A598-6DDAAFD0D9FC}">
  <dimension ref="A1:BF77"/>
  <sheetViews>
    <sheetView tabSelected="1" topLeftCell="O1" zoomScale="98" zoomScaleNormal="205" workbookViewId="0">
      <pane ySplit="2" topLeftCell="A3" activePane="bottomLeft" state="frozen"/>
      <selection activeCell="I1" sqref="I1"/>
      <selection pane="bottomLeft" activeCell="W77" sqref="W77"/>
    </sheetView>
  </sheetViews>
  <sheetFormatPr defaultRowHeight="14.4" x14ac:dyDescent="0.3"/>
  <cols>
    <col min="2" max="2" width="17.5546875" bestFit="1" customWidth="1"/>
    <col min="3" max="3" width="11.44140625" bestFit="1" customWidth="1"/>
    <col min="4" max="5" width="10.5546875" bestFit="1" customWidth="1"/>
    <col min="6" max="6" width="16.109375" bestFit="1" customWidth="1"/>
    <col min="7" max="7" width="16.109375" customWidth="1"/>
    <col min="8" max="8" width="15.21875" bestFit="1" customWidth="1"/>
    <col min="9" max="9" width="15.21875" customWidth="1"/>
    <col min="10" max="10" width="20" bestFit="1" customWidth="1"/>
    <col min="11" max="11" width="20" customWidth="1"/>
    <col min="12" max="12" width="17.21875" bestFit="1" customWidth="1"/>
    <col min="13" max="13" width="30.109375" customWidth="1"/>
    <col min="14" max="14" width="11.109375" bestFit="1" customWidth="1"/>
    <col min="15" max="15" width="16" bestFit="1" customWidth="1"/>
    <col min="16" max="16" width="9.6640625" bestFit="1" customWidth="1"/>
    <col min="17" max="17" width="29.109375" bestFit="1" customWidth="1"/>
    <col min="18" max="18" width="12.6640625" bestFit="1" customWidth="1"/>
    <col min="19" max="19" width="11.21875" bestFit="1" customWidth="1"/>
    <col min="20" max="20" width="18.109375" bestFit="1" customWidth="1"/>
    <col min="21" max="21" width="32.77734375" bestFit="1" customWidth="1"/>
    <col min="22" max="22" width="28.6640625" bestFit="1" customWidth="1"/>
  </cols>
  <sheetData>
    <row r="1" spans="1:57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</row>
    <row r="2" spans="1:57" x14ac:dyDescent="0.3">
      <c r="A2" s="16"/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11</v>
      </c>
      <c r="H2" s="9" t="s">
        <v>6</v>
      </c>
      <c r="I2" s="9" t="s">
        <v>12</v>
      </c>
      <c r="J2" s="9" t="s">
        <v>7</v>
      </c>
      <c r="K2" s="9" t="s">
        <v>13</v>
      </c>
      <c r="L2" s="9" t="s">
        <v>8</v>
      </c>
      <c r="M2" s="9" t="s">
        <v>0</v>
      </c>
      <c r="N2" s="9" t="s">
        <v>9</v>
      </c>
      <c r="O2" s="9" t="s">
        <v>14</v>
      </c>
      <c r="P2" s="9" t="s">
        <v>10</v>
      </c>
      <c r="Q2" s="9" t="s">
        <v>15</v>
      </c>
      <c r="R2" s="24" t="s">
        <v>16</v>
      </c>
      <c r="S2" s="20" t="s">
        <v>17</v>
      </c>
      <c r="T2" s="21" t="s">
        <v>18</v>
      </c>
      <c r="U2" s="21" t="s">
        <v>19</v>
      </c>
      <c r="V2" s="21" t="s">
        <v>20</v>
      </c>
    </row>
    <row r="3" spans="1:57" x14ac:dyDescent="0.3">
      <c r="A3" s="16"/>
      <c r="B3" s="4">
        <v>1</v>
      </c>
      <c r="C3" s="4">
        <v>35</v>
      </c>
      <c r="D3" s="4">
        <v>55</v>
      </c>
      <c r="E3" s="4">
        <v>20</v>
      </c>
      <c r="F3" s="4">
        <v>44.5</v>
      </c>
      <c r="G3" s="4">
        <f>F3/3.6</f>
        <v>12.361111111111111</v>
      </c>
      <c r="H3" s="4">
        <v>12</v>
      </c>
      <c r="I3" s="4">
        <f>H3/3.6</f>
        <v>3.333333333333333</v>
      </c>
      <c r="J3" s="4">
        <f>F3-H3</f>
        <v>32.5</v>
      </c>
      <c r="K3" s="4">
        <f>J3/3.6</f>
        <v>9.0277777777777768</v>
      </c>
      <c r="L3" s="4">
        <v>1980</v>
      </c>
      <c r="M3" s="4">
        <f>(1/2*L3*(K3)^2)/1000</f>
        <v>80.685763888888857</v>
      </c>
      <c r="N3" s="4">
        <f>E3*((G3+I3)/2)</f>
        <v>156.94444444444443</v>
      </c>
      <c r="O3" s="4">
        <f>K3/E3</f>
        <v>0.45138888888888884</v>
      </c>
      <c r="P3" s="4">
        <f>L3*O3</f>
        <v>893.74999999999989</v>
      </c>
      <c r="Q3" s="4">
        <f xml:space="preserve"> (P3*N3)</f>
        <v>140269.09722222219</v>
      </c>
      <c r="R3" s="22">
        <f>1/2*2.26*1.2*0.36*(((G3+I3)/2)^2)</f>
        <v>30.060354166666656</v>
      </c>
      <c r="S3" s="10">
        <f>L3*9.81*0.025</f>
        <v>485.59500000000003</v>
      </c>
      <c r="T3" s="10">
        <f>R3+S3</f>
        <v>515.65535416666671</v>
      </c>
      <c r="U3" s="10">
        <f>T3*((G3+I3)/2)</f>
        <v>4046.4621542245368</v>
      </c>
      <c r="V3" s="10">
        <f>(Q3-U3)/1000</f>
        <v>136.22263506799766</v>
      </c>
      <c r="BE3" s="10">
        <f>P3+R3+S3</f>
        <v>1409.4053541666667</v>
      </c>
    </row>
    <row r="4" spans="1:57" x14ac:dyDescent="0.3">
      <c r="A4" s="16"/>
      <c r="B4" s="4">
        <v>2</v>
      </c>
      <c r="C4" s="4">
        <v>79</v>
      </c>
      <c r="D4" s="4">
        <v>99</v>
      </c>
      <c r="E4" s="4">
        <v>20</v>
      </c>
      <c r="F4" s="4">
        <v>39.5</v>
      </c>
      <c r="G4" s="4">
        <f t="shared" ref="G4:G67" si="0">F4/3.6</f>
        <v>10.972222222222221</v>
      </c>
      <c r="H4" s="4">
        <v>0</v>
      </c>
      <c r="I4" s="4">
        <f t="shared" ref="I4:I67" si="1">H4/3.6</f>
        <v>0</v>
      </c>
      <c r="J4" s="4">
        <f t="shared" ref="J4:J67" si="2">F4-H4</f>
        <v>39.5</v>
      </c>
      <c r="K4" s="4">
        <f t="shared" ref="K4:K67" si="3">J4/3.6</f>
        <v>10.972222222222221</v>
      </c>
      <c r="L4" s="4">
        <v>1980</v>
      </c>
      <c r="M4" s="4">
        <f t="shared" ref="M4:M67" si="4">(1/2*L4*(K4)^2)/1000</f>
        <v>119.18576388888886</v>
      </c>
      <c r="N4" s="4">
        <f t="shared" ref="N4:N67" si="5">E4*((G4+I4)/2)</f>
        <v>109.72222222222221</v>
      </c>
      <c r="O4" s="4">
        <f t="shared" ref="O4:O67" si="6">K4/E4</f>
        <v>0.54861111111111105</v>
      </c>
      <c r="P4" s="4">
        <f t="shared" ref="P4:P67" si="7">L4*O4</f>
        <v>1086.2499999999998</v>
      </c>
      <c r="Q4" s="4">
        <f t="shared" ref="Q4:Q67" si="8" xml:space="preserve"> (P4*N4)</f>
        <v>119185.76388888886</v>
      </c>
      <c r="R4" s="22">
        <f t="shared" ref="R4:R67" si="9">1/2*2.26*1.2*0.36*(((G4+I4)/2)^2)</f>
        <v>14.692354166666661</v>
      </c>
      <c r="S4" s="10">
        <f t="shared" ref="S4:S67" si="10">L4*9.81*0.025</f>
        <v>485.59500000000003</v>
      </c>
      <c r="T4" s="10">
        <f t="shared" ref="T4:T67" si="11">R4+S4</f>
        <v>500.28735416666666</v>
      </c>
      <c r="U4" s="10">
        <f t="shared" ref="U4:U67" si="12">T4*((G4+I4)/2)</f>
        <v>2744.6320124421295</v>
      </c>
      <c r="V4" s="10">
        <f t="shared" ref="V4:V67" si="13">(Q4-U4)/1000</f>
        <v>116.44113187644673</v>
      </c>
      <c r="BD4" t="s">
        <v>21</v>
      </c>
      <c r="BE4" s="10">
        <f t="shared" ref="BE4:BE67" si="14">P4+R4+S4</f>
        <v>1586.5373541666665</v>
      </c>
    </row>
    <row r="5" spans="1:57" x14ac:dyDescent="0.3">
      <c r="A5" s="16"/>
      <c r="B5" s="4">
        <v>3</v>
      </c>
      <c r="C5" s="4">
        <v>150</v>
      </c>
      <c r="D5" s="4">
        <v>156</v>
      </c>
      <c r="E5" s="4">
        <v>6</v>
      </c>
      <c r="F5" s="4">
        <v>29.8</v>
      </c>
      <c r="G5" s="4">
        <f t="shared" si="0"/>
        <v>8.2777777777777786</v>
      </c>
      <c r="H5" s="4">
        <v>12</v>
      </c>
      <c r="I5" s="4">
        <f t="shared" si="1"/>
        <v>3.333333333333333</v>
      </c>
      <c r="J5" s="4">
        <f t="shared" si="2"/>
        <v>17.8</v>
      </c>
      <c r="K5" s="4">
        <f t="shared" si="3"/>
        <v>4.9444444444444446</v>
      </c>
      <c r="L5" s="4">
        <v>1980</v>
      </c>
      <c r="M5" s="4">
        <f t="shared" si="4"/>
        <v>24.203055555555554</v>
      </c>
      <c r="N5" s="4">
        <f t="shared" si="5"/>
        <v>34.833333333333329</v>
      </c>
      <c r="O5" s="4">
        <f t="shared" si="6"/>
        <v>0.82407407407407407</v>
      </c>
      <c r="P5" s="4">
        <f t="shared" si="7"/>
        <v>1631.6666666666667</v>
      </c>
      <c r="Q5" s="4">
        <f t="shared" si="8"/>
        <v>56836.388888888883</v>
      </c>
      <c r="R5" s="22">
        <f t="shared" si="9"/>
        <v>16.453176666666664</v>
      </c>
      <c r="S5" s="10">
        <f t="shared" si="10"/>
        <v>485.59500000000003</v>
      </c>
      <c r="T5" s="10">
        <f t="shared" si="11"/>
        <v>502.04817666666668</v>
      </c>
      <c r="U5" s="10">
        <f t="shared" si="12"/>
        <v>2914.6685812037035</v>
      </c>
      <c r="V5" s="10">
        <f t="shared" si="13"/>
        <v>53.921720307685177</v>
      </c>
      <c r="BE5" s="10">
        <f t="shared" si="14"/>
        <v>2133.7148433333332</v>
      </c>
    </row>
    <row r="6" spans="1:57" x14ac:dyDescent="0.3">
      <c r="A6" s="16"/>
      <c r="B6" s="4">
        <v>4</v>
      </c>
      <c r="C6" s="4">
        <v>170</v>
      </c>
      <c r="D6" s="4">
        <v>176</v>
      </c>
      <c r="E6" s="4">
        <v>6</v>
      </c>
      <c r="F6" s="4">
        <v>38</v>
      </c>
      <c r="G6" s="4">
        <f t="shared" si="0"/>
        <v>10.555555555555555</v>
      </c>
      <c r="H6" s="4">
        <v>25.1</v>
      </c>
      <c r="I6" s="4">
        <f t="shared" si="1"/>
        <v>6.9722222222222223</v>
      </c>
      <c r="J6" s="4">
        <f t="shared" si="2"/>
        <v>12.899999999999999</v>
      </c>
      <c r="K6" s="4">
        <f t="shared" si="3"/>
        <v>3.583333333333333</v>
      </c>
      <c r="L6" s="4">
        <v>1980</v>
      </c>
      <c r="M6" s="4">
        <f t="shared" si="4"/>
        <v>12.711874999999996</v>
      </c>
      <c r="N6" s="4">
        <f t="shared" si="5"/>
        <v>52.583333333333336</v>
      </c>
      <c r="O6" s="4">
        <f t="shared" si="6"/>
        <v>0.59722222222222221</v>
      </c>
      <c r="P6" s="4">
        <f t="shared" si="7"/>
        <v>1182.5</v>
      </c>
      <c r="Q6" s="4">
        <f t="shared" si="8"/>
        <v>62179.791666666672</v>
      </c>
      <c r="R6" s="22">
        <f t="shared" si="9"/>
        <v>37.493494166666665</v>
      </c>
      <c r="S6" s="10">
        <f t="shared" si="10"/>
        <v>485.59500000000003</v>
      </c>
      <c r="T6" s="10">
        <f t="shared" si="11"/>
        <v>523.08849416666669</v>
      </c>
      <c r="U6" s="10">
        <f t="shared" si="12"/>
        <v>4584.2894419328704</v>
      </c>
      <c r="V6" s="10">
        <f t="shared" si="13"/>
        <v>57.595502224733799</v>
      </c>
      <c r="BE6" s="10">
        <f t="shared" si="14"/>
        <v>1705.5884941666666</v>
      </c>
    </row>
    <row r="7" spans="1:57" x14ac:dyDescent="0.3">
      <c r="A7" s="16"/>
      <c r="B7" s="4">
        <v>5</v>
      </c>
      <c r="C7" s="4">
        <v>180</v>
      </c>
      <c r="D7" s="4">
        <v>195</v>
      </c>
      <c r="E7" s="4">
        <v>15</v>
      </c>
      <c r="F7" s="4">
        <v>29.6</v>
      </c>
      <c r="G7" s="4">
        <f t="shared" si="0"/>
        <v>8.2222222222222232</v>
      </c>
      <c r="H7" s="4">
        <v>12</v>
      </c>
      <c r="I7" s="4">
        <f t="shared" si="1"/>
        <v>3.333333333333333</v>
      </c>
      <c r="J7" s="4">
        <f t="shared" si="2"/>
        <v>17.600000000000001</v>
      </c>
      <c r="K7" s="4">
        <f t="shared" si="3"/>
        <v>4.8888888888888893</v>
      </c>
      <c r="L7" s="4">
        <v>1980</v>
      </c>
      <c r="M7" s="4">
        <f t="shared" si="4"/>
        <v>23.662222222222226</v>
      </c>
      <c r="N7" s="4">
        <f t="shared" si="5"/>
        <v>86.666666666666686</v>
      </c>
      <c r="O7" s="4">
        <f t="shared" si="6"/>
        <v>0.32592592592592595</v>
      </c>
      <c r="P7" s="4">
        <f t="shared" si="7"/>
        <v>645.33333333333337</v>
      </c>
      <c r="Q7" s="4">
        <f t="shared" si="8"/>
        <v>55928.888888888905</v>
      </c>
      <c r="R7" s="22">
        <f t="shared" si="9"/>
        <v>16.296106666666667</v>
      </c>
      <c r="S7" s="10">
        <f t="shared" si="10"/>
        <v>485.59500000000003</v>
      </c>
      <c r="T7" s="10">
        <f t="shared" si="11"/>
        <v>501.8911066666667</v>
      </c>
      <c r="U7" s="10">
        <f t="shared" si="12"/>
        <v>2899.8152829629635</v>
      </c>
      <c r="V7" s="10">
        <f t="shared" si="13"/>
        <v>53.029073605925944</v>
      </c>
      <c r="BE7" s="10">
        <f t="shared" si="14"/>
        <v>1147.22444</v>
      </c>
    </row>
    <row r="8" spans="1:57" x14ac:dyDescent="0.3">
      <c r="A8" s="16"/>
      <c r="B8" s="4">
        <v>6</v>
      </c>
      <c r="C8" s="4">
        <v>231</v>
      </c>
      <c r="D8" s="4">
        <v>253</v>
      </c>
      <c r="E8" s="4">
        <v>22</v>
      </c>
      <c r="F8" s="19">
        <v>56.5</v>
      </c>
      <c r="G8" s="4">
        <f t="shared" si="0"/>
        <v>15.694444444444445</v>
      </c>
      <c r="H8" s="4">
        <v>17.8</v>
      </c>
      <c r="I8" s="4">
        <f t="shared" si="1"/>
        <v>4.9444444444444446</v>
      </c>
      <c r="J8" s="4">
        <f t="shared" si="2"/>
        <v>38.700000000000003</v>
      </c>
      <c r="K8" s="4">
        <f t="shared" si="3"/>
        <v>10.75</v>
      </c>
      <c r="L8" s="4">
        <v>1980</v>
      </c>
      <c r="M8" s="4">
        <f t="shared" si="4"/>
        <v>114.406875</v>
      </c>
      <c r="N8" s="4">
        <f t="shared" si="5"/>
        <v>227.02777777777777</v>
      </c>
      <c r="O8" s="4">
        <f t="shared" si="6"/>
        <v>0.48863636363636365</v>
      </c>
      <c r="P8" s="4">
        <f t="shared" si="7"/>
        <v>967.5</v>
      </c>
      <c r="Q8" s="4">
        <f t="shared" si="8"/>
        <v>219649.375</v>
      </c>
      <c r="R8" s="22">
        <f t="shared" si="9"/>
        <v>51.98461416666666</v>
      </c>
      <c r="S8" s="10">
        <f t="shared" si="10"/>
        <v>485.59500000000003</v>
      </c>
      <c r="T8" s="10">
        <f t="shared" si="11"/>
        <v>537.57961416666672</v>
      </c>
      <c r="U8" s="10">
        <f t="shared" si="12"/>
        <v>5547.5229628587967</v>
      </c>
      <c r="V8" s="10">
        <f t="shared" si="13"/>
        <v>214.10185203714121</v>
      </c>
      <c r="BE8" s="10">
        <f t="shared" si="14"/>
        <v>1505.0796141666667</v>
      </c>
    </row>
    <row r="9" spans="1:57" x14ac:dyDescent="0.3">
      <c r="A9" s="16"/>
      <c r="B9" s="4">
        <v>7</v>
      </c>
      <c r="C9" s="4">
        <v>254</v>
      </c>
      <c r="D9" s="4">
        <v>257</v>
      </c>
      <c r="E9" s="4">
        <v>3</v>
      </c>
      <c r="F9" s="18">
        <v>17.8</v>
      </c>
      <c r="G9" s="4">
        <f t="shared" si="0"/>
        <v>4.9444444444444446</v>
      </c>
      <c r="H9" s="4">
        <v>14.5</v>
      </c>
      <c r="I9" s="4">
        <f t="shared" si="1"/>
        <v>4.0277777777777777</v>
      </c>
      <c r="J9" s="4">
        <f t="shared" si="2"/>
        <v>3.3000000000000007</v>
      </c>
      <c r="K9" s="4">
        <f t="shared" si="3"/>
        <v>0.91666666666666685</v>
      </c>
      <c r="L9" s="4">
        <v>1980</v>
      </c>
      <c r="M9" s="4">
        <f t="shared" si="4"/>
        <v>0.83187500000000036</v>
      </c>
      <c r="N9" s="4">
        <f t="shared" si="5"/>
        <v>13.458333333333332</v>
      </c>
      <c r="O9" s="4">
        <f t="shared" si="6"/>
        <v>0.30555555555555564</v>
      </c>
      <c r="P9" s="4">
        <f t="shared" si="7"/>
        <v>605.00000000000011</v>
      </c>
      <c r="Q9" s="4">
        <f t="shared" si="8"/>
        <v>8142.2916666666679</v>
      </c>
      <c r="R9" s="22">
        <f t="shared" si="9"/>
        <v>9.824314166666662</v>
      </c>
      <c r="S9" s="10">
        <f t="shared" si="10"/>
        <v>485.59500000000003</v>
      </c>
      <c r="T9" s="10">
        <f t="shared" si="11"/>
        <v>495.41931416666671</v>
      </c>
      <c r="U9" s="10">
        <f t="shared" si="12"/>
        <v>2222.5060899421296</v>
      </c>
      <c r="V9" s="10">
        <f t="shared" si="13"/>
        <v>5.9197855767245384</v>
      </c>
      <c r="BE9" s="10">
        <f t="shared" si="14"/>
        <v>1100.4193141666669</v>
      </c>
    </row>
    <row r="10" spans="1:57" x14ac:dyDescent="0.3">
      <c r="A10" s="16"/>
      <c r="B10" s="4">
        <v>8</v>
      </c>
      <c r="C10" s="4">
        <v>271</v>
      </c>
      <c r="D10" s="4">
        <v>281</v>
      </c>
      <c r="E10" s="4">
        <v>10</v>
      </c>
      <c r="F10" s="4">
        <v>46</v>
      </c>
      <c r="G10" s="4">
        <f t="shared" si="0"/>
        <v>12.777777777777777</v>
      </c>
      <c r="H10" s="4">
        <v>20.2</v>
      </c>
      <c r="I10" s="4">
        <f t="shared" si="1"/>
        <v>5.6111111111111107</v>
      </c>
      <c r="J10" s="4">
        <f t="shared" si="2"/>
        <v>25.8</v>
      </c>
      <c r="K10" s="4">
        <f t="shared" si="3"/>
        <v>7.166666666666667</v>
      </c>
      <c r="L10" s="4">
        <v>1980</v>
      </c>
      <c r="M10" s="4">
        <f t="shared" si="4"/>
        <v>50.847499999999997</v>
      </c>
      <c r="N10" s="4">
        <f t="shared" si="5"/>
        <v>91.944444444444429</v>
      </c>
      <c r="O10" s="4">
        <f t="shared" si="6"/>
        <v>0.71666666666666667</v>
      </c>
      <c r="P10" s="4">
        <f t="shared" si="7"/>
        <v>1419</v>
      </c>
      <c r="Q10" s="4">
        <f t="shared" si="8"/>
        <v>130469.16666666664</v>
      </c>
      <c r="R10" s="22">
        <f t="shared" si="9"/>
        <v>41.267976666666641</v>
      </c>
      <c r="S10" s="10">
        <f t="shared" si="10"/>
        <v>485.59500000000003</v>
      </c>
      <c r="T10" s="10">
        <f t="shared" si="11"/>
        <v>526.86297666666667</v>
      </c>
      <c r="U10" s="10">
        <f t="shared" si="12"/>
        <v>4844.2123687962958</v>
      </c>
      <c r="V10" s="10">
        <f t="shared" si="13"/>
        <v>125.62495429787035</v>
      </c>
      <c r="BE10" s="10">
        <f t="shared" si="14"/>
        <v>1945.8629766666666</v>
      </c>
    </row>
    <row r="11" spans="1:57" x14ac:dyDescent="0.3">
      <c r="A11" s="16"/>
      <c r="B11" s="4">
        <v>9</v>
      </c>
      <c r="C11" s="4">
        <v>291</v>
      </c>
      <c r="D11" s="4">
        <v>296</v>
      </c>
      <c r="E11" s="4">
        <v>5</v>
      </c>
      <c r="F11" s="4">
        <v>49.8</v>
      </c>
      <c r="G11" s="4">
        <f t="shared" si="0"/>
        <v>13.833333333333332</v>
      </c>
      <c r="H11" s="4">
        <v>46.7</v>
      </c>
      <c r="I11" s="4">
        <f t="shared" si="1"/>
        <v>12.972222222222223</v>
      </c>
      <c r="J11" s="4">
        <f t="shared" si="2"/>
        <v>3.0999999999999943</v>
      </c>
      <c r="K11" s="4">
        <f t="shared" si="3"/>
        <v>0.8611111111111095</v>
      </c>
      <c r="L11" s="4">
        <v>1980</v>
      </c>
      <c r="M11" s="4">
        <f t="shared" si="4"/>
        <v>0.7340972222222194</v>
      </c>
      <c r="N11" s="4">
        <f t="shared" si="5"/>
        <v>67.013888888888886</v>
      </c>
      <c r="O11" s="4">
        <f t="shared" si="6"/>
        <v>0.17222222222222189</v>
      </c>
      <c r="P11" s="4">
        <f t="shared" si="7"/>
        <v>340.99999999999932</v>
      </c>
      <c r="Q11" s="4">
        <f t="shared" si="8"/>
        <v>22851.736111111066</v>
      </c>
      <c r="R11" s="22">
        <f t="shared" si="9"/>
        <v>87.690354166666665</v>
      </c>
      <c r="S11" s="10">
        <f t="shared" si="10"/>
        <v>485.59500000000003</v>
      </c>
      <c r="T11" s="10">
        <f t="shared" si="11"/>
        <v>573.28535416666671</v>
      </c>
      <c r="U11" s="10">
        <f t="shared" si="12"/>
        <v>7683.6162051504643</v>
      </c>
      <c r="V11" s="10">
        <f t="shared" si="13"/>
        <v>15.1681199059606</v>
      </c>
      <c r="BE11" s="10">
        <f t="shared" si="14"/>
        <v>914.28535416666602</v>
      </c>
    </row>
    <row r="12" spans="1:57" x14ac:dyDescent="0.3">
      <c r="A12" s="16"/>
      <c r="B12" s="4">
        <v>10</v>
      </c>
      <c r="C12" s="4">
        <v>300</v>
      </c>
      <c r="D12" s="4">
        <v>322</v>
      </c>
      <c r="E12" s="4">
        <v>22</v>
      </c>
      <c r="F12" s="4">
        <v>47.3</v>
      </c>
      <c r="G12" s="4">
        <f t="shared" si="0"/>
        <v>13.138888888888888</v>
      </c>
      <c r="H12" s="4">
        <v>24.9</v>
      </c>
      <c r="I12" s="4">
        <f t="shared" si="1"/>
        <v>6.9166666666666661</v>
      </c>
      <c r="J12" s="4">
        <f t="shared" si="2"/>
        <v>22.4</v>
      </c>
      <c r="K12" s="4">
        <f t="shared" si="3"/>
        <v>6.2222222222222214</v>
      </c>
      <c r="L12" s="4">
        <v>1980</v>
      </c>
      <c r="M12" s="4">
        <f t="shared" si="4"/>
        <v>38.328888888888876</v>
      </c>
      <c r="N12" s="4">
        <f t="shared" si="5"/>
        <v>220.61111111111109</v>
      </c>
      <c r="O12" s="4">
        <f t="shared" si="6"/>
        <v>0.28282828282828282</v>
      </c>
      <c r="P12" s="4">
        <f t="shared" si="7"/>
        <v>560</v>
      </c>
      <c r="Q12" s="4">
        <f t="shared" si="8"/>
        <v>123542.2222222222</v>
      </c>
      <c r="R12" s="22">
        <f t="shared" si="9"/>
        <v>49.087576666666649</v>
      </c>
      <c r="S12" s="10">
        <f t="shared" si="10"/>
        <v>485.59500000000003</v>
      </c>
      <c r="T12" s="10">
        <f t="shared" si="11"/>
        <v>534.68257666666671</v>
      </c>
      <c r="U12" s="10">
        <f t="shared" si="12"/>
        <v>5361.678060462963</v>
      </c>
      <c r="V12" s="10">
        <f t="shared" si="13"/>
        <v>118.18054416175924</v>
      </c>
      <c r="BE12" s="10">
        <f t="shared" si="14"/>
        <v>1094.6825766666666</v>
      </c>
    </row>
    <row r="13" spans="1:57" x14ac:dyDescent="0.3">
      <c r="A13" s="16"/>
      <c r="B13" s="4">
        <v>11</v>
      </c>
      <c r="C13" s="4">
        <v>323</v>
      </c>
      <c r="D13" s="4">
        <v>325</v>
      </c>
      <c r="E13" s="4">
        <v>2</v>
      </c>
      <c r="F13" s="4">
        <v>24.9</v>
      </c>
      <c r="G13" s="4">
        <f t="shared" si="0"/>
        <v>6.9166666666666661</v>
      </c>
      <c r="H13" s="4">
        <v>23.9</v>
      </c>
      <c r="I13" s="4">
        <f t="shared" si="1"/>
        <v>6.6388888888888884</v>
      </c>
      <c r="J13" s="4">
        <f t="shared" si="2"/>
        <v>1</v>
      </c>
      <c r="K13" s="4">
        <f t="shared" si="3"/>
        <v>0.27777777777777779</v>
      </c>
      <c r="L13" s="4">
        <v>1980</v>
      </c>
      <c r="M13" s="4">
        <f t="shared" si="4"/>
        <v>7.6388888888888895E-2</v>
      </c>
      <c r="N13" s="4">
        <f t="shared" si="5"/>
        <v>13.555555555555554</v>
      </c>
      <c r="O13" s="4">
        <f t="shared" si="6"/>
        <v>0.1388888888888889</v>
      </c>
      <c r="P13" s="4">
        <f t="shared" si="7"/>
        <v>275</v>
      </c>
      <c r="Q13" s="4">
        <f t="shared" si="8"/>
        <v>3727.7777777777774</v>
      </c>
      <c r="R13" s="22">
        <f t="shared" si="9"/>
        <v>22.425226666666656</v>
      </c>
      <c r="S13" s="10">
        <f t="shared" si="10"/>
        <v>485.59500000000003</v>
      </c>
      <c r="T13" s="10">
        <f t="shared" si="11"/>
        <v>508.0202266666667</v>
      </c>
      <c r="U13" s="10">
        <f t="shared" si="12"/>
        <v>3443.2482029629628</v>
      </c>
      <c r="V13" s="10">
        <f t="shared" si="13"/>
        <v>0.28452957481481461</v>
      </c>
      <c r="BE13" s="10">
        <f t="shared" si="14"/>
        <v>783.02022666666676</v>
      </c>
    </row>
    <row r="14" spans="1:57" x14ac:dyDescent="0.3">
      <c r="A14" s="16"/>
      <c r="B14" s="4">
        <v>12</v>
      </c>
      <c r="C14" s="4">
        <v>326</v>
      </c>
      <c r="D14" s="4">
        <v>337</v>
      </c>
      <c r="E14" s="4">
        <v>11</v>
      </c>
      <c r="F14" s="4">
        <v>23.9</v>
      </c>
      <c r="G14" s="4">
        <f t="shared" si="0"/>
        <v>6.6388888888888884</v>
      </c>
      <c r="H14" s="4">
        <v>14.3</v>
      </c>
      <c r="I14" s="4">
        <f t="shared" si="1"/>
        <v>3.9722222222222223</v>
      </c>
      <c r="J14" s="4">
        <f t="shared" si="2"/>
        <v>9.5999999999999979</v>
      </c>
      <c r="K14" s="4">
        <f t="shared" si="3"/>
        <v>2.6666666666666661</v>
      </c>
      <c r="L14" s="4">
        <v>1980</v>
      </c>
      <c r="M14" s="4">
        <f t="shared" si="4"/>
        <v>7.0399999999999974</v>
      </c>
      <c r="N14" s="4">
        <f t="shared" si="5"/>
        <v>58.361111111111107</v>
      </c>
      <c r="O14" s="4">
        <f t="shared" si="6"/>
        <v>0.24242424242424238</v>
      </c>
      <c r="P14" s="4">
        <f t="shared" si="7"/>
        <v>479.99999999999989</v>
      </c>
      <c r="Q14" s="4">
        <f t="shared" si="8"/>
        <v>28013.333333333325</v>
      </c>
      <c r="R14" s="22">
        <f t="shared" si="9"/>
        <v>13.741176666666664</v>
      </c>
      <c r="S14" s="10">
        <f t="shared" si="10"/>
        <v>485.59500000000003</v>
      </c>
      <c r="T14" s="10">
        <f t="shared" si="11"/>
        <v>499.33617666666669</v>
      </c>
      <c r="U14" s="10">
        <f t="shared" si="12"/>
        <v>2649.2558262037037</v>
      </c>
      <c r="V14" s="10">
        <f t="shared" si="13"/>
        <v>25.364077507129622</v>
      </c>
      <c r="BE14" s="10">
        <f t="shared" si="14"/>
        <v>979.33617666666657</v>
      </c>
    </row>
    <row r="15" spans="1:57" x14ac:dyDescent="0.3">
      <c r="A15" s="16"/>
      <c r="B15" s="4">
        <v>13</v>
      </c>
      <c r="C15" s="4">
        <v>351</v>
      </c>
      <c r="D15" s="4">
        <v>354</v>
      </c>
      <c r="E15" s="4">
        <v>3</v>
      </c>
      <c r="F15" s="4">
        <v>28.2</v>
      </c>
      <c r="G15" s="4">
        <f t="shared" si="0"/>
        <v>7.833333333333333</v>
      </c>
      <c r="H15" s="4">
        <v>27.9</v>
      </c>
      <c r="I15" s="4">
        <f t="shared" si="1"/>
        <v>7.7499999999999991</v>
      </c>
      <c r="J15" s="4">
        <f t="shared" si="2"/>
        <v>0.30000000000000071</v>
      </c>
      <c r="K15" s="4">
        <f t="shared" si="3"/>
        <v>8.3333333333333523E-2</v>
      </c>
      <c r="L15" s="4">
        <v>1980</v>
      </c>
      <c r="M15" s="4">
        <f t="shared" si="4"/>
        <v>6.8750000000000313E-3</v>
      </c>
      <c r="N15" s="4">
        <f t="shared" si="5"/>
        <v>23.375</v>
      </c>
      <c r="O15" s="4">
        <f t="shared" si="6"/>
        <v>2.7777777777777842E-2</v>
      </c>
      <c r="P15" s="4">
        <f t="shared" si="7"/>
        <v>55.000000000000128</v>
      </c>
      <c r="Q15" s="4">
        <f t="shared" si="8"/>
        <v>1285.625000000003</v>
      </c>
      <c r="R15" s="22">
        <f t="shared" si="9"/>
        <v>29.63622749999999</v>
      </c>
      <c r="S15" s="10">
        <f t="shared" si="10"/>
        <v>485.59500000000003</v>
      </c>
      <c r="T15" s="10">
        <f t="shared" si="11"/>
        <v>515.23122750000005</v>
      </c>
      <c r="U15" s="10">
        <f t="shared" si="12"/>
        <v>4014.5099809375001</v>
      </c>
      <c r="V15" s="10">
        <f t="shared" si="13"/>
        <v>-2.7288849809374969</v>
      </c>
      <c r="BE15" s="10">
        <f t="shared" si="14"/>
        <v>570.23122750000016</v>
      </c>
    </row>
    <row r="16" spans="1:57" x14ac:dyDescent="0.3">
      <c r="A16" s="16"/>
      <c r="B16" s="4">
        <v>14</v>
      </c>
      <c r="C16" s="4">
        <v>357</v>
      </c>
      <c r="D16" s="4">
        <v>364</v>
      </c>
      <c r="E16" s="4">
        <v>7</v>
      </c>
      <c r="F16" s="4">
        <v>28.2</v>
      </c>
      <c r="G16" s="4">
        <f t="shared" si="0"/>
        <v>7.833333333333333</v>
      </c>
      <c r="H16" s="4">
        <v>20.7</v>
      </c>
      <c r="I16" s="4">
        <f t="shared" si="1"/>
        <v>5.75</v>
      </c>
      <c r="J16" s="4">
        <f t="shared" si="2"/>
        <v>7.5</v>
      </c>
      <c r="K16" s="4">
        <f t="shared" si="3"/>
        <v>2.0833333333333335</v>
      </c>
      <c r="L16" s="4">
        <v>1980</v>
      </c>
      <c r="M16" s="4">
        <f t="shared" si="4"/>
        <v>4.2968750000000009</v>
      </c>
      <c r="N16" s="4">
        <f t="shared" si="5"/>
        <v>47.541666666666664</v>
      </c>
      <c r="O16" s="4">
        <f t="shared" si="6"/>
        <v>0.29761904761904762</v>
      </c>
      <c r="P16" s="4">
        <f t="shared" si="7"/>
        <v>589.28571428571433</v>
      </c>
      <c r="Q16" s="4">
        <f t="shared" si="8"/>
        <v>28015.625</v>
      </c>
      <c r="R16" s="22">
        <f t="shared" si="9"/>
        <v>22.51722749999999</v>
      </c>
      <c r="S16" s="10">
        <f t="shared" si="10"/>
        <v>485.59500000000003</v>
      </c>
      <c r="T16" s="10">
        <f t="shared" si="11"/>
        <v>508.11222750000002</v>
      </c>
      <c r="U16" s="10">
        <f t="shared" si="12"/>
        <v>3450.9288784374999</v>
      </c>
      <c r="V16" s="10">
        <f t="shared" si="13"/>
        <v>24.564696121562502</v>
      </c>
      <c r="BE16" s="10">
        <f t="shared" si="14"/>
        <v>1097.3979417857145</v>
      </c>
    </row>
    <row r="17" spans="1:58" x14ac:dyDescent="0.3">
      <c r="A17" s="16"/>
      <c r="B17" s="4">
        <v>15</v>
      </c>
      <c r="C17" s="4">
        <v>371</v>
      </c>
      <c r="D17" s="4">
        <v>386</v>
      </c>
      <c r="E17" s="4">
        <v>15</v>
      </c>
      <c r="F17" s="4">
        <v>24.5</v>
      </c>
      <c r="G17" s="4">
        <f t="shared" si="0"/>
        <v>6.8055555555555554</v>
      </c>
      <c r="H17" s="4">
        <v>0</v>
      </c>
      <c r="I17" s="4">
        <f t="shared" si="1"/>
        <v>0</v>
      </c>
      <c r="J17" s="4">
        <f t="shared" si="2"/>
        <v>24.5</v>
      </c>
      <c r="K17" s="4">
        <f t="shared" si="3"/>
        <v>6.8055555555555554</v>
      </c>
      <c r="L17" s="4">
        <v>1980</v>
      </c>
      <c r="M17" s="4">
        <f t="shared" si="4"/>
        <v>45.85243055555555</v>
      </c>
      <c r="N17" s="4">
        <f t="shared" si="5"/>
        <v>51.041666666666664</v>
      </c>
      <c r="O17" s="4">
        <f t="shared" si="6"/>
        <v>0.45370370370370366</v>
      </c>
      <c r="P17" s="4">
        <f t="shared" si="7"/>
        <v>898.33333333333326</v>
      </c>
      <c r="Q17" s="4">
        <f t="shared" si="8"/>
        <v>45852.430555555547</v>
      </c>
      <c r="R17" s="22">
        <f t="shared" si="9"/>
        <v>5.6523541666666652</v>
      </c>
      <c r="S17" s="10">
        <f t="shared" si="10"/>
        <v>485.59500000000003</v>
      </c>
      <c r="T17" s="10">
        <f t="shared" si="11"/>
        <v>491.2473541666667</v>
      </c>
      <c r="U17" s="10">
        <f t="shared" si="12"/>
        <v>1671.6055801504631</v>
      </c>
      <c r="V17" s="10">
        <f t="shared" si="13"/>
        <v>44.180824975405088</v>
      </c>
      <c r="BE17" s="10">
        <f t="shared" si="14"/>
        <v>1389.5806874999998</v>
      </c>
    </row>
    <row r="18" spans="1:58" x14ac:dyDescent="0.3">
      <c r="A18" s="16"/>
      <c r="B18" s="4">
        <v>16</v>
      </c>
      <c r="C18" s="4">
        <v>401</v>
      </c>
      <c r="D18" s="4">
        <v>410</v>
      </c>
      <c r="E18" s="4">
        <v>9</v>
      </c>
      <c r="F18" s="4">
        <v>25.6</v>
      </c>
      <c r="G18" s="4">
        <f t="shared" si="0"/>
        <v>7.1111111111111116</v>
      </c>
      <c r="H18" s="4">
        <v>13.9</v>
      </c>
      <c r="I18" s="4">
        <f t="shared" si="1"/>
        <v>3.8611111111111112</v>
      </c>
      <c r="J18" s="4">
        <f t="shared" si="2"/>
        <v>11.700000000000001</v>
      </c>
      <c r="K18" s="4">
        <f t="shared" si="3"/>
        <v>3.25</v>
      </c>
      <c r="L18" s="4">
        <v>1980</v>
      </c>
      <c r="M18" s="4">
        <f t="shared" si="4"/>
        <v>10.456875</v>
      </c>
      <c r="N18" s="4">
        <f t="shared" si="5"/>
        <v>49.375000000000007</v>
      </c>
      <c r="O18" s="4">
        <f t="shared" si="6"/>
        <v>0.3611111111111111</v>
      </c>
      <c r="P18" s="4">
        <f t="shared" si="7"/>
        <v>715</v>
      </c>
      <c r="Q18" s="4">
        <f t="shared" si="8"/>
        <v>35303.125000000007</v>
      </c>
      <c r="R18" s="22">
        <f t="shared" si="9"/>
        <v>14.692354166666666</v>
      </c>
      <c r="S18" s="10">
        <f t="shared" si="10"/>
        <v>485.59500000000003</v>
      </c>
      <c r="T18" s="10">
        <f t="shared" si="11"/>
        <v>500.28735416666672</v>
      </c>
      <c r="U18" s="10">
        <f t="shared" si="12"/>
        <v>2744.63201244213</v>
      </c>
      <c r="V18" s="10">
        <f t="shared" si="13"/>
        <v>32.558492987557877</v>
      </c>
      <c r="BE18" s="10">
        <f t="shared" si="14"/>
        <v>1215.2873541666668</v>
      </c>
    </row>
    <row r="19" spans="1:58" x14ac:dyDescent="0.3">
      <c r="A19" s="16"/>
      <c r="B19" s="4">
        <v>17</v>
      </c>
      <c r="C19" s="4">
        <v>418</v>
      </c>
      <c r="D19" s="4">
        <v>422</v>
      </c>
      <c r="E19" s="4">
        <v>4</v>
      </c>
      <c r="F19" s="4">
        <v>19.100000000000001</v>
      </c>
      <c r="G19" s="4">
        <f t="shared" si="0"/>
        <v>5.3055555555555562</v>
      </c>
      <c r="H19" s="4">
        <v>16.2</v>
      </c>
      <c r="I19" s="4">
        <f t="shared" si="1"/>
        <v>4.5</v>
      </c>
      <c r="J19" s="4">
        <f t="shared" si="2"/>
        <v>2.9000000000000021</v>
      </c>
      <c r="K19" s="4">
        <f t="shared" si="3"/>
        <v>0.80555555555555614</v>
      </c>
      <c r="L19" s="4">
        <v>1980</v>
      </c>
      <c r="M19" s="4">
        <f t="shared" si="4"/>
        <v>0.6424305555555565</v>
      </c>
      <c r="N19" s="4">
        <f t="shared" si="5"/>
        <v>19.611111111111114</v>
      </c>
      <c r="O19" s="4">
        <f t="shared" si="6"/>
        <v>0.20138888888888903</v>
      </c>
      <c r="P19" s="4">
        <f t="shared" si="7"/>
        <v>398.75000000000028</v>
      </c>
      <c r="Q19" s="4">
        <f t="shared" si="8"/>
        <v>7819.930555555562</v>
      </c>
      <c r="R19" s="22">
        <f t="shared" si="9"/>
        <v>11.734014166666668</v>
      </c>
      <c r="S19" s="10">
        <f t="shared" si="10"/>
        <v>485.59500000000003</v>
      </c>
      <c r="T19" s="10">
        <f t="shared" si="11"/>
        <v>497.3290141666667</v>
      </c>
      <c r="U19" s="10">
        <f t="shared" si="12"/>
        <v>2438.2936389004635</v>
      </c>
      <c r="V19" s="10">
        <f t="shared" si="13"/>
        <v>5.3816369166550988</v>
      </c>
      <c r="BE19" s="10">
        <f t="shared" si="14"/>
        <v>896.07901416666698</v>
      </c>
    </row>
    <row r="20" spans="1:58" x14ac:dyDescent="0.3">
      <c r="A20" s="16"/>
      <c r="B20" s="4">
        <v>18</v>
      </c>
      <c r="C20" s="4">
        <v>430</v>
      </c>
      <c r="D20" s="4">
        <v>445</v>
      </c>
      <c r="E20" s="4">
        <v>15</v>
      </c>
      <c r="F20" s="4">
        <v>33.5</v>
      </c>
      <c r="G20" s="4">
        <f t="shared" si="0"/>
        <v>9.3055555555555554</v>
      </c>
      <c r="H20" s="4">
        <v>0</v>
      </c>
      <c r="I20" s="4">
        <f t="shared" si="1"/>
        <v>0</v>
      </c>
      <c r="J20" s="4">
        <f t="shared" si="2"/>
        <v>33.5</v>
      </c>
      <c r="K20" s="4">
        <f t="shared" si="3"/>
        <v>9.3055555555555554</v>
      </c>
      <c r="L20" s="4">
        <v>1980</v>
      </c>
      <c r="M20" s="4">
        <f t="shared" si="4"/>
        <v>85.727430555555543</v>
      </c>
      <c r="N20" s="4">
        <f t="shared" si="5"/>
        <v>69.791666666666671</v>
      </c>
      <c r="O20" s="4">
        <f t="shared" si="6"/>
        <v>0.62037037037037035</v>
      </c>
      <c r="P20" s="4">
        <f t="shared" si="7"/>
        <v>1228.3333333333333</v>
      </c>
      <c r="Q20" s="4">
        <f t="shared" si="8"/>
        <v>85727.430555555562</v>
      </c>
      <c r="R20" s="22">
        <f t="shared" si="9"/>
        <v>10.567854166666665</v>
      </c>
      <c r="S20" s="10">
        <f t="shared" si="10"/>
        <v>485.59500000000003</v>
      </c>
      <c r="T20" s="10">
        <f t="shared" si="11"/>
        <v>496.1628541666667</v>
      </c>
      <c r="U20" s="10">
        <f t="shared" si="12"/>
        <v>2308.5355020254633</v>
      </c>
      <c r="V20" s="10">
        <f t="shared" si="13"/>
        <v>83.418895053530093</v>
      </c>
      <c r="BE20" s="10">
        <f t="shared" si="14"/>
        <v>1724.4961874999999</v>
      </c>
    </row>
    <row r="21" spans="1:58" x14ac:dyDescent="0.3">
      <c r="A21" s="16"/>
      <c r="B21" s="4">
        <v>19</v>
      </c>
      <c r="C21" s="4">
        <v>519</v>
      </c>
      <c r="D21" s="4">
        <v>530</v>
      </c>
      <c r="E21" s="4">
        <v>11</v>
      </c>
      <c r="F21" s="4">
        <v>21.9</v>
      </c>
      <c r="G21" s="4">
        <f t="shared" si="0"/>
        <v>6.083333333333333</v>
      </c>
      <c r="H21" s="4">
        <v>0</v>
      </c>
      <c r="I21" s="4">
        <f t="shared" si="1"/>
        <v>0</v>
      </c>
      <c r="J21" s="4">
        <f t="shared" si="2"/>
        <v>21.9</v>
      </c>
      <c r="K21" s="4">
        <f t="shared" si="3"/>
        <v>6.083333333333333</v>
      </c>
      <c r="L21" s="4">
        <v>1980</v>
      </c>
      <c r="M21" s="4">
        <f t="shared" si="4"/>
        <v>36.636875000000003</v>
      </c>
      <c r="N21" s="4">
        <f t="shared" si="5"/>
        <v>33.458333333333329</v>
      </c>
      <c r="O21" s="4">
        <f t="shared" si="6"/>
        <v>0.55303030303030298</v>
      </c>
      <c r="P21" s="4">
        <f t="shared" si="7"/>
        <v>1095</v>
      </c>
      <c r="Q21" s="4">
        <f t="shared" si="8"/>
        <v>36636.874999999993</v>
      </c>
      <c r="R21" s="22">
        <f t="shared" si="9"/>
        <v>4.5163274999999992</v>
      </c>
      <c r="S21" s="10">
        <f t="shared" si="10"/>
        <v>485.59500000000003</v>
      </c>
      <c r="T21" s="10">
        <f t="shared" si="11"/>
        <v>490.11132750000002</v>
      </c>
      <c r="U21" s="10">
        <f t="shared" si="12"/>
        <v>1490.7552878125</v>
      </c>
      <c r="V21" s="10">
        <f t="shared" si="13"/>
        <v>35.146119712187492</v>
      </c>
      <c r="BE21" s="10">
        <f t="shared" si="14"/>
        <v>1585.1113275</v>
      </c>
    </row>
    <row r="22" spans="1:58" x14ac:dyDescent="0.3">
      <c r="A22" s="16"/>
      <c r="B22" s="4">
        <v>20</v>
      </c>
      <c r="C22" s="4">
        <v>542</v>
      </c>
      <c r="D22" s="4">
        <v>555</v>
      </c>
      <c r="E22" s="4">
        <v>13</v>
      </c>
      <c r="F22" s="4">
        <v>24.5</v>
      </c>
      <c r="G22" s="4">
        <f t="shared" si="0"/>
        <v>6.8055555555555554</v>
      </c>
      <c r="H22" s="4">
        <v>13.1</v>
      </c>
      <c r="I22" s="4">
        <f t="shared" si="1"/>
        <v>3.6388888888888888</v>
      </c>
      <c r="J22" s="4">
        <f t="shared" si="2"/>
        <v>11.4</v>
      </c>
      <c r="K22" s="4">
        <f t="shared" si="3"/>
        <v>3.1666666666666665</v>
      </c>
      <c r="L22" s="4">
        <v>1980</v>
      </c>
      <c r="M22" s="4">
        <f t="shared" si="4"/>
        <v>9.9274999999999984</v>
      </c>
      <c r="N22" s="4">
        <f t="shared" si="5"/>
        <v>67.888888888888886</v>
      </c>
      <c r="O22" s="4">
        <f t="shared" si="6"/>
        <v>0.24358974358974358</v>
      </c>
      <c r="P22" s="4">
        <f t="shared" si="7"/>
        <v>482.30769230769232</v>
      </c>
      <c r="Q22" s="4">
        <f t="shared" si="8"/>
        <v>32743.333333333332</v>
      </c>
      <c r="R22" s="22">
        <f t="shared" si="9"/>
        <v>13.312906666666665</v>
      </c>
      <c r="S22" s="10">
        <f t="shared" si="10"/>
        <v>485.59500000000003</v>
      </c>
      <c r="T22" s="10">
        <f t="shared" si="11"/>
        <v>498.90790666666669</v>
      </c>
      <c r="U22" s="10">
        <f t="shared" si="12"/>
        <v>2605.4079570370372</v>
      </c>
      <c r="V22" s="10">
        <f t="shared" si="13"/>
        <v>30.137925376296295</v>
      </c>
      <c r="BE22" s="10">
        <f t="shared" si="14"/>
        <v>981.21559897435895</v>
      </c>
    </row>
    <row r="23" spans="1:58" x14ac:dyDescent="0.3">
      <c r="A23" s="16"/>
      <c r="B23" s="4">
        <v>21</v>
      </c>
      <c r="C23" s="4">
        <v>563</v>
      </c>
      <c r="D23" s="4">
        <v>567</v>
      </c>
      <c r="E23" s="4">
        <v>4</v>
      </c>
      <c r="F23" s="4">
        <v>17</v>
      </c>
      <c r="G23" s="4">
        <f t="shared" si="0"/>
        <v>4.7222222222222223</v>
      </c>
      <c r="H23" s="4">
        <v>0</v>
      </c>
      <c r="I23" s="4">
        <f t="shared" si="1"/>
        <v>0</v>
      </c>
      <c r="J23" s="4">
        <f t="shared" si="2"/>
        <v>17</v>
      </c>
      <c r="K23" s="4">
        <f t="shared" si="3"/>
        <v>4.7222222222222223</v>
      </c>
      <c r="L23" s="4">
        <v>1980</v>
      </c>
      <c r="M23" s="4">
        <f t="shared" si="4"/>
        <v>22.076388888888889</v>
      </c>
      <c r="N23" s="4">
        <f t="shared" si="5"/>
        <v>9.4444444444444446</v>
      </c>
      <c r="O23" s="4">
        <f t="shared" si="6"/>
        <v>1.1805555555555556</v>
      </c>
      <c r="P23" s="4">
        <f t="shared" si="7"/>
        <v>2337.5</v>
      </c>
      <c r="Q23" s="4">
        <f t="shared" si="8"/>
        <v>22076.388888888891</v>
      </c>
      <c r="R23" s="22">
        <f t="shared" si="9"/>
        <v>2.7214166666666664</v>
      </c>
      <c r="S23" s="10">
        <f t="shared" si="10"/>
        <v>485.59500000000003</v>
      </c>
      <c r="T23" s="10">
        <f t="shared" si="11"/>
        <v>488.31641666666667</v>
      </c>
      <c r="U23" s="10">
        <f t="shared" si="12"/>
        <v>1152.9693171296296</v>
      </c>
      <c r="V23" s="10">
        <f t="shared" si="13"/>
        <v>20.923419571759258</v>
      </c>
      <c r="BE23" s="10">
        <f t="shared" si="14"/>
        <v>2825.8164166666666</v>
      </c>
    </row>
    <row r="24" spans="1:58" x14ac:dyDescent="0.3">
      <c r="A24" s="16"/>
      <c r="B24" s="5">
        <v>1</v>
      </c>
      <c r="C24" s="5">
        <v>25</v>
      </c>
      <c r="D24" s="5">
        <v>34</v>
      </c>
      <c r="E24" s="5">
        <v>9</v>
      </c>
      <c r="F24" s="5">
        <v>48.7</v>
      </c>
      <c r="G24" s="5">
        <f t="shared" si="0"/>
        <v>13.527777777777779</v>
      </c>
      <c r="H24" s="5">
        <v>44.3</v>
      </c>
      <c r="I24" s="5">
        <f t="shared" si="1"/>
        <v>12.305555555555554</v>
      </c>
      <c r="J24" s="5">
        <f>F24-H24</f>
        <v>4.4000000000000057</v>
      </c>
      <c r="K24" s="5">
        <f t="shared" si="3"/>
        <v>1.2222222222222239</v>
      </c>
      <c r="L24" s="5">
        <v>1980</v>
      </c>
      <c r="M24" s="5">
        <f t="shared" si="4"/>
        <v>1.4788888888888927</v>
      </c>
      <c r="N24" s="5">
        <f t="shared" si="5"/>
        <v>116.25</v>
      </c>
      <c r="O24" s="5">
        <f t="shared" si="6"/>
        <v>0.13580246913580266</v>
      </c>
      <c r="P24" s="5">
        <f t="shared" si="7"/>
        <v>268.88888888888926</v>
      </c>
      <c r="Q24" s="5">
        <f t="shared" si="8"/>
        <v>31258.333333333376</v>
      </c>
      <c r="R24" s="23">
        <f t="shared" si="9"/>
        <v>81.444749999999985</v>
      </c>
      <c r="S24" s="11">
        <f t="shared" si="10"/>
        <v>485.59500000000003</v>
      </c>
      <c r="T24" s="11">
        <f t="shared" si="11"/>
        <v>567.03975000000003</v>
      </c>
      <c r="U24" s="11">
        <f t="shared" si="12"/>
        <v>7324.2634374999998</v>
      </c>
      <c r="V24" s="11">
        <f t="shared" si="13"/>
        <v>23.934069895833375</v>
      </c>
      <c r="BE24" s="11">
        <f t="shared" si="14"/>
        <v>835.92863888888928</v>
      </c>
      <c r="BF24" s="11"/>
    </row>
    <row r="25" spans="1:58" x14ac:dyDescent="0.3">
      <c r="A25" s="16"/>
      <c r="B25" s="5">
        <v>2</v>
      </c>
      <c r="C25" s="5">
        <v>49</v>
      </c>
      <c r="D25" s="5">
        <v>52</v>
      </c>
      <c r="E25" s="5">
        <v>3</v>
      </c>
      <c r="F25" s="5">
        <v>53</v>
      </c>
      <c r="G25" s="5">
        <f t="shared" si="0"/>
        <v>14.722222222222221</v>
      </c>
      <c r="H25" s="5">
        <v>52.6</v>
      </c>
      <c r="I25" s="5">
        <f t="shared" si="1"/>
        <v>14.611111111111111</v>
      </c>
      <c r="J25" s="5">
        <f>F25-H25</f>
        <v>0.39999999999999858</v>
      </c>
      <c r="K25" s="5">
        <f t="shared" si="3"/>
        <v>0.11111111111111072</v>
      </c>
      <c r="L25" s="5">
        <v>1980</v>
      </c>
      <c r="M25" s="5">
        <f t="shared" si="4"/>
        <v>1.2222222222222136E-2</v>
      </c>
      <c r="N25" s="5">
        <f t="shared" si="5"/>
        <v>44</v>
      </c>
      <c r="O25" s="5">
        <f t="shared" si="6"/>
        <v>3.7037037037036903E-2</v>
      </c>
      <c r="P25" s="5">
        <f t="shared" si="7"/>
        <v>73.333333333333073</v>
      </c>
      <c r="Q25" s="5">
        <f t="shared" si="8"/>
        <v>3226.6666666666551</v>
      </c>
      <c r="R25" s="23">
        <f t="shared" si="9"/>
        <v>105.00863999999997</v>
      </c>
      <c r="S25" s="11">
        <f t="shared" si="10"/>
        <v>485.59500000000003</v>
      </c>
      <c r="T25" s="11">
        <f t="shared" si="11"/>
        <v>590.60364000000004</v>
      </c>
      <c r="U25" s="11">
        <f t="shared" si="12"/>
        <v>8662.1867199999997</v>
      </c>
      <c r="V25" s="11">
        <f t="shared" si="13"/>
        <v>-5.4355200533333443</v>
      </c>
      <c r="BE25" s="11">
        <f t="shared" si="14"/>
        <v>663.93697333333307</v>
      </c>
      <c r="BF25" s="11"/>
    </row>
    <row r="26" spans="1:58" x14ac:dyDescent="0.3">
      <c r="A26" s="16"/>
      <c r="B26" s="5">
        <v>3</v>
      </c>
      <c r="C26" s="5">
        <v>60</v>
      </c>
      <c r="D26" s="5">
        <v>76</v>
      </c>
      <c r="E26" s="5">
        <v>16</v>
      </c>
      <c r="F26" s="5">
        <v>56.9</v>
      </c>
      <c r="G26" s="5">
        <f t="shared" si="0"/>
        <v>15.805555555555555</v>
      </c>
      <c r="H26" s="5">
        <v>12</v>
      </c>
      <c r="I26" s="5">
        <f t="shared" si="1"/>
        <v>3.333333333333333</v>
      </c>
      <c r="J26" s="5">
        <f t="shared" si="2"/>
        <v>44.9</v>
      </c>
      <c r="K26" s="5">
        <f t="shared" si="3"/>
        <v>12.472222222222221</v>
      </c>
      <c r="L26" s="5">
        <v>1980</v>
      </c>
      <c r="M26" s="5">
        <f t="shared" si="4"/>
        <v>154.00076388888886</v>
      </c>
      <c r="N26" s="5">
        <f t="shared" si="5"/>
        <v>153.11111111111111</v>
      </c>
      <c r="O26" s="5">
        <f t="shared" si="6"/>
        <v>0.77951388888888884</v>
      </c>
      <c r="P26" s="5">
        <f t="shared" si="7"/>
        <v>1543.4375</v>
      </c>
      <c r="Q26" s="5">
        <f t="shared" si="8"/>
        <v>236317.43055555556</v>
      </c>
      <c r="R26" s="23">
        <f t="shared" si="9"/>
        <v>44.70289416666666</v>
      </c>
      <c r="S26" s="11">
        <f t="shared" si="10"/>
        <v>485.59500000000003</v>
      </c>
      <c r="T26" s="11">
        <f t="shared" si="11"/>
        <v>530.29789416666665</v>
      </c>
      <c r="U26" s="11">
        <f t="shared" si="12"/>
        <v>5074.6562372337967</v>
      </c>
      <c r="V26" s="11">
        <f t="shared" si="13"/>
        <v>231.24277431832175</v>
      </c>
      <c r="BE26" s="11">
        <f t="shared" si="14"/>
        <v>2073.735394166667</v>
      </c>
      <c r="BF26" s="11"/>
    </row>
    <row r="27" spans="1:58" x14ac:dyDescent="0.3">
      <c r="A27" s="16"/>
      <c r="B27" s="5">
        <v>4</v>
      </c>
      <c r="C27" s="5">
        <v>88</v>
      </c>
      <c r="D27" s="5">
        <v>95</v>
      </c>
      <c r="E27" s="5">
        <v>7</v>
      </c>
      <c r="F27" s="5">
        <v>40.5</v>
      </c>
      <c r="G27" s="5">
        <f t="shared" si="0"/>
        <v>11.25</v>
      </c>
      <c r="H27" s="5">
        <v>18.899999999999999</v>
      </c>
      <c r="I27" s="5">
        <f t="shared" si="1"/>
        <v>5.2499999999999991</v>
      </c>
      <c r="J27" s="5">
        <f t="shared" si="2"/>
        <v>21.6</v>
      </c>
      <c r="K27" s="5">
        <f t="shared" si="3"/>
        <v>6</v>
      </c>
      <c r="L27" s="5">
        <v>1980</v>
      </c>
      <c r="M27" s="5">
        <f t="shared" si="4"/>
        <v>35.64</v>
      </c>
      <c r="N27" s="5">
        <f t="shared" si="5"/>
        <v>57.75</v>
      </c>
      <c r="O27" s="5">
        <f t="shared" si="6"/>
        <v>0.8571428571428571</v>
      </c>
      <c r="P27" s="5">
        <f t="shared" si="7"/>
        <v>1697.1428571428571</v>
      </c>
      <c r="Q27" s="5">
        <f t="shared" si="8"/>
        <v>98010</v>
      </c>
      <c r="R27" s="23">
        <f t="shared" si="9"/>
        <v>33.225389999999997</v>
      </c>
      <c r="S27" s="11">
        <f t="shared" si="10"/>
        <v>485.59500000000003</v>
      </c>
      <c r="T27" s="11">
        <f t="shared" si="11"/>
        <v>518.82038999999997</v>
      </c>
      <c r="U27" s="11">
        <f t="shared" si="12"/>
        <v>4280.2682175</v>
      </c>
      <c r="V27" s="11">
        <f t="shared" si="13"/>
        <v>93.729731782500011</v>
      </c>
      <c r="BE27" s="11">
        <f t="shared" si="14"/>
        <v>2215.9632471428572</v>
      </c>
      <c r="BF27" s="11"/>
    </row>
    <row r="28" spans="1:58" x14ac:dyDescent="0.3">
      <c r="A28" s="16"/>
      <c r="B28" s="5">
        <v>5</v>
      </c>
      <c r="C28" s="5">
        <v>106</v>
      </c>
      <c r="D28" s="5">
        <v>113</v>
      </c>
      <c r="E28" s="5">
        <v>7</v>
      </c>
      <c r="F28" s="5">
        <v>33.200000000000003</v>
      </c>
      <c r="G28" s="5">
        <f t="shared" si="0"/>
        <v>9.2222222222222232</v>
      </c>
      <c r="H28" s="5">
        <v>21</v>
      </c>
      <c r="I28" s="5">
        <f t="shared" si="1"/>
        <v>5.833333333333333</v>
      </c>
      <c r="J28" s="5">
        <f t="shared" si="2"/>
        <v>12.200000000000003</v>
      </c>
      <c r="K28" s="5">
        <f t="shared" si="3"/>
        <v>3.3888888888888897</v>
      </c>
      <c r="L28" s="5">
        <v>1980</v>
      </c>
      <c r="M28" s="5">
        <f t="shared" si="4"/>
        <v>11.369722222222228</v>
      </c>
      <c r="N28" s="5">
        <f t="shared" si="5"/>
        <v>52.69444444444445</v>
      </c>
      <c r="O28" s="5">
        <f t="shared" si="6"/>
        <v>0.48412698412698424</v>
      </c>
      <c r="P28" s="5">
        <f t="shared" si="7"/>
        <v>958.57142857142878</v>
      </c>
      <c r="Q28" s="5">
        <f t="shared" si="8"/>
        <v>50511.388888888905</v>
      </c>
      <c r="R28" s="23">
        <f t="shared" si="9"/>
        <v>27.662776666666669</v>
      </c>
      <c r="S28" s="11">
        <f t="shared" si="10"/>
        <v>485.59500000000003</v>
      </c>
      <c r="T28" s="11">
        <f t="shared" si="11"/>
        <v>513.2577766666667</v>
      </c>
      <c r="U28" s="11">
        <f t="shared" si="12"/>
        <v>3863.6904854629638</v>
      </c>
      <c r="V28" s="11">
        <f t="shared" si="13"/>
        <v>46.647698403425942</v>
      </c>
      <c r="BE28" s="11">
        <f t="shared" si="14"/>
        <v>1471.8292052380955</v>
      </c>
      <c r="BF28" s="11"/>
    </row>
    <row r="29" spans="1:58" x14ac:dyDescent="0.3">
      <c r="A29" s="16"/>
      <c r="B29" s="5">
        <v>6</v>
      </c>
      <c r="C29" s="5">
        <v>114</v>
      </c>
      <c r="D29" s="5">
        <v>120</v>
      </c>
      <c r="E29" s="5">
        <v>6</v>
      </c>
      <c r="F29" s="5">
        <v>21</v>
      </c>
      <c r="G29" s="5">
        <f t="shared" si="0"/>
        <v>5.833333333333333</v>
      </c>
      <c r="H29" s="5">
        <v>12</v>
      </c>
      <c r="I29" s="5">
        <f t="shared" si="1"/>
        <v>3.333333333333333</v>
      </c>
      <c r="J29" s="5">
        <f t="shared" si="2"/>
        <v>9</v>
      </c>
      <c r="K29" s="5">
        <f t="shared" si="3"/>
        <v>2.5</v>
      </c>
      <c r="L29" s="5">
        <v>1980</v>
      </c>
      <c r="M29" s="5">
        <f t="shared" si="4"/>
        <v>6.1875</v>
      </c>
      <c r="N29" s="5">
        <f t="shared" si="5"/>
        <v>27.5</v>
      </c>
      <c r="O29" s="5">
        <f t="shared" si="6"/>
        <v>0.41666666666666669</v>
      </c>
      <c r="P29" s="5">
        <f t="shared" si="7"/>
        <v>825</v>
      </c>
      <c r="Q29" s="5">
        <f t="shared" si="8"/>
        <v>22687.5</v>
      </c>
      <c r="R29" s="23">
        <f t="shared" si="9"/>
        <v>10.254749999999998</v>
      </c>
      <c r="S29" s="11">
        <f t="shared" si="10"/>
        <v>485.59500000000003</v>
      </c>
      <c r="T29" s="11">
        <f t="shared" si="11"/>
        <v>495.84975000000003</v>
      </c>
      <c r="U29" s="11">
        <f t="shared" si="12"/>
        <v>2272.6446875000001</v>
      </c>
      <c r="V29" s="11">
        <f t="shared" si="13"/>
        <v>20.414855312499999</v>
      </c>
      <c r="BE29" s="11">
        <f t="shared" si="14"/>
        <v>1320.8497499999999</v>
      </c>
      <c r="BF29" s="11"/>
    </row>
    <row r="30" spans="1:58" x14ac:dyDescent="0.3">
      <c r="A30" s="16"/>
      <c r="B30" s="5">
        <v>7</v>
      </c>
      <c r="C30" s="5">
        <v>124</v>
      </c>
      <c r="D30" s="5">
        <v>128</v>
      </c>
      <c r="E30" s="5">
        <v>4</v>
      </c>
      <c r="F30" s="5">
        <v>21.8</v>
      </c>
      <c r="G30" s="5">
        <f t="shared" si="0"/>
        <v>6.0555555555555554</v>
      </c>
      <c r="H30" s="5">
        <v>12</v>
      </c>
      <c r="I30" s="5">
        <f t="shared" si="1"/>
        <v>3.333333333333333</v>
      </c>
      <c r="J30" s="5">
        <f t="shared" si="2"/>
        <v>9.8000000000000007</v>
      </c>
      <c r="K30" s="5">
        <f t="shared" si="3"/>
        <v>2.7222222222222223</v>
      </c>
      <c r="L30" s="5">
        <v>1980</v>
      </c>
      <c r="M30" s="5">
        <f t="shared" si="4"/>
        <v>7.33638888888889</v>
      </c>
      <c r="N30" s="5">
        <f t="shared" si="5"/>
        <v>18.777777777777779</v>
      </c>
      <c r="O30" s="5">
        <f t="shared" si="6"/>
        <v>0.68055555555555558</v>
      </c>
      <c r="P30" s="5">
        <f t="shared" si="7"/>
        <v>1347.5</v>
      </c>
      <c r="Q30" s="5">
        <f t="shared" si="8"/>
        <v>25303.055555555558</v>
      </c>
      <c r="R30" s="23">
        <f t="shared" si="9"/>
        <v>10.757976666666666</v>
      </c>
      <c r="S30" s="11">
        <f t="shared" si="10"/>
        <v>485.59500000000003</v>
      </c>
      <c r="T30" s="11">
        <f t="shared" si="11"/>
        <v>496.35297666666668</v>
      </c>
      <c r="U30" s="11">
        <f t="shared" si="12"/>
        <v>2330.1014737962964</v>
      </c>
      <c r="V30" s="11">
        <f t="shared" si="13"/>
        <v>22.972954081759262</v>
      </c>
      <c r="BE30" s="11">
        <f t="shared" si="14"/>
        <v>1843.8529766666668</v>
      </c>
      <c r="BF30" s="11"/>
    </row>
    <row r="31" spans="1:58" x14ac:dyDescent="0.3">
      <c r="A31" s="16"/>
      <c r="B31" s="5">
        <v>8</v>
      </c>
      <c r="C31" s="5">
        <v>162</v>
      </c>
      <c r="D31" s="5">
        <v>175</v>
      </c>
      <c r="E31" s="5">
        <v>13</v>
      </c>
      <c r="F31" s="5">
        <v>49.8</v>
      </c>
      <c r="G31" s="5">
        <f t="shared" si="0"/>
        <v>13.833333333333332</v>
      </c>
      <c r="H31" s="5">
        <v>12</v>
      </c>
      <c r="I31" s="5">
        <f t="shared" si="1"/>
        <v>3.333333333333333</v>
      </c>
      <c r="J31" s="5">
        <f t="shared" si="2"/>
        <v>37.799999999999997</v>
      </c>
      <c r="K31" s="5">
        <f t="shared" si="3"/>
        <v>10.499999999999998</v>
      </c>
      <c r="L31" s="5">
        <v>1980</v>
      </c>
      <c r="M31" s="5">
        <f t="shared" si="4"/>
        <v>109.14749999999995</v>
      </c>
      <c r="N31" s="5">
        <f t="shared" si="5"/>
        <v>111.58333333333331</v>
      </c>
      <c r="O31" s="5">
        <f t="shared" si="6"/>
        <v>0.8076923076923076</v>
      </c>
      <c r="P31" s="5">
        <f t="shared" si="7"/>
        <v>1599.2307692307691</v>
      </c>
      <c r="Q31" s="5">
        <f t="shared" si="8"/>
        <v>178447.49999999994</v>
      </c>
      <c r="R31" s="23">
        <f t="shared" si="9"/>
        <v>35.964509999999983</v>
      </c>
      <c r="S31" s="11">
        <f t="shared" si="10"/>
        <v>485.59500000000003</v>
      </c>
      <c r="T31" s="11">
        <f t="shared" si="11"/>
        <v>521.55951000000005</v>
      </c>
      <c r="U31" s="11">
        <f t="shared" si="12"/>
        <v>4476.7191274999996</v>
      </c>
      <c r="V31" s="11">
        <f t="shared" si="13"/>
        <v>173.97078087249994</v>
      </c>
      <c r="BE31" s="11">
        <f t="shared" si="14"/>
        <v>2120.7902792307691</v>
      </c>
      <c r="BF31" s="11"/>
    </row>
    <row r="32" spans="1:58" x14ac:dyDescent="0.3">
      <c r="A32" s="16"/>
      <c r="B32" s="5">
        <v>9</v>
      </c>
      <c r="C32" s="5">
        <v>203</v>
      </c>
      <c r="D32" s="5">
        <v>212</v>
      </c>
      <c r="E32" s="5">
        <v>9</v>
      </c>
      <c r="F32" s="5">
        <v>66</v>
      </c>
      <c r="G32" s="5">
        <f t="shared" si="0"/>
        <v>18.333333333333332</v>
      </c>
      <c r="H32" s="5">
        <v>41.3</v>
      </c>
      <c r="I32" s="5">
        <f t="shared" si="1"/>
        <v>11.472222222222221</v>
      </c>
      <c r="J32" s="5">
        <f t="shared" si="2"/>
        <v>24.700000000000003</v>
      </c>
      <c r="K32" s="5">
        <f t="shared" si="3"/>
        <v>6.8611111111111116</v>
      </c>
      <c r="L32" s="5">
        <v>1980</v>
      </c>
      <c r="M32" s="5">
        <f t="shared" si="4"/>
        <v>46.604097222222236</v>
      </c>
      <c r="N32" s="5">
        <f t="shared" si="5"/>
        <v>134.125</v>
      </c>
      <c r="O32" s="5">
        <f t="shared" si="6"/>
        <v>0.76234567901234573</v>
      </c>
      <c r="P32" s="5">
        <f t="shared" si="7"/>
        <v>1509.4444444444446</v>
      </c>
      <c r="Q32" s="5">
        <f t="shared" si="8"/>
        <v>202454.23611111112</v>
      </c>
      <c r="R32" s="23">
        <f t="shared" si="9"/>
        <v>108.41681416666664</v>
      </c>
      <c r="S32" s="11">
        <f t="shared" si="10"/>
        <v>485.59500000000003</v>
      </c>
      <c r="T32" s="11">
        <f t="shared" si="11"/>
        <v>594.01181416666668</v>
      </c>
      <c r="U32" s="11">
        <f t="shared" si="12"/>
        <v>8852.4260639004624</v>
      </c>
      <c r="V32" s="11">
        <f t="shared" si="13"/>
        <v>193.60181004721065</v>
      </c>
      <c r="BE32" s="11">
        <f t="shared" si="14"/>
        <v>2103.4562586111115</v>
      </c>
      <c r="BF32" s="11"/>
    </row>
    <row r="33" spans="1:58" x14ac:dyDescent="0.3">
      <c r="A33" s="16"/>
      <c r="B33" s="5">
        <v>10</v>
      </c>
      <c r="C33" s="5">
        <v>218</v>
      </c>
      <c r="D33" s="5">
        <v>230</v>
      </c>
      <c r="E33" s="5">
        <v>12</v>
      </c>
      <c r="F33" s="5">
        <v>53</v>
      </c>
      <c r="G33" s="5">
        <f t="shared" si="0"/>
        <v>14.722222222222221</v>
      </c>
      <c r="H33" s="5">
        <v>17</v>
      </c>
      <c r="I33" s="5">
        <f t="shared" si="1"/>
        <v>4.7222222222222223</v>
      </c>
      <c r="J33" s="5">
        <f t="shared" si="2"/>
        <v>36</v>
      </c>
      <c r="K33" s="5">
        <f t="shared" si="3"/>
        <v>10</v>
      </c>
      <c r="L33" s="5">
        <v>1980</v>
      </c>
      <c r="M33" s="5">
        <f t="shared" si="4"/>
        <v>99</v>
      </c>
      <c r="N33" s="5">
        <f t="shared" si="5"/>
        <v>116.66666666666666</v>
      </c>
      <c r="O33" s="5">
        <f t="shared" si="6"/>
        <v>0.83333333333333337</v>
      </c>
      <c r="P33" s="5">
        <f t="shared" si="7"/>
        <v>1650</v>
      </c>
      <c r="Q33" s="5">
        <f t="shared" si="8"/>
        <v>192499.99999999997</v>
      </c>
      <c r="R33" s="23">
        <f t="shared" si="9"/>
        <v>46.141666666666652</v>
      </c>
      <c r="S33" s="11">
        <f t="shared" si="10"/>
        <v>485.59500000000003</v>
      </c>
      <c r="T33" s="11">
        <f t="shared" si="11"/>
        <v>531.73666666666668</v>
      </c>
      <c r="U33" s="11">
        <f t="shared" si="12"/>
        <v>5169.6620370370365</v>
      </c>
      <c r="V33" s="11">
        <f t="shared" si="13"/>
        <v>187.33033796296291</v>
      </c>
      <c r="BE33" s="11">
        <f t="shared" si="14"/>
        <v>2181.7366666666667</v>
      </c>
      <c r="BF33" s="11"/>
    </row>
    <row r="34" spans="1:58" x14ac:dyDescent="0.3">
      <c r="A34" s="16"/>
      <c r="B34" s="5">
        <v>11</v>
      </c>
      <c r="C34" s="5">
        <v>280</v>
      </c>
      <c r="D34" s="5">
        <v>290</v>
      </c>
      <c r="E34" s="5">
        <v>10</v>
      </c>
      <c r="F34" s="5">
        <v>76.599999999999994</v>
      </c>
      <c r="G34" s="5">
        <f t="shared" si="0"/>
        <v>21.277777777777775</v>
      </c>
      <c r="H34" s="5">
        <v>70</v>
      </c>
      <c r="I34" s="5">
        <f t="shared" si="1"/>
        <v>19.444444444444443</v>
      </c>
      <c r="J34" s="5">
        <f t="shared" si="2"/>
        <v>6.5999999999999943</v>
      </c>
      <c r="K34" s="5">
        <f t="shared" si="3"/>
        <v>1.8333333333333317</v>
      </c>
      <c r="L34" s="5">
        <v>1980</v>
      </c>
      <c r="M34" s="5">
        <f t="shared" si="4"/>
        <v>3.3274999999999939</v>
      </c>
      <c r="N34" s="5">
        <f t="shared" si="5"/>
        <v>203.61111111111109</v>
      </c>
      <c r="O34" s="5">
        <f t="shared" si="6"/>
        <v>0.18333333333333318</v>
      </c>
      <c r="P34" s="5">
        <f t="shared" si="7"/>
        <v>362.99999999999972</v>
      </c>
      <c r="Q34" s="5">
        <f t="shared" si="8"/>
        <v>73910.83333333327</v>
      </c>
      <c r="R34" s="23">
        <f t="shared" si="9"/>
        <v>202.37885666666656</v>
      </c>
      <c r="S34" s="11">
        <f t="shared" si="10"/>
        <v>485.59500000000003</v>
      </c>
      <c r="T34" s="11">
        <f t="shared" si="11"/>
        <v>687.97385666666662</v>
      </c>
      <c r="U34" s="11">
        <f t="shared" si="12"/>
        <v>14007.912137129626</v>
      </c>
      <c r="V34" s="11">
        <f t="shared" si="13"/>
        <v>59.902921196203643</v>
      </c>
      <c r="BE34" s="11">
        <f t="shared" si="14"/>
        <v>1050.9738566666663</v>
      </c>
      <c r="BF34" s="11"/>
    </row>
    <row r="35" spans="1:58" x14ac:dyDescent="0.3">
      <c r="A35" s="16"/>
      <c r="B35" s="5">
        <v>12</v>
      </c>
      <c r="C35" s="5">
        <v>291</v>
      </c>
      <c r="D35" s="5">
        <v>293</v>
      </c>
      <c r="E35" s="5">
        <v>2</v>
      </c>
      <c r="F35" s="5">
        <v>70</v>
      </c>
      <c r="G35" s="5">
        <f t="shared" si="0"/>
        <v>19.444444444444443</v>
      </c>
      <c r="H35" s="5">
        <v>68</v>
      </c>
      <c r="I35" s="5">
        <f t="shared" si="1"/>
        <v>18.888888888888889</v>
      </c>
      <c r="J35" s="5">
        <f t="shared" si="2"/>
        <v>2</v>
      </c>
      <c r="K35" s="5">
        <f t="shared" si="3"/>
        <v>0.55555555555555558</v>
      </c>
      <c r="L35" s="5">
        <v>1980</v>
      </c>
      <c r="M35" s="5">
        <f t="shared" si="4"/>
        <v>0.30555555555555558</v>
      </c>
      <c r="N35" s="5">
        <f t="shared" si="5"/>
        <v>38.333333333333329</v>
      </c>
      <c r="O35" s="5">
        <f t="shared" si="6"/>
        <v>0.27777777777777779</v>
      </c>
      <c r="P35" s="5">
        <f t="shared" si="7"/>
        <v>550</v>
      </c>
      <c r="Q35" s="5">
        <f t="shared" si="8"/>
        <v>21083.333333333332</v>
      </c>
      <c r="R35" s="23">
        <f t="shared" si="9"/>
        <v>179.33099999999993</v>
      </c>
      <c r="S35" s="11">
        <f t="shared" si="10"/>
        <v>485.59500000000003</v>
      </c>
      <c r="T35" s="11">
        <f t="shared" si="11"/>
        <v>664.92599999999993</v>
      </c>
      <c r="U35" s="11">
        <f t="shared" si="12"/>
        <v>12744.414999999997</v>
      </c>
      <c r="V35" s="11">
        <f t="shared" si="13"/>
        <v>8.3389183333333357</v>
      </c>
      <c r="BE35" s="11">
        <f t="shared" si="14"/>
        <v>1214.9259999999999</v>
      </c>
      <c r="BF35" s="11"/>
    </row>
    <row r="36" spans="1:58" x14ac:dyDescent="0.3">
      <c r="A36" s="16"/>
      <c r="B36" s="5">
        <v>13</v>
      </c>
      <c r="C36" s="5">
        <v>299</v>
      </c>
      <c r="D36" s="5">
        <v>308</v>
      </c>
      <c r="E36" s="5">
        <v>9</v>
      </c>
      <c r="F36" s="5">
        <v>68.7</v>
      </c>
      <c r="G36" s="5">
        <f t="shared" si="0"/>
        <v>19.083333333333332</v>
      </c>
      <c r="H36" s="5">
        <v>61.9</v>
      </c>
      <c r="I36" s="5">
        <f t="shared" si="1"/>
        <v>17.194444444444443</v>
      </c>
      <c r="J36" s="5">
        <f t="shared" si="2"/>
        <v>6.8000000000000043</v>
      </c>
      <c r="K36" s="5">
        <f t="shared" si="3"/>
        <v>1.8888888888888899</v>
      </c>
      <c r="L36" s="5">
        <v>1980</v>
      </c>
      <c r="M36" s="5">
        <f t="shared" si="4"/>
        <v>3.5322222222222264</v>
      </c>
      <c r="N36" s="5">
        <f t="shared" si="5"/>
        <v>163.24999999999997</v>
      </c>
      <c r="O36" s="5">
        <f t="shared" si="6"/>
        <v>0.20987654320987667</v>
      </c>
      <c r="P36" s="5">
        <f t="shared" si="7"/>
        <v>415.55555555555583</v>
      </c>
      <c r="Q36" s="5">
        <f t="shared" si="8"/>
        <v>67839.444444444482</v>
      </c>
      <c r="R36" s="23">
        <f t="shared" si="9"/>
        <v>160.61405666666658</v>
      </c>
      <c r="S36" s="11">
        <f t="shared" si="10"/>
        <v>485.59500000000003</v>
      </c>
      <c r="T36" s="11">
        <f t="shared" si="11"/>
        <v>646.20905666666658</v>
      </c>
      <c r="U36" s="11">
        <f t="shared" si="12"/>
        <v>11721.514277870367</v>
      </c>
      <c r="V36" s="11">
        <f t="shared" si="13"/>
        <v>56.117930166574112</v>
      </c>
      <c r="BE36" s="11">
        <f t="shared" si="14"/>
        <v>1061.7646122222225</v>
      </c>
      <c r="BF36" s="11"/>
    </row>
    <row r="37" spans="1:58" x14ac:dyDescent="0.3">
      <c r="A37" s="16"/>
      <c r="B37" s="5">
        <v>14</v>
      </c>
      <c r="C37" s="5">
        <v>309</v>
      </c>
      <c r="D37" s="5">
        <v>319</v>
      </c>
      <c r="E37" s="5">
        <v>10</v>
      </c>
      <c r="F37" s="5">
        <v>61.9</v>
      </c>
      <c r="G37" s="5">
        <f t="shared" si="0"/>
        <v>17.194444444444443</v>
      </c>
      <c r="H37" s="5">
        <v>41.3</v>
      </c>
      <c r="I37" s="5">
        <f t="shared" si="1"/>
        <v>11.472222222222221</v>
      </c>
      <c r="J37" s="5">
        <f t="shared" si="2"/>
        <v>20.6</v>
      </c>
      <c r="K37" s="5">
        <f t="shared" si="3"/>
        <v>5.7222222222222223</v>
      </c>
      <c r="L37" s="5">
        <v>1980</v>
      </c>
      <c r="M37" s="5">
        <f t="shared" si="4"/>
        <v>32.416388888888889</v>
      </c>
      <c r="N37" s="5">
        <f t="shared" si="5"/>
        <v>143.33333333333331</v>
      </c>
      <c r="O37" s="5">
        <f t="shared" si="6"/>
        <v>0.57222222222222219</v>
      </c>
      <c r="P37" s="5">
        <f t="shared" si="7"/>
        <v>1133</v>
      </c>
      <c r="Q37" s="5">
        <f t="shared" si="8"/>
        <v>162396.66666666666</v>
      </c>
      <c r="R37" s="23">
        <f t="shared" si="9"/>
        <v>100.28975999999996</v>
      </c>
      <c r="S37" s="11">
        <f t="shared" si="10"/>
        <v>485.59500000000003</v>
      </c>
      <c r="T37" s="11">
        <f t="shared" si="11"/>
        <v>585.88476000000003</v>
      </c>
      <c r="U37" s="11">
        <f t="shared" si="12"/>
        <v>8397.6815599999991</v>
      </c>
      <c r="V37" s="11">
        <f t="shared" si="13"/>
        <v>153.99898510666665</v>
      </c>
      <c r="BE37" s="11">
        <f t="shared" si="14"/>
        <v>1718.8847599999999</v>
      </c>
      <c r="BF37" s="11"/>
    </row>
    <row r="38" spans="1:58" x14ac:dyDescent="0.3">
      <c r="A38" s="16"/>
      <c r="B38" s="5">
        <v>15</v>
      </c>
      <c r="C38" s="5">
        <v>328</v>
      </c>
      <c r="D38" s="5">
        <v>329</v>
      </c>
      <c r="E38" s="5">
        <v>1</v>
      </c>
      <c r="F38" s="5">
        <v>59.2</v>
      </c>
      <c r="G38" s="5">
        <f t="shared" si="0"/>
        <v>16.444444444444446</v>
      </c>
      <c r="H38" s="5">
        <v>59</v>
      </c>
      <c r="I38" s="5">
        <f t="shared" si="1"/>
        <v>16.388888888888889</v>
      </c>
      <c r="J38" s="5">
        <f t="shared" si="2"/>
        <v>0.20000000000000284</v>
      </c>
      <c r="K38" s="5">
        <f t="shared" si="3"/>
        <v>5.5555555555556344E-2</v>
      </c>
      <c r="L38" s="5">
        <v>1980</v>
      </c>
      <c r="M38" s="5">
        <f t="shared" si="4"/>
        <v>3.055555555555642E-3</v>
      </c>
      <c r="N38" s="5">
        <f t="shared" si="5"/>
        <v>16.416666666666668</v>
      </c>
      <c r="O38" s="5">
        <f t="shared" si="6"/>
        <v>5.5555555555556344E-2</v>
      </c>
      <c r="P38" s="5">
        <f t="shared" si="7"/>
        <v>110.00000000000156</v>
      </c>
      <c r="Q38" s="5">
        <f t="shared" si="8"/>
        <v>1805.8333333333592</v>
      </c>
      <c r="R38" s="23">
        <f t="shared" si="9"/>
        <v>131.56250999999997</v>
      </c>
      <c r="S38" s="11">
        <f t="shared" si="10"/>
        <v>485.59500000000003</v>
      </c>
      <c r="T38" s="11">
        <f t="shared" si="11"/>
        <v>617.15751</v>
      </c>
      <c r="U38" s="11">
        <f t="shared" si="12"/>
        <v>10131.669122500001</v>
      </c>
      <c r="V38" s="11">
        <f t="shared" si="13"/>
        <v>-8.3258357891666428</v>
      </c>
      <c r="BE38" s="11">
        <f t="shared" si="14"/>
        <v>727.15751000000159</v>
      </c>
      <c r="BF38" s="11"/>
    </row>
    <row r="39" spans="1:58" x14ac:dyDescent="0.3">
      <c r="A39" s="16"/>
      <c r="B39" s="5">
        <v>16</v>
      </c>
      <c r="C39" s="5">
        <v>335</v>
      </c>
      <c r="D39" s="5">
        <v>354</v>
      </c>
      <c r="E39" s="5">
        <v>19</v>
      </c>
      <c r="F39" s="5">
        <v>65.099999999999994</v>
      </c>
      <c r="G39" s="5">
        <f t="shared" si="0"/>
        <v>18.083333333333332</v>
      </c>
      <c r="H39" s="5">
        <v>53.9</v>
      </c>
      <c r="I39" s="5">
        <f t="shared" si="1"/>
        <v>14.972222222222221</v>
      </c>
      <c r="J39" s="5">
        <f t="shared" si="2"/>
        <v>11.199999999999996</v>
      </c>
      <c r="K39" s="5">
        <f t="shared" si="3"/>
        <v>3.1111111111111098</v>
      </c>
      <c r="L39" s="5">
        <v>1980</v>
      </c>
      <c r="M39" s="5">
        <f t="shared" si="4"/>
        <v>9.5822222222222138</v>
      </c>
      <c r="N39" s="5">
        <f t="shared" si="5"/>
        <v>314.02777777777777</v>
      </c>
      <c r="O39" s="5">
        <f t="shared" si="6"/>
        <v>0.16374269005847947</v>
      </c>
      <c r="P39" s="5">
        <f t="shared" si="7"/>
        <v>324.21052631578937</v>
      </c>
      <c r="Q39" s="5">
        <f t="shared" si="8"/>
        <v>101811.11111111108</v>
      </c>
      <c r="R39" s="23">
        <f t="shared" si="9"/>
        <v>133.34941666666666</v>
      </c>
      <c r="S39" s="11">
        <f t="shared" si="10"/>
        <v>485.59500000000003</v>
      </c>
      <c r="T39" s="11">
        <f t="shared" si="11"/>
        <v>618.94441666666671</v>
      </c>
      <c r="U39" s="11">
        <f t="shared" si="12"/>
        <v>10229.775775462964</v>
      </c>
      <c r="V39" s="11">
        <f t="shared" si="13"/>
        <v>91.58133533564812</v>
      </c>
      <c r="BE39" s="11">
        <f t="shared" si="14"/>
        <v>943.15494298245608</v>
      </c>
      <c r="BF39" s="11"/>
    </row>
    <row r="40" spans="1:58" x14ac:dyDescent="0.3">
      <c r="A40" s="16"/>
      <c r="B40" s="5">
        <v>17</v>
      </c>
      <c r="C40" s="5">
        <v>360</v>
      </c>
      <c r="D40" s="5">
        <v>369</v>
      </c>
      <c r="E40" s="5">
        <v>9</v>
      </c>
      <c r="F40" s="5">
        <v>56.2</v>
      </c>
      <c r="G40" s="5">
        <f t="shared" si="0"/>
        <v>15.611111111111111</v>
      </c>
      <c r="H40" s="5">
        <v>25.1</v>
      </c>
      <c r="I40" s="5">
        <f t="shared" si="1"/>
        <v>6.9722222222222223</v>
      </c>
      <c r="J40" s="5">
        <f t="shared" si="2"/>
        <v>31.1</v>
      </c>
      <c r="K40" s="5">
        <f t="shared" si="3"/>
        <v>8.6388888888888893</v>
      </c>
      <c r="L40" s="5">
        <v>1980</v>
      </c>
      <c r="M40" s="5">
        <f t="shared" si="4"/>
        <v>73.884097222222238</v>
      </c>
      <c r="N40" s="5">
        <f t="shared" si="5"/>
        <v>101.625</v>
      </c>
      <c r="O40" s="5">
        <f t="shared" si="6"/>
        <v>0.95987654320987659</v>
      </c>
      <c r="P40" s="5">
        <f t="shared" si="7"/>
        <v>1900.5555555555557</v>
      </c>
      <c r="Q40" s="5">
        <f t="shared" si="8"/>
        <v>193143.95833333334</v>
      </c>
      <c r="R40" s="23">
        <f t="shared" si="9"/>
        <v>62.241247499999986</v>
      </c>
      <c r="S40" s="11">
        <f t="shared" si="10"/>
        <v>485.59500000000003</v>
      </c>
      <c r="T40" s="11">
        <f t="shared" si="11"/>
        <v>547.83624750000001</v>
      </c>
      <c r="U40" s="11">
        <f t="shared" si="12"/>
        <v>6185.9842946874996</v>
      </c>
      <c r="V40" s="11">
        <f t="shared" si="13"/>
        <v>186.95797403864586</v>
      </c>
      <c r="BE40" s="11">
        <f t="shared" si="14"/>
        <v>2448.391803055556</v>
      </c>
      <c r="BF40" s="11"/>
    </row>
    <row r="41" spans="1:58" x14ac:dyDescent="0.3">
      <c r="A41" s="16"/>
      <c r="B41" s="5">
        <v>18</v>
      </c>
      <c r="C41" s="5">
        <v>379</v>
      </c>
      <c r="D41" s="5">
        <v>397</v>
      </c>
      <c r="E41" s="5">
        <v>18</v>
      </c>
      <c r="F41" s="5">
        <v>52.1</v>
      </c>
      <c r="G41" s="5">
        <f t="shared" si="0"/>
        <v>14.472222222222221</v>
      </c>
      <c r="H41" s="5">
        <v>0</v>
      </c>
      <c r="I41" s="5">
        <f t="shared" si="1"/>
        <v>0</v>
      </c>
      <c r="J41" s="5">
        <f t="shared" si="2"/>
        <v>52.1</v>
      </c>
      <c r="K41" s="5">
        <f t="shared" si="3"/>
        <v>14.472222222222221</v>
      </c>
      <c r="L41" s="5">
        <v>1980</v>
      </c>
      <c r="M41" s="5">
        <f t="shared" si="4"/>
        <v>207.35076388888885</v>
      </c>
      <c r="N41" s="5">
        <f t="shared" si="5"/>
        <v>130.25</v>
      </c>
      <c r="O41" s="5">
        <f t="shared" si="6"/>
        <v>0.80401234567901225</v>
      </c>
      <c r="P41" s="5">
        <f t="shared" si="7"/>
        <v>1591.9444444444443</v>
      </c>
      <c r="Q41" s="5">
        <f t="shared" si="8"/>
        <v>207350.76388888888</v>
      </c>
      <c r="R41" s="23">
        <f t="shared" si="9"/>
        <v>25.560694166666657</v>
      </c>
      <c r="S41" s="11">
        <f t="shared" si="10"/>
        <v>485.59500000000003</v>
      </c>
      <c r="T41" s="11">
        <f t="shared" si="11"/>
        <v>511.15569416666671</v>
      </c>
      <c r="U41" s="11">
        <f t="shared" si="12"/>
        <v>3698.7793980671299</v>
      </c>
      <c r="V41" s="11">
        <f t="shared" si="13"/>
        <v>203.65198449082175</v>
      </c>
      <c r="BE41" s="11">
        <f t="shared" si="14"/>
        <v>2103.1001386111111</v>
      </c>
      <c r="BF41" s="11"/>
    </row>
    <row r="42" spans="1:58" x14ac:dyDescent="0.3">
      <c r="A42" s="16"/>
      <c r="B42" s="6">
        <v>1</v>
      </c>
      <c r="C42" s="6">
        <v>26</v>
      </c>
      <c r="D42" s="6">
        <v>40</v>
      </c>
      <c r="E42" s="6">
        <v>14</v>
      </c>
      <c r="F42" s="6">
        <v>53.3</v>
      </c>
      <c r="G42" s="6">
        <f t="shared" si="0"/>
        <v>14.805555555555554</v>
      </c>
      <c r="H42" s="6">
        <v>12</v>
      </c>
      <c r="I42" s="6">
        <f t="shared" si="1"/>
        <v>3.333333333333333</v>
      </c>
      <c r="J42" s="6">
        <f t="shared" si="2"/>
        <v>41.3</v>
      </c>
      <c r="K42" s="6">
        <f t="shared" si="3"/>
        <v>11.472222222222221</v>
      </c>
      <c r="L42" s="6">
        <v>1980</v>
      </c>
      <c r="M42" s="6">
        <f t="shared" si="4"/>
        <v>130.29576388888887</v>
      </c>
      <c r="N42" s="6">
        <f t="shared" si="5"/>
        <v>126.9722222222222</v>
      </c>
      <c r="O42" s="6">
        <f t="shared" si="6"/>
        <v>0.81944444444444442</v>
      </c>
      <c r="P42" s="6">
        <f t="shared" si="7"/>
        <v>1622.5</v>
      </c>
      <c r="Q42" s="6">
        <f t="shared" si="8"/>
        <v>206012.43055555553</v>
      </c>
      <c r="R42" s="25">
        <f t="shared" si="9"/>
        <v>40.153514166666646</v>
      </c>
      <c r="S42" s="12">
        <f t="shared" si="10"/>
        <v>485.59500000000003</v>
      </c>
      <c r="T42" s="12">
        <f t="shared" si="11"/>
        <v>525.74851416666672</v>
      </c>
      <c r="U42" s="12">
        <f t="shared" si="12"/>
        <v>4768.2469409837959</v>
      </c>
      <c r="V42" s="12">
        <f t="shared" si="13"/>
        <v>201.24418361457171</v>
      </c>
      <c r="BE42">
        <f t="shared" si="14"/>
        <v>2148.2485141666666</v>
      </c>
    </row>
    <row r="43" spans="1:58" x14ac:dyDescent="0.3">
      <c r="A43" s="16"/>
      <c r="B43" s="6">
        <v>2</v>
      </c>
      <c r="C43" s="6">
        <v>60</v>
      </c>
      <c r="D43" s="6">
        <v>64</v>
      </c>
      <c r="E43" s="6">
        <v>4</v>
      </c>
      <c r="F43" s="6">
        <v>63</v>
      </c>
      <c r="G43" s="6">
        <f t="shared" si="0"/>
        <v>17.5</v>
      </c>
      <c r="H43" s="6">
        <v>58.6</v>
      </c>
      <c r="I43" s="6">
        <f t="shared" si="1"/>
        <v>16.277777777777779</v>
      </c>
      <c r="J43" s="6">
        <f t="shared" si="2"/>
        <v>4.3999999999999986</v>
      </c>
      <c r="K43" s="6">
        <f t="shared" si="3"/>
        <v>1.2222222222222219</v>
      </c>
      <c r="L43" s="6">
        <v>1980</v>
      </c>
      <c r="M43" s="6">
        <f t="shared" si="4"/>
        <v>1.478888888888888</v>
      </c>
      <c r="N43" s="6">
        <f t="shared" si="5"/>
        <v>67.555555555555557</v>
      </c>
      <c r="O43" s="6">
        <f t="shared" si="6"/>
        <v>0.30555555555555547</v>
      </c>
      <c r="P43" s="6">
        <f t="shared" si="7"/>
        <v>604.99999999999977</v>
      </c>
      <c r="Q43" s="6">
        <f t="shared" si="8"/>
        <v>40871.111111111095</v>
      </c>
      <c r="R43" s="25">
        <f t="shared" si="9"/>
        <v>139.24010666666666</v>
      </c>
      <c r="S43" s="12">
        <f t="shared" si="10"/>
        <v>485.59500000000003</v>
      </c>
      <c r="T43" s="12">
        <f t="shared" si="11"/>
        <v>624.83510666666666</v>
      </c>
      <c r="U43" s="12">
        <f t="shared" si="12"/>
        <v>10552.770690370371</v>
      </c>
      <c r="V43" s="12">
        <f t="shared" si="13"/>
        <v>30.318340420740721</v>
      </c>
      <c r="BE43">
        <f t="shared" si="14"/>
        <v>1229.8351066666664</v>
      </c>
    </row>
    <row r="44" spans="1:58" x14ac:dyDescent="0.3">
      <c r="A44" s="16"/>
      <c r="B44" s="6">
        <v>3</v>
      </c>
      <c r="C44" s="6">
        <v>75</v>
      </c>
      <c r="D44" s="6">
        <v>80</v>
      </c>
      <c r="E44" s="6">
        <v>5</v>
      </c>
      <c r="F44" s="6">
        <v>63.9</v>
      </c>
      <c r="G44" s="6">
        <f t="shared" si="0"/>
        <v>17.75</v>
      </c>
      <c r="H44" s="6">
        <v>58.4</v>
      </c>
      <c r="I44" s="6">
        <f t="shared" si="1"/>
        <v>16.222222222222221</v>
      </c>
      <c r="J44" s="6">
        <f t="shared" si="2"/>
        <v>5.5</v>
      </c>
      <c r="K44" s="6">
        <f t="shared" si="3"/>
        <v>1.5277777777777777</v>
      </c>
      <c r="L44" s="6">
        <v>1980</v>
      </c>
      <c r="M44" s="6">
        <f t="shared" si="4"/>
        <v>2.3107638888888888</v>
      </c>
      <c r="N44" s="6">
        <f t="shared" si="5"/>
        <v>84.930555555555557</v>
      </c>
      <c r="O44" s="6">
        <f t="shared" si="6"/>
        <v>0.30555555555555552</v>
      </c>
      <c r="P44" s="6">
        <f t="shared" si="7"/>
        <v>604.99999999999989</v>
      </c>
      <c r="Q44" s="6">
        <f t="shared" si="8"/>
        <v>51382.986111111102</v>
      </c>
      <c r="R44" s="25">
        <f t="shared" si="9"/>
        <v>140.84781416666664</v>
      </c>
      <c r="S44" s="12">
        <f t="shared" si="10"/>
        <v>485.59500000000003</v>
      </c>
      <c r="T44" s="12">
        <f t="shared" si="11"/>
        <v>626.44281416666672</v>
      </c>
      <c r="U44" s="12">
        <f t="shared" si="12"/>
        <v>10640.82724619213</v>
      </c>
      <c r="V44" s="12">
        <f t="shared" si="13"/>
        <v>40.74215886491897</v>
      </c>
      <c r="BE44">
        <f t="shared" si="14"/>
        <v>1231.4428141666665</v>
      </c>
    </row>
    <row r="45" spans="1:58" x14ac:dyDescent="0.3">
      <c r="A45" s="16"/>
      <c r="B45" s="6">
        <v>4</v>
      </c>
      <c r="C45" s="6">
        <v>85</v>
      </c>
      <c r="D45" s="6">
        <v>89</v>
      </c>
      <c r="E45" s="6">
        <v>4</v>
      </c>
      <c r="F45" s="6">
        <v>64.5</v>
      </c>
      <c r="G45" s="6">
        <f t="shared" si="0"/>
        <v>17.916666666666668</v>
      </c>
      <c r="H45" s="6">
        <v>61.2</v>
      </c>
      <c r="I45" s="6">
        <f t="shared" si="1"/>
        <v>17</v>
      </c>
      <c r="J45" s="6">
        <f t="shared" si="2"/>
        <v>3.2999999999999972</v>
      </c>
      <c r="K45" s="6">
        <f t="shared" si="3"/>
        <v>0.91666666666666585</v>
      </c>
      <c r="L45" s="6">
        <v>1980</v>
      </c>
      <c r="M45" s="6">
        <f t="shared" si="4"/>
        <v>0.83187499999999848</v>
      </c>
      <c r="N45" s="6">
        <f t="shared" si="5"/>
        <v>69.833333333333343</v>
      </c>
      <c r="O45" s="6">
        <f t="shared" si="6"/>
        <v>0.22916666666666646</v>
      </c>
      <c r="P45" s="6">
        <f t="shared" si="7"/>
        <v>453.7499999999996</v>
      </c>
      <c r="Q45" s="6">
        <f t="shared" si="8"/>
        <v>31686.874999999978</v>
      </c>
      <c r="R45" s="25">
        <f t="shared" si="9"/>
        <v>148.78794750000003</v>
      </c>
      <c r="S45" s="12">
        <f t="shared" si="10"/>
        <v>485.59500000000003</v>
      </c>
      <c r="T45" s="12">
        <f t="shared" si="11"/>
        <v>634.3829475</v>
      </c>
      <c r="U45" s="12">
        <f t="shared" si="12"/>
        <v>11075.268958437502</v>
      </c>
      <c r="V45" s="12">
        <f t="shared" si="13"/>
        <v>20.611606041562474</v>
      </c>
      <c r="BE45">
        <f t="shared" si="14"/>
        <v>1088.1329474999998</v>
      </c>
    </row>
    <row r="46" spans="1:58" x14ac:dyDescent="0.3">
      <c r="A46" s="16"/>
      <c r="B46" s="6">
        <v>5</v>
      </c>
      <c r="C46" s="6">
        <v>95</v>
      </c>
      <c r="D46" s="6">
        <v>116</v>
      </c>
      <c r="E46" s="6">
        <v>21</v>
      </c>
      <c r="F46" s="6">
        <v>69.7</v>
      </c>
      <c r="G46" s="6">
        <f t="shared" si="0"/>
        <v>19.361111111111111</v>
      </c>
      <c r="H46" s="6">
        <v>14.2</v>
      </c>
      <c r="I46" s="6">
        <f t="shared" si="1"/>
        <v>3.9444444444444442</v>
      </c>
      <c r="J46" s="6">
        <f t="shared" si="2"/>
        <v>55.5</v>
      </c>
      <c r="K46" s="6">
        <f t="shared" si="3"/>
        <v>15.416666666666666</v>
      </c>
      <c r="L46" s="6">
        <v>1980</v>
      </c>
      <c r="M46" s="6">
        <f t="shared" si="4"/>
        <v>235.29687499999997</v>
      </c>
      <c r="N46" s="6">
        <f t="shared" si="5"/>
        <v>244.70833333333331</v>
      </c>
      <c r="O46" s="6">
        <f t="shared" si="6"/>
        <v>0.73412698412698407</v>
      </c>
      <c r="P46" s="6">
        <f t="shared" si="7"/>
        <v>1453.5714285714284</v>
      </c>
      <c r="Q46" s="6">
        <f t="shared" si="8"/>
        <v>355701.04166666663</v>
      </c>
      <c r="R46" s="25">
        <f t="shared" si="9"/>
        <v>66.285894166666651</v>
      </c>
      <c r="S46" s="12">
        <f t="shared" si="10"/>
        <v>485.59500000000003</v>
      </c>
      <c r="T46" s="12">
        <f t="shared" si="11"/>
        <v>551.88089416666662</v>
      </c>
      <c r="U46" s="12">
        <f t="shared" si="12"/>
        <v>6430.9454195254621</v>
      </c>
      <c r="V46" s="12">
        <f t="shared" si="13"/>
        <v>349.27009624714117</v>
      </c>
      <c r="BE46">
        <f t="shared" si="14"/>
        <v>2005.4523227380951</v>
      </c>
    </row>
    <row r="47" spans="1:58" x14ac:dyDescent="0.3">
      <c r="A47" s="16"/>
      <c r="B47" s="6">
        <v>6</v>
      </c>
      <c r="C47" s="6">
        <v>124</v>
      </c>
      <c r="D47" s="6">
        <v>128</v>
      </c>
      <c r="E47" s="7">
        <v>4</v>
      </c>
      <c r="F47" s="6">
        <v>24.8</v>
      </c>
      <c r="G47" s="6">
        <f t="shared" si="0"/>
        <v>6.8888888888888893</v>
      </c>
      <c r="H47" s="6">
        <v>12</v>
      </c>
      <c r="I47" s="6">
        <f t="shared" si="1"/>
        <v>3.333333333333333</v>
      </c>
      <c r="J47" s="6">
        <f t="shared" si="2"/>
        <v>12.8</v>
      </c>
      <c r="K47" s="6">
        <f t="shared" si="3"/>
        <v>3.5555555555555558</v>
      </c>
      <c r="L47" s="6">
        <v>1980</v>
      </c>
      <c r="M47" s="6">
        <f t="shared" si="4"/>
        <v>12.515555555555556</v>
      </c>
      <c r="N47" s="6">
        <f t="shared" si="5"/>
        <v>20.444444444444443</v>
      </c>
      <c r="O47" s="6">
        <f t="shared" si="6"/>
        <v>0.88888888888888895</v>
      </c>
      <c r="P47" s="6">
        <f t="shared" si="7"/>
        <v>1760.0000000000002</v>
      </c>
      <c r="Q47" s="6">
        <f t="shared" si="8"/>
        <v>35982.222222222226</v>
      </c>
      <c r="R47" s="25">
        <f t="shared" si="9"/>
        <v>12.752426666666663</v>
      </c>
      <c r="S47" s="12">
        <f t="shared" si="10"/>
        <v>485.59500000000003</v>
      </c>
      <c r="T47" s="12">
        <f t="shared" si="11"/>
        <v>498.34742666666671</v>
      </c>
      <c r="U47" s="12">
        <f t="shared" si="12"/>
        <v>2547.1090696296296</v>
      </c>
      <c r="V47" s="12">
        <f t="shared" si="13"/>
        <v>33.435113152592592</v>
      </c>
      <c r="BE47">
        <f t="shared" si="14"/>
        <v>2258.3474266666672</v>
      </c>
    </row>
    <row r="48" spans="1:58" x14ac:dyDescent="0.3">
      <c r="A48" s="16"/>
      <c r="B48" s="6">
        <v>7</v>
      </c>
      <c r="C48" s="6">
        <v>190</v>
      </c>
      <c r="D48" s="6">
        <v>191</v>
      </c>
      <c r="E48" s="6">
        <v>1</v>
      </c>
      <c r="F48" s="6">
        <v>97.4</v>
      </c>
      <c r="G48" s="6">
        <f t="shared" si="0"/>
        <v>27.055555555555557</v>
      </c>
      <c r="H48" s="6">
        <v>97.3</v>
      </c>
      <c r="I48" s="6">
        <f t="shared" si="1"/>
        <v>27.027777777777775</v>
      </c>
      <c r="J48" s="6">
        <f t="shared" si="2"/>
        <v>0.10000000000000853</v>
      </c>
      <c r="K48" s="6">
        <f t="shared" si="3"/>
        <v>2.7777777777780146E-2</v>
      </c>
      <c r="L48" s="6">
        <v>1980</v>
      </c>
      <c r="M48" s="6">
        <f t="shared" si="4"/>
        <v>7.6388888888901914E-4</v>
      </c>
      <c r="N48" s="6">
        <f t="shared" si="5"/>
        <v>27.041666666666664</v>
      </c>
      <c r="O48" s="6">
        <f t="shared" si="6"/>
        <v>2.7777777777780146E-2</v>
      </c>
      <c r="P48" s="6">
        <f t="shared" si="7"/>
        <v>55.00000000000469</v>
      </c>
      <c r="Q48" s="6">
        <f t="shared" si="8"/>
        <v>1487.2916666667934</v>
      </c>
      <c r="R48" s="25">
        <f t="shared" si="9"/>
        <v>356.96784749999989</v>
      </c>
      <c r="S48" s="12">
        <f t="shared" si="10"/>
        <v>485.59500000000003</v>
      </c>
      <c r="T48" s="12">
        <f t="shared" si="11"/>
        <v>842.56284749999986</v>
      </c>
      <c r="U48" s="12">
        <f t="shared" si="12"/>
        <v>22784.303667812495</v>
      </c>
      <c r="V48" s="12">
        <f t="shared" si="13"/>
        <v>-21.297012001145703</v>
      </c>
      <c r="BE48">
        <f t="shared" si="14"/>
        <v>897.56284750000464</v>
      </c>
    </row>
    <row r="49" spans="1:57" x14ac:dyDescent="0.3">
      <c r="A49" s="16"/>
      <c r="B49" s="6">
        <v>8</v>
      </c>
      <c r="C49" s="6">
        <v>194</v>
      </c>
      <c r="D49" s="6">
        <v>210</v>
      </c>
      <c r="E49" s="6">
        <v>16</v>
      </c>
      <c r="F49" s="6">
        <v>97.3</v>
      </c>
      <c r="G49" s="6">
        <f t="shared" si="0"/>
        <v>27.027777777777775</v>
      </c>
      <c r="H49" s="6">
        <v>94.4</v>
      </c>
      <c r="I49" s="6">
        <f t="shared" si="1"/>
        <v>26.222222222222221</v>
      </c>
      <c r="J49" s="6">
        <f t="shared" si="2"/>
        <v>2.8999999999999915</v>
      </c>
      <c r="K49" s="6">
        <f t="shared" si="3"/>
        <v>0.80555555555555314</v>
      </c>
      <c r="L49" s="6">
        <v>1980</v>
      </c>
      <c r="M49" s="6">
        <f t="shared" si="4"/>
        <v>0.64243055555555173</v>
      </c>
      <c r="N49" s="6">
        <f t="shared" si="5"/>
        <v>426</v>
      </c>
      <c r="O49" s="6">
        <f t="shared" si="6"/>
        <v>5.0347222222222071E-2</v>
      </c>
      <c r="P49" s="6">
        <f t="shared" si="7"/>
        <v>99.687499999999702</v>
      </c>
      <c r="Q49" s="6">
        <f t="shared" si="8"/>
        <v>42466.874999999876</v>
      </c>
      <c r="R49" s="25">
        <f t="shared" si="9"/>
        <v>346.05204749999996</v>
      </c>
      <c r="S49" s="12">
        <f t="shared" si="10"/>
        <v>485.59500000000003</v>
      </c>
      <c r="T49" s="12">
        <f t="shared" si="11"/>
        <v>831.64704749999999</v>
      </c>
      <c r="U49" s="12">
        <f t="shared" si="12"/>
        <v>22142.602639687499</v>
      </c>
      <c r="V49" s="12">
        <f t="shared" si="13"/>
        <v>20.324272360312378</v>
      </c>
      <c r="BE49">
        <f t="shared" si="14"/>
        <v>931.33454749999964</v>
      </c>
    </row>
    <row r="50" spans="1:57" x14ac:dyDescent="0.3">
      <c r="A50" s="16"/>
      <c r="B50" s="6">
        <v>9</v>
      </c>
      <c r="C50" s="6">
        <v>211</v>
      </c>
      <c r="D50" s="6">
        <v>212</v>
      </c>
      <c r="E50" s="6">
        <v>1</v>
      </c>
      <c r="F50" s="6">
        <v>94.4</v>
      </c>
      <c r="G50" s="6">
        <f t="shared" si="0"/>
        <v>26.222222222222221</v>
      </c>
      <c r="H50" s="6">
        <v>94.3</v>
      </c>
      <c r="I50" s="6">
        <f t="shared" si="1"/>
        <v>26.194444444444443</v>
      </c>
      <c r="J50" s="6">
        <f t="shared" si="2"/>
        <v>0.10000000000000853</v>
      </c>
      <c r="K50" s="6">
        <f t="shared" si="3"/>
        <v>2.7777777777780146E-2</v>
      </c>
      <c r="L50" s="6">
        <v>1980</v>
      </c>
      <c r="M50" s="6">
        <f t="shared" si="4"/>
        <v>7.6388888888901914E-4</v>
      </c>
      <c r="N50" s="6">
        <f t="shared" si="5"/>
        <v>26.208333333333332</v>
      </c>
      <c r="O50" s="6">
        <f t="shared" si="6"/>
        <v>2.7777777777780146E-2</v>
      </c>
      <c r="P50" s="6">
        <f t="shared" si="7"/>
        <v>55.00000000000469</v>
      </c>
      <c r="Q50" s="6">
        <f t="shared" si="8"/>
        <v>1441.4583333334563</v>
      </c>
      <c r="R50" s="25">
        <f t="shared" si="9"/>
        <v>335.30574749999994</v>
      </c>
      <c r="S50" s="12">
        <f t="shared" si="10"/>
        <v>485.59500000000003</v>
      </c>
      <c r="T50" s="12">
        <f t="shared" si="11"/>
        <v>820.90074749999997</v>
      </c>
      <c r="U50" s="12">
        <f t="shared" si="12"/>
        <v>21514.440424062497</v>
      </c>
      <c r="V50" s="12">
        <f t="shared" si="13"/>
        <v>-20.072982090729042</v>
      </c>
      <c r="BE50">
        <f t="shared" si="14"/>
        <v>875.90074750000463</v>
      </c>
    </row>
    <row r="51" spans="1:57" x14ac:dyDescent="0.3">
      <c r="A51" s="16"/>
      <c r="B51" s="6">
        <v>10</v>
      </c>
      <c r="C51" s="6">
        <v>213</v>
      </c>
      <c r="D51" s="6">
        <v>240</v>
      </c>
      <c r="E51" s="6">
        <v>27</v>
      </c>
      <c r="F51" s="6">
        <v>94.3</v>
      </c>
      <c r="G51" s="6">
        <f t="shared" si="0"/>
        <v>26.194444444444443</v>
      </c>
      <c r="H51" s="6">
        <v>78.7</v>
      </c>
      <c r="I51" s="6">
        <f t="shared" si="1"/>
        <v>21.861111111111111</v>
      </c>
      <c r="J51" s="6">
        <f t="shared" si="2"/>
        <v>15.599999999999994</v>
      </c>
      <c r="K51" s="6">
        <f t="shared" si="3"/>
        <v>4.3333333333333313</v>
      </c>
      <c r="L51" s="6">
        <v>1980</v>
      </c>
      <c r="M51" s="6">
        <f t="shared" si="4"/>
        <v>18.589999999999982</v>
      </c>
      <c r="N51" s="6">
        <f t="shared" si="5"/>
        <v>648.75</v>
      </c>
      <c r="O51" s="6">
        <f t="shared" si="6"/>
        <v>0.16049382716049376</v>
      </c>
      <c r="P51" s="6">
        <f t="shared" si="7"/>
        <v>317.77777777777766</v>
      </c>
      <c r="Q51" s="6">
        <f t="shared" si="8"/>
        <v>206158.33333333326</v>
      </c>
      <c r="R51" s="25">
        <f t="shared" si="9"/>
        <v>281.8314166666666</v>
      </c>
      <c r="S51" s="12">
        <f t="shared" si="10"/>
        <v>485.59500000000003</v>
      </c>
      <c r="T51" s="12">
        <f t="shared" si="11"/>
        <v>767.42641666666668</v>
      </c>
      <c r="U51" s="12">
        <f t="shared" si="12"/>
        <v>18439.551400462962</v>
      </c>
      <c r="V51" s="12">
        <f t="shared" si="13"/>
        <v>187.71878193287031</v>
      </c>
      <c r="BE51">
        <f t="shared" si="14"/>
        <v>1085.2041944444443</v>
      </c>
    </row>
    <row r="52" spans="1:57" x14ac:dyDescent="0.3">
      <c r="A52" s="16"/>
      <c r="B52" s="6">
        <v>11</v>
      </c>
      <c r="C52" s="6">
        <v>247</v>
      </c>
      <c r="D52" s="6">
        <v>254</v>
      </c>
      <c r="E52" s="6">
        <v>7</v>
      </c>
      <c r="F52" s="6">
        <v>79.8</v>
      </c>
      <c r="G52" s="6">
        <f t="shared" si="0"/>
        <v>22.166666666666664</v>
      </c>
      <c r="H52" s="6">
        <v>77.7</v>
      </c>
      <c r="I52" s="6">
        <f t="shared" si="1"/>
        <v>21.583333333333332</v>
      </c>
      <c r="J52" s="6">
        <f t="shared" si="2"/>
        <v>2.0999999999999943</v>
      </c>
      <c r="K52" s="6">
        <f t="shared" si="3"/>
        <v>0.58333333333333171</v>
      </c>
      <c r="L52" s="6">
        <v>1980</v>
      </c>
      <c r="M52" s="6">
        <f t="shared" si="4"/>
        <v>0.33687499999999815</v>
      </c>
      <c r="N52" s="6">
        <f t="shared" si="5"/>
        <v>153.125</v>
      </c>
      <c r="O52" s="6">
        <f t="shared" si="6"/>
        <v>8.3333333333333107E-2</v>
      </c>
      <c r="P52" s="6">
        <f t="shared" si="7"/>
        <v>164.99999999999955</v>
      </c>
      <c r="Q52" s="6">
        <f t="shared" si="8"/>
        <v>25265.624999999931</v>
      </c>
      <c r="R52" s="25">
        <f t="shared" si="9"/>
        <v>233.59218749999997</v>
      </c>
      <c r="S52" s="12">
        <f t="shared" si="10"/>
        <v>485.59500000000003</v>
      </c>
      <c r="T52" s="12">
        <f t="shared" si="11"/>
        <v>719.18718749999994</v>
      </c>
      <c r="U52" s="12">
        <f t="shared" si="12"/>
        <v>15732.219726562498</v>
      </c>
      <c r="V52" s="12">
        <f t="shared" si="13"/>
        <v>9.5334052734374328</v>
      </c>
      <c r="BE52">
        <f t="shared" si="14"/>
        <v>884.18718749999948</v>
      </c>
    </row>
    <row r="53" spans="1:57" x14ac:dyDescent="0.3">
      <c r="A53" s="16"/>
      <c r="B53" s="6">
        <v>12</v>
      </c>
      <c r="C53" s="6">
        <v>263</v>
      </c>
      <c r="D53" s="6">
        <v>275</v>
      </c>
      <c r="E53" s="6">
        <v>12</v>
      </c>
      <c r="F53" s="6">
        <v>78.400000000000006</v>
      </c>
      <c r="G53" s="6">
        <f t="shared" si="0"/>
        <v>21.777777777777779</v>
      </c>
      <c r="H53" s="6">
        <v>74.3</v>
      </c>
      <c r="I53" s="6">
        <f t="shared" si="1"/>
        <v>20.638888888888889</v>
      </c>
      <c r="J53" s="6">
        <f t="shared" si="2"/>
        <v>4.1000000000000085</v>
      </c>
      <c r="K53" s="6">
        <f t="shared" si="3"/>
        <v>1.1388888888888913</v>
      </c>
      <c r="L53" s="6">
        <v>1980</v>
      </c>
      <c r="M53" s="6">
        <f t="shared" si="4"/>
        <v>1.2840972222222276</v>
      </c>
      <c r="N53" s="6">
        <f t="shared" si="5"/>
        <v>254.50000000000003</v>
      </c>
      <c r="O53" s="6">
        <f t="shared" si="6"/>
        <v>9.4907407407407607E-2</v>
      </c>
      <c r="P53" s="6">
        <f t="shared" si="7"/>
        <v>187.91666666666706</v>
      </c>
      <c r="Q53" s="6">
        <f t="shared" si="8"/>
        <v>47824.791666666773</v>
      </c>
      <c r="R53" s="25">
        <f t="shared" si="9"/>
        <v>219.57114750000002</v>
      </c>
      <c r="S53" s="12">
        <f t="shared" si="10"/>
        <v>485.59500000000003</v>
      </c>
      <c r="T53" s="12">
        <f t="shared" si="11"/>
        <v>705.16614750000008</v>
      </c>
      <c r="U53" s="12">
        <f t="shared" si="12"/>
        <v>14955.398711562504</v>
      </c>
      <c r="V53" s="12">
        <f t="shared" si="13"/>
        <v>32.869392955104267</v>
      </c>
      <c r="BE53">
        <f t="shared" si="14"/>
        <v>893.08281416666705</v>
      </c>
    </row>
    <row r="54" spans="1:57" x14ac:dyDescent="0.3">
      <c r="A54" s="16"/>
      <c r="B54" s="6">
        <v>13</v>
      </c>
      <c r="C54" s="6">
        <v>286</v>
      </c>
      <c r="D54" s="6">
        <v>287</v>
      </c>
      <c r="E54" s="6">
        <v>1</v>
      </c>
      <c r="F54" s="6">
        <v>76</v>
      </c>
      <c r="G54" s="6">
        <f t="shared" si="0"/>
        <v>21.111111111111111</v>
      </c>
      <c r="H54" s="6">
        <v>75.900000000000006</v>
      </c>
      <c r="I54" s="6">
        <f t="shared" si="1"/>
        <v>21.083333333333336</v>
      </c>
      <c r="J54" s="6">
        <f t="shared" si="2"/>
        <v>9.9999999999994316E-2</v>
      </c>
      <c r="K54" s="6">
        <f t="shared" si="3"/>
        <v>2.7777777777776198E-2</v>
      </c>
      <c r="L54" s="6">
        <v>1980</v>
      </c>
      <c r="M54" s="6">
        <f t="shared" si="4"/>
        <v>7.6388888888880198E-4</v>
      </c>
      <c r="N54" s="6">
        <f t="shared" si="5"/>
        <v>21.097222222222221</v>
      </c>
      <c r="O54" s="6">
        <f t="shared" si="6"/>
        <v>2.7777777777776198E-2</v>
      </c>
      <c r="P54" s="6">
        <f t="shared" si="7"/>
        <v>54.999999999996874</v>
      </c>
      <c r="Q54" s="6">
        <f t="shared" si="8"/>
        <v>1160.3472222221562</v>
      </c>
      <c r="R54" s="25">
        <f t="shared" si="9"/>
        <v>217.27649416666662</v>
      </c>
      <c r="S54" s="12">
        <f t="shared" si="10"/>
        <v>485.59500000000003</v>
      </c>
      <c r="T54" s="12">
        <f t="shared" si="11"/>
        <v>702.87149416666671</v>
      </c>
      <c r="U54" s="12">
        <f t="shared" si="12"/>
        <v>14828.636106099537</v>
      </c>
      <c r="V54" s="12">
        <f t="shared" si="13"/>
        <v>-13.668288883877379</v>
      </c>
      <c r="BE54">
        <f t="shared" si="14"/>
        <v>757.87149416666352</v>
      </c>
    </row>
    <row r="55" spans="1:57" x14ac:dyDescent="0.3">
      <c r="A55" s="16"/>
      <c r="B55" s="6">
        <v>14</v>
      </c>
      <c r="C55" s="6">
        <v>288</v>
      </c>
      <c r="D55" s="6">
        <v>297</v>
      </c>
      <c r="E55" s="6">
        <v>9</v>
      </c>
      <c r="F55" s="6">
        <v>75.900000000000006</v>
      </c>
      <c r="G55" s="6">
        <f t="shared" si="0"/>
        <v>21.083333333333336</v>
      </c>
      <c r="H55" s="6">
        <v>73.3</v>
      </c>
      <c r="I55" s="6">
        <f t="shared" si="1"/>
        <v>20.361111111111111</v>
      </c>
      <c r="J55" s="6">
        <f t="shared" si="2"/>
        <v>2.6000000000000085</v>
      </c>
      <c r="K55" s="6">
        <f t="shared" si="3"/>
        <v>0.72222222222222454</v>
      </c>
      <c r="L55" s="6">
        <v>1980</v>
      </c>
      <c r="M55" s="6">
        <f t="shared" si="4"/>
        <v>0.51638888888889223</v>
      </c>
      <c r="N55" s="6">
        <f t="shared" si="5"/>
        <v>186.5</v>
      </c>
      <c r="O55" s="6">
        <f t="shared" si="6"/>
        <v>8.0246913580247173E-2</v>
      </c>
      <c r="P55" s="6">
        <f t="shared" si="7"/>
        <v>158.8888888888894</v>
      </c>
      <c r="Q55" s="6">
        <f t="shared" si="8"/>
        <v>29632.777777777872</v>
      </c>
      <c r="R55" s="25">
        <f t="shared" si="9"/>
        <v>209.62102666666661</v>
      </c>
      <c r="S55" s="12">
        <f t="shared" si="10"/>
        <v>485.59500000000003</v>
      </c>
      <c r="T55" s="12">
        <f t="shared" si="11"/>
        <v>695.21602666666661</v>
      </c>
      <c r="U55" s="12">
        <f t="shared" si="12"/>
        <v>14406.420997037036</v>
      </c>
      <c r="V55" s="12">
        <f t="shared" si="13"/>
        <v>15.226356780740836</v>
      </c>
      <c r="BE55">
        <f t="shared" si="14"/>
        <v>854.10491555555609</v>
      </c>
    </row>
    <row r="56" spans="1:57" x14ac:dyDescent="0.3">
      <c r="A56" s="16"/>
      <c r="B56" s="6">
        <v>15</v>
      </c>
      <c r="C56" s="6">
        <v>310</v>
      </c>
      <c r="D56" s="6">
        <v>316</v>
      </c>
      <c r="E56" s="6">
        <v>6</v>
      </c>
      <c r="F56" s="6">
        <v>81</v>
      </c>
      <c r="G56" s="6">
        <f t="shared" si="0"/>
        <v>22.5</v>
      </c>
      <c r="H56" s="6">
        <v>79.8</v>
      </c>
      <c r="I56" s="6">
        <f t="shared" si="1"/>
        <v>22.166666666666664</v>
      </c>
      <c r="J56" s="6">
        <f t="shared" si="2"/>
        <v>1.2000000000000028</v>
      </c>
      <c r="K56" s="6">
        <f t="shared" si="3"/>
        <v>0.33333333333333409</v>
      </c>
      <c r="L56" s="6">
        <v>1980</v>
      </c>
      <c r="M56" s="6">
        <f t="shared" si="4"/>
        <v>0.1100000000000005</v>
      </c>
      <c r="N56" s="6">
        <f t="shared" si="5"/>
        <v>134</v>
      </c>
      <c r="O56" s="6">
        <f t="shared" si="6"/>
        <v>5.5555555555555684E-2</v>
      </c>
      <c r="P56" s="6">
        <f t="shared" si="7"/>
        <v>110.00000000000026</v>
      </c>
      <c r="Q56" s="6">
        <f t="shared" si="8"/>
        <v>14740.000000000035</v>
      </c>
      <c r="R56" s="25">
        <f t="shared" si="9"/>
        <v>243.48335999999992</v>
      </c>
      <c r="S56" s="12">
        <f t="shared" si="10"/>
        <v>485.59500000000003</v>
      </c>
      <c r="T56" s="12">
        <f t="shared" si="11"/>
        <v>729.07835999999998</v>
      </c>
      <c r="U56" s="12">
        <f t="shared" si="12"/>
        <v>16282.750039999999</v>
      </c>
      <c r="V56" s="12">
        <f t="shared" si="13"/>
        <v>-1.5427500399999645</v>
      </c>
      <c r="BE56">
        <f t="shared" si="14"/>
        <v>839.0783600000002</v>
      </c>
    </row>
    <row r="57" spans="1:57" x14ac:dyDescent="0.3">
      <c r="A57" s="16"/>
      <c r="B57" s="6">
        <v>16</v>
      </c>
      <c r="C57" s="6">
        <v>326</v>
      </c>
      <c r="D57" s="6">
        <v>341</v>
      </c>
      <c r="E57" s="6">
        <v>15</v>
      </c>
      <c r="F57" s="6">
        <v>81.599999999999994</v>
      </c>
      <c r="G57" s="6">
        <f t="shared" si="0"/>
        <v>22.666666666666664</v>
      </c>
      <c r="H57" s="6">
        <v>59.8</v>
      </c>
      <c r="I57" s="6">
        <f t="shared" si="1"/>
        <v>16.611111111111111</v>
      </c>
      <c r="J57" s="6">
        <f t="shared" si="2"/>
        <v>21.799999999999997</v>
      </c>
      <c r="K57" s="6">
        <f t="shared" si="3"/>
        <v>6.0555555555555545</v>
      </c>
      <c r="L57" s="6">
        <v>1980</v>
      </c>
      <c r="M57" s="6">
        <f t="shared" si="4"/>
        <v>36.303055555555538</v>
      </c>
      <c r="N57" s="6">
        <f t="shared" si="5"/>
        <v>294.58333333333326</v>
      </c>
      <c r="O57" s="6">
        <f t="shared" si="6"/>
        <v>0.40370370370370362</v>
      </c>
      <c r="P57" s="6">
        <f t="shared" si="7"/>
        <v>799.33333333333314</v>
      </c>
      <c r="Q57" s="6">
        <f t="shared" si="8"/>
        <v>235470.27777777766</v>
      </c>
      <c r="R57" s="25">
        <f t="shared" si="9"/>
        <v>188.27645666666658</v>
      </c>
      <c r="S57" s="12">
        <f t="shared" si="10"/>
        <v>485.59500000000003</v>
      </c>
      <c r="T57" s="12">
        <f t="shared" si="11"/>
        <v>673.87145666666663</v>
      </c>
      <c r="U57" s="12">
        <f t="shared" si="12"/>
        <v>13234.086662870368</v>
      </c>
      <c r="V57" s="12">
        <f>(Q57-U57)/1000</f>
        <v>222.23619111490729</v>
      </c>
      <c r="BE57">
        <f t="shared" si="14"/>
        <v>1473.2047899999998</v>
      </c>
    </row>
    <row r="58" spans="1:57" x14ac:dyDescent="0.3">
      <c r="A58" s="16"/>
      <c r="B58" s="6">
        <v>17</v>
      </c>
      <c r="C58" s="6">
        <v>345</v>
      </c>
      <c r="D58" s="6">
        <v>349</v>
      </c>
      <c r="E58" s="6">
        <v>4</v>
      </c>
      <c r="F58" s="6">
        <v>62.7</v>
      </c>
      <c r="G58" s="6">
        <f t="shared" si="0"/>
        <v>17.416666666666668</v>
      </c>
      <c r="H58" s="6">
        <v>57.8</v>
      </c>
      <c r="I58" s="6">
        <f t="shared" si="1"/>
        <v>16.055555555555554</v>
      </c>
      <c r="J58" s="6">
        <f t="shared" si="2"/>
        <v>4.9000000000000057</v>
      </c>
      <c r="K58" s="6">
        <f t="shared" si="3"/>
        <v>1.3611111111111127</v>
      </c>
      <c r="L58" s="6">
        <v>1980</v>
      </c>
      <c r="M58" s="6">
        <f t="shared" si="4"/>
        <v>1.8340972222222265</v>
      </c>
      <c r="N58" s="6">
        <f t="shared" si="5"/>
        <v>66.944444444444443</v>
      </c>
      <c r="O58" s="6">
        <f t="shared" si="6"/>
        <v>0.34027777777777818</v>
      </c>
      <c r="P58" s="6">
        <f t="shared" si="7"/>
        <v>673.7500000000008</v>
      </c>
      <c r="Q58" s="6">
        <f t="shared" si="8"/>
        <v>45103.819444444496</v>
      </c>
      <c r="R58" s="25">
        <f t="shared" si="9"/>
        <v>136.73235416666662</v>
      </c>
      <c r="S58" s="12">
        <f t="shared" si="10"/>
        <v>485.59500000000003</v>
      </c>
      <c r="T58" s="12">
        <f t="shared" si="11"/>
        <v>622.32735416666662</v>
      </c>
      <c r="U58" s="12">
        <f t="shared" si="12"/>
        <v>10415.339746817128</v>
      </c>
      <c r="V58" s="12">
        <f t="shared" si="13"/>
        <v>34.688479697627365</v>
      </c>
      <c r="BE58">
        <f t="shared" si="14"/>
        <v>1296.0773541666674</v>
      </c>
    </row>
    <row r="59" spans="1:57" x14ac:dyDescent="0.3">
      <c r="A59" s="16"/>
      <c r="B59" s="6">
        <v>18</v>
      </c>
      <c r="C59" s="6">
        <v>351</v>
      </c>
      <c r="D59" s="6">
        <v>360</v>
      </c>
      <c r="E59" s="6">
        <v>9</v>
      </c>
      <c r="F59" s="6">
        <v>57.8</v>
      </c>
      <c r="G59" s="6">
        <f t="shared" si="0"/>
        <v>16.055555555555554</v>
      </c>
      <c r="H59" s="6">
        <v>27.3</v>
      </c>
      <c r="I59" s="6">
        <f t="shared" si="1"/>
        <v>7.583333333333333</v>
      </c>
      <c r="J59" s="6">
        <f t="shared" si="2"/>
        <v>30.499999999999996</v>
      </c>
      <c r="K59" s="6">
        <f t="shared" si="3"/>
        <v>8.4722222222222214</v>
      </c>
      <c r="L59" s="6">
        <v>1980</v>
      </c>
      <c r="M59" s="6">
        <f t="shared" si="4"/>
        <v>71.060763888888872</v>
      </c>
      <c r="N59" s="6">
        <f t="shared" si="5"/>
        <v>106.37499999999999</v>
      </c>
      <c r="O59" s="6">
        <f t="shared" si="6"/>
        <v>0.94135802469135799</v>
      </c>
      <c r="P59" s="6">
        <f t="shared" si="7"/>
        <v>1863.8888888888889</v>
      </c>
      <c r="Q59" s="6">
        <f t="shared" si="8"/>
        <v>198271.18055555553</v>
      </c>
      <c r="R59" s="25">
        <f t="shared" si="9"/>
        <v>68.195594166666638</v>
      </c>
      <c r="S59" s="12">
        <f t="shared" si="10"/>
        <v>485.59500000000003</v>
      </c>
      <c r="T59" s="12">
        <f t="shared" si="11"/>
        <v>553.79059416666666</v>
      </c>
      <c r="U59" s="12">
        <f t="shared" si="12"/>
        <v>6545.4971616087951</v>
      </c>
      <c r="V59" s="12">
        <f t="shared" si="13"/>
        <v>191.72568339394672</v>
      </c>
      <c r="BE59">
        <f t="shared" si="14"/>
        <v>2417.6794830555555</v>
      </c>
    </row>
    <row r="60" spans="1:57" x14ac:dyDescent="0.3">
      <c r="A60" s="16"/>
      <c r="B60" s="6">
        <v>19</v>
      </c>
      <c r="C60" s="6">
        <v>373</v>
      </c>
      <c r="D60" s="6">
        <v>386</v>
      </c>
      <c r="E60" s="6">
        <v>13</v>
      </c>
      <c r="F60" s="6">
        <v>54.9</v>
      </c>
      <c r="G60" s="6">
        <f t="shared" si="0"/>
        <v>15.25</v>
      </c>
      <c r="H60" s="6">
        <v>26.9</v>
      </c>
      <c r="I60" s="6">
        <f t="shared" si="1"/>
        <v>7.4722222222222214</v>
      </c>
      <c r="J60" s="6">
        <f t="shared" si="2"/>
        <v>28</v>
      </c>
      <c r="K60" s="6">
        <f t="shared" si="3"/>
        <v>7.7777777777777777</v>
      </c>
      <c r="L60" s="6">
        <v>1980</v>
      </c>
      <c r="M60" s="6">
        <f t="shared" si="4"/>
        <v>59.888888888888886</v>
      </c>
      <c r="N60" s="6">
        <f t="shared" si="5"/>
        <v>147.69444444444443</v>
      </c>
      <c r="O60" s="6">
        <f t="shared" si="6"/>
        <v>0.59829059829059827</v>
      </c>
      <c r="P60" s="6">
        <f t="shared" si="7"/>
        <v>1184.6153846153845</v>
      </c>
      <c r="Q60" s="6">
        <f t="shared" si="8"/>
        <v>174961.11111111107</v>
      </c>
      <c r="R60" s="25">
        <f t="shared" si="9"/>
        <v>63.009176666666647</v>
      </c>
      <c r="S60" s="12">
        <f t="shared" si="10"/>
        <v>485.59500000000003</v>
      </c>
      <c r="T60" s="12">
        <f t="shared" si="11"/>
        <v>548.60417666666672</v>
      </c>
      <c r="U60" s="12">
        <f t="shared" si="12"/>
        <v>6232.7530071296296</v>
      </c>
      <c r="V60" s="12">
        <f t="shared" si="13"/>
        <v>168.72835810398144</v>
      </c>
      <c r="BE60">
        <f>P60+R60+S60</f>
        <v>1733.2195612820512</v>
      </c>
    </row>
    <row r="61" spans="1:57" x14ac:dyDescent="0.3">
      <c r="A61" s="16"/>
      <c r="B61" s="6">
        <v>20</v>
      </c>
      <c r="C61" s="6">
        <v>388</v>
      </c>
      <c r="D61" s="6">
        <v>391</v>
      </c>
      <c r="E61" s="6">
        <v>3</v>
      </c>
      <c r="F61" s="6">
        <v>27.5</v>
      </c>
      <c r="G61" s="6">
        <f t="shared" si="0"/>
        <v>7.6388888888888884</v>
      </c>
      <c r="H61" s="6">
        <v>26.7</v>
      </c>
      <c r="I61" s="6">
        <f t="shared" si="1"/>
        <v>7.4166666666666661</v>
      </c>
      <c r="J61" s="6">
        <f t="shared" si="2"/>
        <v>0.80000000000000071</v>
      </c>
      <c r="K61" s="6">
        <f t="shared" si="3"/>
        <v>0.2222222222222224</v>
      </c>
      <c r="L61" s="6">
        <v>1980</v>
      </c>
      <c r="M61" s="6">
        <f t="shared" si="4"/>
        <v>4.8888888888888968E-2</v>
      </c>
      <c r="N61" s="6">
        <f t="shared" si="5"/>
        <v>22.583333333333329</v>
      </c>
      <c r="O61" s="6">
        <f t="shared" si="6"/>
        <v>7.4074074074074139E-2</v>
      </c>
      <c r="P61" s="6">
        <f t="shared" si="7"/>
        <v>146.6666666666668</v>
      </c>
      <c r="Q61" s="6">
        <f t="shared" si="8"/>
        <v>3312.2222222222244</v>
      </c>
      <c r="R61" s="25">
        <f t="shared" si="9"/>
        <v>27.662776666666655</v>
      </c>
      <c r="S61" s="12">
        <f t="shared" si="10"/>
        <v>485.59500000000003</v>
      </c>
      <c r="T61" s="12">
        <f t="shared" si="11"/>
        <v>513.2577766666667</v>
      </c>
      <c r="U61" s="12">
        <f t="shared" si="12"/>
        <v>3863.6904854629629</v>
      </c>
      <c r="V61" s="12">
        <f t="shared" si="13"/>
        <v>-0.5514682632407385</v>
      </c>
      <c r="BE61">
        <f t="shared" si="14"/>
        <v>659.92444333333344</v>
      </c>
    </row>
    <row r="62" spans="1:57" x14ac:dyDescent="0.3">
      <c r="A62" s="16"/>
      <c r="B62" s="6">
        <v>21</v>
      </c>
      <c r="C62" s="6">
        <v>398</v>
      </c>
      <c r="D62" s="6">
        <v>402</v>
      </c>
      <c r="E62" s="6">
        <v>4</v>
      </c>
      <c r="F62" s="6">
        <v>41.7</v>
      </c>
      <c r="G62" s="6">
        <f t="shared" si="0"/>
        <v>11.583333333333334</v>
      </c>
      <c r="H62" s="6">
        <v>34.299999999999997</v>
      </c>
      <c r="I62" s="6">
        <f t="shared" si="1"/>
        <v>9.5277777777777768</v>
      </c>
      <c r="J62" s="6">
        <f t="shared" si="2"/>
        <v>7.4000000000000057</v>
      </c>
      <c r="K62" s="6">
        <f t="shared" si="3"/>
        <v>2.0555555555555571</v>
      </c>
      <c r="L62" s="6">
        <v>1980</v>
      </c>
      <c r="M62" s="6">
        <f t="shared" si="4"/>
        <v>4.183055555555562</v>
      </c>
      <c r="N62" s="6">
        <f t="shared" si="5"/>
        <v>42.222222222222221</v>
      </c>
      <c r="O62" s="6">
        <f t="shared" si="6"/>
        <v>0.51388888888888928</v>
      </c>
      <c r="P62" s="6">
        <f t="shared" si="7"/>
        <v>1017.5000000000008</v>
      </c>
      <c r="Q62" s="6">
        <f t="shared" si="8"/>
        <v>42961.111111111146</v>
      </c>
      <c r="R62" s="25">
        <f t="shared" si="9"/>
        <v>54.390666666666654</v>
      </c>
      <c r="S62" s="12">
        <f t="shared" si="10"/>
        <v>485.59500000000003</v>
      </c>
      <c r="T62" s="12">
        <f t="shared" si="11"/>
        <v>539.9856666666667</v>
      </c>
      <c r="U62" s="12">
        <f t="shared" si="12"/>
        <v>5699.8487037037039</v>
      </c>
      <c r="V62" s="12">
        <f t="shared" si="13"/>
        <v>37.261262407407443</v>
      </c>
      <c r="BE62">
        <f t="shared" si="14"/>
        <v>1557.4856666666674</v>
      </c>
    </row>
    <row r="63" spans="1:57" x14ac:dyDescent="0.3">
      <c r="A63" s="16"/>
      <c r="B63" s="6">
        <v>22</v>
      </c>
      <c r="C63" s="6">
        <v>407</v>
      </c>
      <c r="D63" s="6">
        <v>414</v>
      </c>
      <c r="E63" s="6">
        <v>7</v>
      </c>
      <c r="F63" s="6">
        <v>42.5</v>
      </c>
      <c r="G63" s="6">
        <f t="shared" si="0"/>
        <v>11.805555555555555</v>
      </c>
      <c r="H63" s="6">
        <v>19.100000000000001</v>
      </c>
      <c r="I63" s="6">
        <f t="shared" si="1"/>
        <v>5.3055555555555562</v>
      </c>
      <c r="J63" s="6">
        <f t="shared" si="2"/>
        <v>23.4</v>
      </c>
      <c r="K63" s="6">
        <f t="shared" si="3"/>
        <v>6.4999999999999991</v>
      </c>
      <c r="L63" s="6">
        <v>1980</v>
      </c>
      <c r="M63" s="6">
        <f t="shared" si="4"/>
        <v>41.827499999999986</v>
      </c>
      <c r="N63" s="6">
        <f t="shared" si="5"/>
        <v>59.888888888888886</v>
      </c>
      <c r="O63" s="6">
        <f t="shared" si="6"/>
        <v>0.92857142857142849</v>
      </c>
      <c r="P63" s="6">
        <f t="shared" si="7"/>
        <v>1838.5714285714284</v>
      </c>
      <c r="Q63" s="6">
        <f t="shared" si="8"/>
        <v>110109.99999999999</v>
      </c>
      <c r="R63" s="25">
        <f t="shared" si="9"/>
        <v>35.73210666666666</v>
      </c>
      <c r="S63" s="12">
        <f t="shared" si="10"/>
        <v>485.59500000000003</v>
      </c>
      <c r="T63" s="12">
        <f t="shared" si="11"/>
        <v>521.32710666666674</v>
      </c>
      <c r="U63" s="12">
        <f t="shared" si="12"/>
        <v>4460.2430237037042</v>
      </c>
      <c r="V63" s="12">
        <f t="shared" si="13"/>
        <v>105.64975697629629</v>
      </c>
      <c r="BE63">
        <f t="shared" si="14"/>
        <v>2359.8985352380951</v>
      </c>
    </row>
    <row r="64" spans="1:57" x14ac:dyDescent="0.3">
      <c r="A64" s="16"/>
      <c r="B64" s="6">
        <v>23</v>
      </c>
      <c r="C64" s="6">
        <v>418</v>
      </c>
      <c r="D64" s="6">
        <v>422</v>
      </c>
      <c r="E64" s="6">
        <v>4</v>
      </c>
      <c r="F64" s="6">
        <v>22.1</v>
      </c>
      <c r="G64" s="6">
        <f t="shared" si="0"/>
        <v>6.1388888888888893</v>
      </c>
      <c r="H64" s="6">
        <v>18</v>
      </c>
      <c r="I64" s="6">
        <f t="shared" si="1"/>
        <v>5</v>
      </c>
      <c r="J64" s="6">
        <f t="shared" si="2"/>
        <v>4.1000000000000014</v>
      </c>
      <c r="K64" s="6">
        <f t="shared" si="3"/>
        <v>1.1388888888888893</v>
      </c>
      <c r="L64" s="6">
        <v>1980</v>
      </c>
      <c r="M64" s="6">
        <f t="shared" si="4"/>
        <v>1.2840972222222231</v>
      </c>
      <c r="N64" s="6">
        <f t="shared" si="5"/>
        <v>22.277777777777779</v>
      </c>
      <c r="O64" s="6">
        <f t="shared" si="6"/>
        <v>0.28472222222222232</v>
      </c>
      <c r="P64" s="6">
        <f t="shared" si="7"/>
        <v>563.75000000000023</v>
      </c>
      <c r="Q64" s="6">
        <f t="shared" si="8"/>
        <v>12559.097222222228</v>
      </c>
      <c r="R64" s="25">
        <f t="shared" si="9"/>
        <v>15.142094166666666</v>
      </c>
      <c r="S64" s="12">
        <f t="shared" si="10"/>
        <v>485.59500000000003</v>
      </c>
      <c r="T64" s="12">
        <f t="shared" si="11"/>
        <v>500.73709416666668</v>
      </c>
      <c r="U64" s="12">
        <f t="shared" si="12"/>
        <v>2788.8274272337962</v>
      </c>
      <c r="V64" s="12">
        <f t="shared" si="13"/>
        <v>9.7702697949884314</v>
      </c>
      <c r="BE64">
        <f t="shared" si="14"/>
        <v>1064.4870941666668</v>
      </c>
    </row>
    <row r="65" spans="1:57" x14ac:dyDescent="0.3">
      <c r="A65" s="16"/>
      <c r="B65" s="6">
        <v>24</v>
      </c>
      <c r="C65" s="6">
        <v>424</v>
      </c>
      <c r="D65" s="6">
        <v>430</v>
      </c>
      <c r="E65" s="6">
        <v>6</v>
      </c>
      <c r="F65" s="6">
        <v>18.5</v>
      </c>
      <c r="G65" s="6">
        <f t="shared" si="0"/>
        <v>5.1388888888888884</v>
      </c>
      <c r="H65" s="6">
        <v>0</v>
      </c>
      <c r="I65" s="6">
        <f t="shared" si="1"/>
        <v>0</v>
      </c>
      <c r="J65" s="6">
        <f t="shared" si="2"/>
        <v>18.5</v>
      </c>
      <c r="K65" s="6">
        <f t="shared" si="3"/>
        <v>5.1388888888888884</v>
      </c>
      <c r="L65" s="6">
        <v>1980</v>
      </c>
      <c r="M65" s="6">
        <f t="shared" si="4"/>
        <v>26.144097222222214</v>
      </c>
      <c r="N65" s="6">
        <f t="shared" si="5"/>
        <v>15.416666666666664</v>
      </c>
      <c r="O65" s="6">
        <f t="shared" si="6"/>
        <v>0.8564814814814814</v>
      </c>
      <c r="P65" s="6">
        <f t="shared" si="7"/>
        <v>1695.8333333333333</v>
      </c>
      <c r="Q65" s="6">
        <f t="shared" si="8"/>
        <v>26144.097222222215</v>
      </c>
      <c r="R65" s="25">
        <f t="shared" si="9"/>
        <v>3.2228541666666657</v>
      </c>
      <c r="S65" s="12">
        <f t="shared" si="10"/>
        <v>485.59500000000003</v>
      </c>
      <c r="T65" s="12">
        <f t="shared" si="11"/>
        <v>488.81785416666668</v>
      </c>
      <c r="U65" s="12">
        <f t="shared" si="12"/>
        <v>1255.9903197337962</v>
      </c>
      <c r="V65" s="12">
        <f t="shared" si="13"/>
        <v>24.888106902488421</v>
      </c>
      <c r="BE65">
        <f t="shared" si="14"/>
        <v>2184.6511874999997</v>
      </c>
    </row>
    <row r="66" spans="1:57" x14ac:dyDescent="0.3">
      <c r="A66" s="16"/>
      <c r="B66" s="8">
        <v>1</v>
      </c>
      <c r="C66" s="8">
        <v>45</v>
      </c>
      <c r="D66" s="8">
        <v>56</v>
      </c>
      <c r="E66" s="8">
        <v>11</v>
      </c>
      <c r="F66" s="8">
        <v>74.099999999999994</v>
      </c>
      <c r="G66" s="8">
        <f t="shared" si="0"/>
        <v>20.583333333333332</v>
      </c>
      <c r="H66" s="8">
        <v>60</v>
      </c>
      <c r="I66" s="8">
        <f t="shared" si="1"/>
        <v>16.666666666666668</v>
      </c>
      <c r="J66" s="8">
        <f t="shared" si="2"/>
        <v>14.099999999999994</v>
      </c>
      <c r="K66" s="8">
        <f t="shared" si="3"/>
        <v>3.9166666666666652</v>
      </c>
      <c r="L66" s="8">
        <v>1980</v>
      </c>
      <c r="M66" s="8">
        <f t="shared" si="4"/>
        <v>15.18687499999999</v>
      </c>
      <c r="N66" s="8">
        <f t="shared" si="5"/>
        <v>204.875</v>
      </c>
      <c r="O66" s="8">
        <f t="shared" si="6"/>
        <v>0.35606060606060591</v>
      </c>
      <c r="P66" s="8">
        <f t="shared" si="7"/>
        <v>704.99999999999966</v>
      </c>
      <c r="Q66" s="8">
        <f t="shared" si="8"/>
        <v>144436.87499999994</v>
      </c>
      <c r="R66" s="26">
        <f t="shared" si="9"/>
        <v>169.33812749999998</v>
      </c>
      <c r="S66" s="2">
        <f t="shared" si="10"/>
        <v>485.59500000000003</v>
      </c>
      <c r="T66" s="2">
        <f t="shared" si="11"/>
        <v>654.93312749999996</v>
      </c>
      <c r="U66" s="2">
        <f t="shared" si="12"/>
        <v>12198.129499687499</v>
      </c>
      <c r="V66" s="2">
        <f t="shared" si="13"/>
        <v>132.23874550031246</v>
      </c>
      <c r="BE66">
        <f t="shared" si="14"/>
        <v>1359.9331274999997</v>
      </c>
    </row>
    <row r="67" spans="1:57" x14ac:dyDescent="0.3">
      <c r="A67" s="16"/>
      <c r="B67" s="8">
        <v>2</v>
      </c>
      <c r="C67" s="8">
        <v>100</v>
      </c>
      <c r="D67" s="8">
        <v>130</v>
      </c>
      <c r="E67" s="8">
        <v>30</v>
      </c>
      <c r="F67" s="8">
        <v>123.7</v>
      </c>
      <c r="G67" s="8">
        <f t="shared" si="0"/>
        <v>34.361111111111114</v>
      </c>
      <c r="H67" s="8">
        <v>106.2</v>
      </c>
      <c r="I67" s="8">
        <f t="shared" si="1"/>
        <v>29.5</v>
      </c>
      <c r="J67" s="8">
        <f t="shared" si="2"/>
        <v>17.5</v>
      </c>
      <c r="K67" s="8">
        <f t="shared" si="3"/>
        <v>4.8611111111111107</v>
      </c>
      <c r="L67" s="8">
        <v>1980</v>
      </c>
      <c r="M67" s="8">
        <f t="shared" si="4"/>
        <v>23.394097222222218</v>
      </c>
      <c r="N67" s="8">
        <f t="shared" si="5"/>
        <v>957.91666666666674</v>
      </c>
      <c r="O67" s="8">
        <f t="shared" si="6"/>
        <v>0.16203703703703703</v>
      </c>
      <c r="P67" s="8">
        <f t="shared" si="7"/>
        <v>320.83333333333331</v>
      </c>
      <c r="Q67" s="8">
        <f t="shared" si="8"/>
        <v>307331.59722222225</v>
      </c>
      <c r="R67" s="26">
        <f t="shared" si="9"/>
        <v>497.70859416666667</v>
      </c>
      <c r="S67" s="2">
        <f t="shared" si="10"/>
        <v>485.59500000000003</v>
      </c>
      <c r="T67" s="2">
        <f t="shared" si="11"/>
        <v>983.3035941666667</v>
      </c>
      <c r="U67" s="2">
        <f t="shared" si="12"/>
        <v>31397.430041516207</v>
      </c>
      <c r="V67" s="2">
        <f t="shared" si="13"/>
        <v>275.93416718070603</v>
      </c>
      <c r="BE67">
        <f t="shared" si="14"/>
        <v>1304.1369275</v>
      </c>
    </row>
    <row r="68" spans="1:57" x14ac:dyDescent="0.3">
      <c r="A68" s="16"/>
      <c r="B68" s="8">
        <v>3</v>
      </c>
      <c r="C68" s="8">
        <v>147</v>
      </c>
      <c r="D68" s="8">
        <v>158</v>
      </c>
      <c r="E68" s="8">
        <v>11</v>
      </c>
      <c r="F68" s="8">
        <v>116.7</v>
      </c>
      <c r="G68" s="8">
        <f t="shared" ref="G68:G72" si="15">F68/3.6</f>
        <v>32.416666666666664</v>
      </c>
      <c r="H68" s="8">
        <v>105.7</v>
      </c>
      <c r="I68" s="8">
        <f t="shared" ref="I68:I72" si="16">H68/3.6</f>
        <v>29.361111111111111</v>
      </c>
      <c r="J68" s="8">
        <f t="shared" ref="J68:J72" si="17">F68-H68</f>
        <v>11</v>
      </c>
      <c r="K68" s="8">
        <f t="shared" ref="K68:K72" si="18">J68/3.6</f>
        <v>3.0555555555555554</v>
      </c>
      <c r="L68" s="8">
        <v>1980</v>
      </c>
      <c r="M68" s="8">
        <f t="shared" ref="M68:M72" si="19">(1/2*L68*(K68)^2)/1000</f>
        <v>9.2430555555555554</v>
      </c>
      <c r="N68" s="8">
        <f t="shared" ref="N68:N72" si="20">E68*((G68+I68)/2)</f>
        <v>339.77777777777771</v>
      </c>
      <c r="O68" s="8">
        <f t="shared" ref="O68:O72" si="21">K68/E68</f>
        <v>0.27777777777777773</v>
      </c>
      <c r="P68" s="8">
        <f t="shared" ref="P68:P72" si="22">L68*O68</f>
        <v>549.99999999999989</v>
      </c>
      <c r="Q68" s="8">
        <f t="shared" ref="Q68:Q72" si="23" xml:space="preserve"> (P68*N68)</f>
        <v>186877.77777777769</v>
      </c>
      <c r="R68" s="26">
        <f t="shared" ref="R68:R72" si="24">1/2*2.26*1.2*0.36*(((G68+I68)/2)^2)</f>
        <v>465.76490666666649</v>
      </c>
      <c r="S68" s="2">
        <f t="shared" ref="S68:S72" si="25">L68*9.81*0.025</f>
        <v>485.59500000000003</v>
      </c>
      <c r="T68" s="2">
        <f t="shared" ref="T68:T72" si="26">R68+S68</f>
        <v>951.35990666666657</v>
      </c>
      <c r="U68" s="2">
        <f t="shared" ref="U68:U72" si="27">T68*((G68+I68)/2)</f>
        <v>29386.450450370365</v>
      </c>
      <c r="V68" s="2">
        <f t="shared" ref="V68:V72" si="28">(Q68-U68)/1000</f>
        <v>157.4913273274073</v>
      </c>
      <c r="BE68">
        <f t="shared" ref="BE68:BE76" si="29">P68+R68+S68</f>
        <v>1501.3599066666663</v>
      </c>
    </row>
    <row r="69" spans="1:57" x14ac:dyDescent="0.3">
      <c r="A69" s="16"/>
      <c r="B69" s="8">
        <v>4</v>
      </c>
      <c r="C69" s="8">
        <v>159</v>
      </c>
      <c r="D69" s="8">
        <v>165</v>
      </c>
      <c r="E69" s="8">
        <v>6</v>
      </c>
      <c r="F69" s="8">
        <v>105.7</v>
      </c>
      <c r="G69" s="8">
        <f t="shared" si="15"/>
        <v>29.361111111111111</v>
      </c>
      <c r="H69" s="8">
        <v>103.8</v>
      </c>
      <c r="I69" s="8">
        <f t="shared" si="16"/>
        <v>28.833333333333332</v>
      </c>
      <c r="J69" s="8">
        <f t="shared" si="17"/>
        <v>1.9000000000000057</v>
      </c>
      <c r="K69" s="8">
        <f t="shared" si="18"/>
        <v>0.52777777777777934</v>
      </c>
      <c r="L69" s="8">
        <v>1980</v>
      </c>
      <c r="M69" s="8">
        <f t="shared" si="19"/>
        <v>0.27576388888889058</v>
      </c>
      <c r="N69" s="8">
        <f t="shared" si="20"/>
        <v>174.58333333333331</v>
      </c>
      <c r="O69" s="8">
        <f t="shared" si="21"/>
        <v>8.7962962962963229E-2</v>
      </c>
      <c r="P69" s="8">
        <f t="shared" si="22"/>
        <v>174.1666666666672</v>
      </c>
      <c r="Q69" s="8">
        <f t="shared" si="23"/>
        <v>30406.59722222231</v>
      </c>
      <c r="R69" s="26">
        <f t="shared" si="24"/>
        <v>413.29985416666659</v>
      </c>
      <c r="S69" s="2">
        <f t="shared" si="25"/>
        <v>485.59500000000003</v>
      </c>
      <c r="T69" s="2">
        <f t="shared" si="26"/>
        <v>898.89485416666662</v>
      </c>
      <c r="U69" s="2">
        <f t="shared" si="27"/>
        <v>26155.343326099533</v>
      </c>
      <c r="V69" s="2">
        <f t="shared" si="28"/>
        <v>4.2512538961227762</v>
      </c>
      <c r="BE69">
        <f t="shared" si="29"/>
        <v>1073.0615208333338</v>
      </c>
    </row>
    <row r="70" spans="1:57" x14ac:dyDescent="0.3">
      <c r="A70" s="16"/>
      <c r="B70" s="8">
        <v>5</v>
      </c>
      <c r="C70" s="8">
        <v>199</v>
      </c>
      <c r="D70" s="8">
        <v>205</v>
      </c>
      <c r="E70" s="8">
        <v>6</v>
      </c>
      <c r="F70" s="8">
        <v>126.9</v>
      </c>
      <c r="G70" s="8">
        <f t="shared" si="15"/>
        <v>35.25</v>
      </c>
      <c r="H70" s="8">
        <v>125.6</v>
      </c>
      <c r="I70" s="8">
        <f t="shared" si="16"/>
        <v>34.888888888888886</v>
      </c>
      <c r="J70" s="8">
        <f t="shared" si="17"/>
        <v>1.3000000000000114</v>
      </c>
      <c r="K70" s="8">
        <f t="shared" si="18"/>
        <v>0.36111111111111427</v>
      </c>
      <c r="L70" s="8">
        <v>1980</v>
      </c>
      <c r="M70" s="8">
        <f t="shared" si="19"/>
        <v>0.12909722222222447</v>
      </c>
      <c r="N70" s="8">
        <f t="shared" si="20"/>
        <v>210.41666666666666</v>
      </c>
      <c r="O70" s="8">
        <f t="shared" si="21"/>
        <v>6.0185185185185709E-2</v>
      </c>
      <c r="P70" s="8">
        <f t="shared" si="22"/>
        <v>119.16666666666771</v>
      </c>
      <c r="Q70" s="8">
        <f t="shared" si="23"/>
        <v>25074.652777777996</v>
      </c>
      <c r="R70" s="26">
        <f t="shared" si="24"/>
        <v>600.37135416666661</v>
      </c>
      <c r="S70" s="2">
        <f t="shared" si="25"/>
        <v>485.59500000000003</v>
      </c>
      <c r="T70" s="2">
        <f t="shared" si="26"/>
        <v>1085.9663541666666</v>
      </c>
      <c r="U70" s="2">
        <f t="shared" si="27"/>
        <v>38084.236725983792</v>
      </c>
      <c r="V70" s="2">
        <f t="shared" si="28"/>
        <v>-13.009583948205796</v>
      </c>
      <c r="BE70">
        <f t="shared" si="29"/>
        <v>1205.1330208333343</v>
      </c>
    </row>
    <row r="71" spans="1:57" x14ac:dyDescent="0.3">
      <c r="A71" s="16"/>
      <c r="B71" s="8">
        <v>6</v>
      </c>
      <c r="C71" s="8">
        <v>222</v>
      </c>
      <c r="D71" s="8">
        <v>233</v>
      </c>
      <c r="E71" s="8">
        <v>11</v>
      </c>
      <c r="F71" s="8">
        <v>128.6</v>
      </c>
      <c r="G71" s="8">
        <f t="shared" si="15"/>
        <v>35.722222222222221</v>
      </c>
      <c r="H71" s="8">
        <v>126.7</v>
      </c>
      <c r="I71" s="8">
        <f t="shared" si="16"/>
        <v>35.194444444444443</v>
      </c>
      <c r="J71" s="8">
        <f t="shared" si="17"/>
        <v>1.8999999999999915</v>
      </c>
      <c r="K71" s="8">
        <f t="shared" si="18"/>
        <v>0.52777777777777535</v>
      </c>
      <c r="L71" s="8">
        <v>1980</v>
      </c>
      <c r="M71" s="8">
        <f t="shared" si="19"/>
        <v>0.27576388888888637</v>
      </c>
      <c r="N71" s="8">
        <f t="shared" si="20"/>
        <v>390.04166666666663</v>
      </c>
      <c r="O71" s="8">
        <f t="shared" si="21"/>
        <v>4.7979797979797761E-2</v>
      </c>
      <c r="P71" s="8">
        <f t="shared" si="22"/>
        <v>94.999999999999574</v>
      </c>
      <c r="Q71" s="8">
        <f t="shared" si="23"/>
        <v>37053.958333333161</v>
      </c>
      <c r="R71" s="26">
        <f t="shared" si="24"/>
        <v>613.76034749999974</v>
      </c>
      <c r="S71" s="2">
        <f t="shared" si="25"/>
        <v>485.59500000000003</v>
      </c>
      <c r="T71" s="2">
        <f t="shared" si="26"/>
        <v>1099.3553474999999</v>
      </c>
      <c r="U71" s="2">
        <f t="shared" si="27"/>
        <v>38981.308363437493</v>
      </c>
      <c r="V71" s="2">
        <f t="shared" si="28"/>
        <v>-1.9273500301043314</v>
      </c>
      <c r="BE71">
        <f t="shared" si="29"/>
        <v>1194.3553474999994</v>
      </c>
    </row>
    <row r="72" spans="1:57" x14ac:dyDescent="0.3">
      <c r="A72" s="16"/>
      <c r="B72" s="8">
        <v>7</v>
      </c>
      <c r="C72" s="8">
        <v>247</v>
      </c>
      <c r="D72" s="8">
        <v>318</v>
      </c>
      <c r="E72" s="8">
        <v>61</v>
      </c>
      <c r="F72" s="8">
        <v>131.30000000000001</v>
      </c>
      <c r="G72" s="8">
        <f t="shared" si="15"/>
        <v>36.472222222222221</v>
      </c>
      <c r="H72" s="8">
        <v>0</v>
      </c>
      <c r="I72" s="8">
        <f t="shared" si="16"/>
        <v>0</v>
      </c>
      <c r="J72" s="8">
        <f t="shared" si="17"/>
        <v>131.30000000000001</v>
      </c>
      <c r="K72" s="8">
        <f t="shared" si="18"/>
        <v>36.472222222222221</v>
      </c>
      <c r="L72" s="8">
        <v>1980</v>
      </c>
      <c r="M72" s="8">
        <f t="shared" si="19"/>
        <v>1316.920763888889</v>
      </c>
      <c r="N72" s="8">
        <f t="shared" si="20"/>
        <v>1112.4027777777778</v>
      </c>
      <c r="O72" s="8">
        <f t="shared" si="21"/>
        <v>0.59790528233151186</v>
      </c>
      <c r="P72" s="8">
        <f t="shared" si="22"/>
        <v>1183.8524590163934</v>
      </c>
      <c r="Q72" s="8">
        <f t="shared" si="23"/>
        <v>1316920.7638888888</v>
      </c>
      <c r="R72" s="26">
        <f t="shared" si="24"/>
        <v>162.34041416666665</v>
      </c>
      <c r="S72" s="2">
        <f t="shared" si="25"/>
        <v>485.59500000000003</v>
      </c>
      <c r="T72" s="2">
        <f t="shared" si="26"/>
        <v>647.93541416666665</v>
      </c>
      <c r="U72" s="2">
        <f t="shared" si="27"/>
        <v>11815.822205567129</v>
      </c>
      <c r="V72" s="2">
        <f t="shared" si="28"/>
        <v>1305.1049416833216</v>
      </c>
      <c r="BE72">
        <f t="shared" si="29"/>
        <v>1831.7878731830601</v>
      </c>
    </row>
    <row r="73" spans="1:57" x14ac:dyDescent="0.3">
      <c r="A73" s="17"/>
      <c r="B73" s="27"/>
      <c r="C73" s="27"/>
      <c r="D73" s="27"/>
      <c r="E73" s="27">
        <f>SUM(E3:E72)</f>
        <v>720</v>
      </c>
      <c r="F73" s="27"/>
      <c r="G73" s="27"/>
      <c r="H73" s="27"/>
      <c r="I73" s="27"/>
      <c r="J73" s="27"/>
      <c r="K73" s="28"/>
      <c r="L73" s="28"/>
      <c r="M73" s="28"/>
      <c r="N73" s="28">
        <f>SUM(N3:N72)</f>
        <v>10107.222222222221</v>
      </c>
      <c r="O73" s="28"/>
      <c r="P73" s="28"/>
      <c r="Q73" s="28">
        <f>SUM(Q3:Q72)</f>
        <v>7125123.958333334</v>
      </c>
      <c r="R73" s="29"/>
      <c r="S73" s="30"/>
      <c r="T73" s="30"/>
      <c r="U73" s="30">
        <f>SUM(U3:U72)</f>
        <v>649860.3845865163</v>
      </c>
      <c r="V73" s="30">
        <f>SUM(V3:V72)</f>
        <v>6475.2635737468154</v>
      </c>
      <c r="BE73">
        <f t="shared" si="29"/>
        <v>0</v>
      </c>
    </row>
    <row r="74" spans="1:57" x14ac:dyDescent="0.3">
      <c r="B74" s="3"/>
      <c r="C74" s="3"/>
      <c r="D74" s="3"/>
      <c r="E74" s="3"/>
      <c r="U74" s="2">
        <f>Q73-U73</f>
        <v>6475263.5737468172</v>
      </c>
      <c r="BE74">
        <f t="shared" si="29"/>
        <v>0</v>
      </c>
    </row>
    <row r="75" spans="1:57" x14ac:dyDescent="0.3">
      <c r="B75" s="1"/>
      <c r="C75" s="1"/>
      <c r="D75" s="1"/>
      <c r="E75" s="1"/>
      <c r="BE75">
        <f t="shared" si="29"/>
        <v>0</v>
      </c>
    </row>
    <row r="76" spans="1:57" x14ac:dyDescent="0.3">
      <c r="B76" s="1"/>
      <c r="C76" s="1"/>
      <c r="D76" s="1"/>
      <c r="E76" s="1"/>
      <c r="BE76">
        <f t="shared" si="29"/>
        <v>0</v>
      </c>
    </row>
    <row r="77" spans="1:57" x14ac:dyDescent="0.3">
      <c r="B77" s="1"/>
      <c r="C77" s="1"/>
      <c r="D77" s="1"/>
      <c r="E7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843A-8109-42D9-9070-8DF6779FEDA0}">
  <dimension ref="A1"/>
  <sheetViews>
    <sheetView workbookViewId="0">
      <selection activeCell="K23" sqref="K23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Aeddan</dc:creator>
  <cp:lastModifiedBy>Aeddan Senior (2205394)</cp:lastModifiedBy>
  <dcterms:created xsi:type="dcterms:W3CDTF">2024-01-11T10:57:00Z</dcterms:created>
  <dcterms:modified xsi:type="dcterms:W3CDTF">2024-01-13T19:32:06Z</dcterms:modified>
</cp:coreProperties>
</file>